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https://mskraj-my.sharepoint.com/personal/tomas_metelka_msk_cz/Documents/_N_FINANCE/ZÁVĚREČNÝ ÚČET 2024/7-Příprava do RK/4MAT do RK-k odevzdání/"/>
    </mc:Choice>
  </mc:AlternateContent>
  <xr:revisionPtr revIDLastSave="6650" documentId="13_ncr:1_{71553196-8092-4173-8C1A-9D12DC5E805A}" xr6:coauthVersionLast="47" xr6:coauthVersionMax="47" xr10:uidLastSave="{A8788DD0-B6DE-453D-AB54-26532C416CD2}"/>
  <bookViews>
    <workbookView xWindow="28680" yWindow="-120" windowWidth="29040" windowHeight="15720" tabRatio="915" xr2:uid="{00000000-000D-0000-FFFF-FFFF00000000}"/>
  </bookViews>
  <sheets>
    <sheet name="Titul-grafy" sheetId="166" r:id="rId1"/>
    <sheet name="graf 1" sheetId="1" r:id="rId2"/>
    <sheet name="graf 2" sheetId="2" r:id="rId3"/>
    <sheet name="graf 3" sheetId="3" r:id="rId4"/>
    <sheet name="graf 4" sheetId="4" r:id="rId5"/>
    <sheet name="graf 5" sheetId="5" r:id="rId6"/>
    <sheet name="Data-grafy" sheetId="6" state="hidden" r:id="rId7"/>
    <sheet name="Titul-tabulky" sheetId="7" r:id="rId8"/>
    <sheet name="tab 1" sheetId="247" r:id="rId9"/>
    <sheet name="tab 2" sheetId="248" r:id="rId10"/>
    <sheet name="tab 3" sheetId="251" r:id="rId11"/>
    <sheet name="tab 4" sheetId="249" r:id="rId12"/>
    <sheet name="tab 5" sheetId="252" r:id="rId13"/>
    <sheet name="tab 6" sheetId="253" r:id="rId14"/>
    <sheet name="tab 7" sheetId="254" r:id="rId15"/>
    <sheet name="tab 8" sheetId="250" r:id="rId16"/>
    <sheet name="tab 9" sheetId="255" r:id="rId17"/>
    <sheet name="tab 10" sheetId="256" r:id="rId18"/>
    <sheet name="tab 11" sheetId="257" r:id="rId19"/>
    <sheet name="tab 12" sheetId="284" r:id="rId20"/>
    <sheet name="tab 13" sheetId="285" r:id="rId21"/>
    <sheet name="tab 14" sheetId="286" r:id="rId22"/>
    <sheet name="tab 15" sheetId="287" r:id="rId23"/>
    <sheet name="tab 16" sheetId="288" r:id="rId24"/>
    <sheet name="tab 17" sheetId="289" r:id="rId25"/>
    <sheet name="tab 18" sheetId="290" r:id="rId26"/>
    <sheet name="tab 19" sheetId="291" r:id="rId27"/>
    <sheet name="tab 20" sheetId="292" r:id="rId28"/>
    <sheet name="tab 21" sheetId="293" r:id="rId29"/>
    <sheet name="tab 22" sheetId="294" r:id="rId30"/>
    <sheet name="tab 23" sheetId="295" r:id="rId31"/>
    <sheet name="tab 24" sheetId="296" r:id="rId32"/>
    <sheet name="tab 25" sheetId="297" r:id="rId33"/>
    <sheet name="tab 26" sheetId="258" r:id="rId34"/>
    <sheet name="tab 27" sheetId="259" r:id="rId35"/>
    <sheet name="tab 28" sheetId="260" r:id="rId36"/>
    <sheet name="tab 29" sheetId="261" r:id="rId37"/>
    <sheet name="tab 30" sheetId="262" r:id="rId38"/>
    <sheet name="tab 31" sheetId="263" r:id="rId39"/>
    <sheet name="tab 32" sheetId="280" r:id="rId40"/>
    <sheet name="tab 33" sheetId="282" r:id="rId41"/>
    <sheet name="tab 34" sheetId="283" r:id="rId42"/>
    <sheet name="tab 35" sheetId="281" r:id="rId43"/>
    <sheet name="tab 36" sheetId="264" r:id="rId44"/>
    <sheet name="tab 37" sheetId="265" r:id="rId45"/>
    <sheet name="tab 38" sheetId="266" r:id="rId46"/>
    <sheet name="tab 39" sheetId="267" r:id="rId47"/>
    <sheet name="tab 40" sheetId="268" r:id="rId48"/>
    <sheet name="tab 41" sheetId="269" r:id="rId49"/>
    <sheet name="tab 42" sheetId="270" r:id="rId50"/>
    <sheet name="tab 43" sheetId="271" r:id="rId51"/>
    <sheet name="tab 44" sheetId="272" r:id="rId52"/>
    <sheet name="tab 45" sheetId="273" r:id="rId53"/>
    <sheet name="tab 46" sheetId="274" r:id="rId54"/>
    <sheet name="tab 47" sheetId="275" r:id="rId55"/>
    <sheet name="tab 48" sheetId="276" r:id="rId56"/>
    <sheet name="tab 49" sheetId="277" r:id="rId57"/>
    <sheet name="tab 50" sheetId="278" r:id="rId58"/>
    <sheet name="tab 51" sheetId="279" r:id="rId59"/>
  </sheets>
  <externalReferences>
    <externalReference r:id="rId60"/>
    <externalReference r:id="rId61"/>
    <externalReference r:id="rId62"/>
    <externalReference r:id="rId63"/>
  </externalReferences>
  <definedNames>
    <definedName name="_xlnm._FilterDatabase" localSheetId="8" hidden="1">'tab 1'!$A$6:$G$246</definedName>
    <definedName name="_xlnm._FilterDatabase" localSheetId="19" hidden="1">'tab 12'!$A$13:$H$98</definedName>
    <definedName name="_xlnm._FilterDatabase" localSheetId="20" hidden="1">'tab 13'!$A$14:$H$54</definedName>
    <definedName name="_xlnm._FilterDatabase" localSheetId="21" hidden="1">'tab 14'!$A$13:$H$52</definedName>
    <definedName name="_xlnm._FilterDatabase" localSheetId="22" hidden="1">'tab 15'!$A$13:$H$101</definedName>
    <definedName name="_xlnm._FilterDatabase" localSheetId="23" hidden="1">'tab 16'!$A$10:$H$20</definedName>
    <definedName name="_xlnm._FilterDatabase" localSheetId="24" hidden="1">'tab 17'!$A$11:$H$46</definedName>
    <definedName name="_xlnm._FilterDatabase" localSheetId="25" hidden="1">'tab 18'!$A$13:$H$47</definedName>
    <definedName name="_xlnm._FilterDatabase" localSheetId="26" hidden="1">'tab 19'!$A$14:$I$114</definedName>
    <definedName name="_xlnm._FilterDatabase" localSheetId="9" hidden="1">'tab 2'!$A$6:$G$1739</definedName>
    <definedName name="_xlnm._FilterDatabase" localSheetId="27" hidden="1">'tab 20'!$A$14:$H$257</definedName>
    <definedName name="_xlnm._FilterDatabase" localSheetId="28" hidden="1">'tab 21'!$A$11:$H$21</definedName>
    <definedName name="_xlnm._FilterDatabase" localSheetId="29" hidden="1">'tab 22'!$A$14:$H$141</definedName>
    <definedName name="_xlnm._FilterDatabase" localSheetId="30" hidden="1">'tab 23'!$A$14:$H$71</definedName>
    <definedName name="_xlnm._FilterDatabase" localSheetId="31" hidden="1">'tab 24'!$A$11:$H$36</definedName>
    <definedName name="_xlnm._FilterDatabase" localSheetId="32" hidden="1">'tab 25'!$A$12:$H$34</definedName>
    <definedName name="_xlnm._FilterDatabase" localSheetId="36" hidden="1">'tab 29'!$A$3:$E$26</definedName>
    <definedName name="_xlnm._FilterDatabase" localSheetId="10" hidden="1">'tab 3'!$A$22:$F$49</definedName>
    <definedName name="_xlnm._FilterDatabase" localSheetId="37" hidden="1">'tab 30'!$A$3:$E$181</definedName>
    <definedName name="_xlnm._FilterDatabase" localSheetId="41" hidden="1">'tab 34'!$A$1:$D$3319</definedName>
    <definedName name="_xlnm._FilterDatabase" localSheetId="46" hidden="1">'tab 39'!$A$4:$G$83</definedName>
    <definedName name="_xlnm._FilterDatabase" localSheetId="11" hidden="1">'tab 4'!$A$2:$T$305</definedName>
    <definedName name="_xlnm._FilterDatabase" localSheetId="47" hidden="1">'tab 40'!$A$4:$G$85</definedName>
    <definedName name="_xlnm._FilterDatabase" localSheetId="48" hidden="1">'tab 41'!$A$4:$G$83</definedName>
    <definedName name="_xlnm._FilterDatabase" localSheetId="49" hidden="1">'tab 42'!$A$4:$G$85</definedName>
    <definedName name="_xlnm._FilterDatabase" localSheetId="50" hidden="1">'tab 43'!$A$4:$G$83</definedName>
    <definedName name="_xlnm._FilterDatabase" localSheetId="51" hidden="1">'tab 44'!$A$4:$G$85</definedName>
    <definedName name="_xlnm._FilterDatabase" localSheetId="52" hidden="1">'tab 45'!$A$4:$G$83</definedName>
    <definedName name="_xlnm._FilterDatabase" localSheetId="53" hidden="1">'tab 46'!$A$4:$G$85</definedName>
    <definedName name="_xlnm._FilterDatabase" localSheetId="54" hidden="1">'tab 47'!$A$4:$G$83</definedName>
    <definedName name="_xlnm._FilterDatabase" localSheetId="55" hidden="1">'tab 48'!$A$4:$G$85</definedName>
    <definedName name="_xlnm._FilterDatabase" localSheetId="56" hidden="1">'tab 49'!$A$4:$G$83</definedName>
    <definedName name="_xlnm._FilterDatabase" localSheetId="57" hidden="1">'tab 50'!$A$4:$G$85</definedName>
    <definedName name="_xlnm._FilterDatabase" localSheetId="58" hidden="1">'tab 51'!$A$4:$G$83</definedName>
    <definedName name="_xlnm._FilterDatabase" localSheetId="14" hidden="1">'tab 7'!$A$7:$E$723</definedName>
    <definedName name="_xlnm._FilterDatabase" localSheetId="15" hidden="1">'tab 8'!$A$3:$T$175</definedName>
    <definedName name="DF_GRID_1" localSheetId="19">#REF!</definedName>
    <definedName name="DF_GRID_1" localSheetId="20">#REF!</definedName>
    <definedName name="DF_GRID_1" localSheetId="21">#REF!</definedName>
    <definedName name="DF_GRID_1" localSheetId="22">#REF!</definedName>
    <definedName name="DF_GRID_1" localSheetId="23">#REF!</definedName>
    <definedName name="DF_GRID_1" localSheetId="24">#REF!</definedName>
    <definedName name="DF_GRID_1" localSheetId="25">#REF!</definedName>
    <definedName name="DF_GRID_1" localSheetId="26">#REF!</definedName>
    <definedName name="DF_GRID_1" localSheetId="27">#REF!</definedName>
    <definedName name="DF_GRID_1" localSheetId="28">#REF!</definedName>
    <definedName name="DF_GRID_1" localSheetId="29">#REF!</definedName>
    <definedName name="DF_GRID_1" localSheetId="30">#REF!</definedName>
    <definedName name="DF_GRID_1" localSheetId="31">#REF!</definedName>
    <definedName name="DF_GRID_1" localSheetId="32">#REF!</definedName>
    <definedName name="DF_GRID_1" localSheetId="10">#REF!</definedName>
    <definedName name="DF_GRID_1" localSheetId="11">#REF!</definedName>
    <definedName name="DF_GRID_1" localSheetId="15">#REF!</definedName>
    <definedName name="DF_GRID_1">#REF!</definedName>
    <definedName name="DF_GRID_2" localSheetId="10">#REF!</definedName>
    <definedName name="DF_GRID_2" localSheetId="11">#REF!</definedName>
    <definedName name="DF_GRID_2" localSheetId="15">#REF!</definedName>
    <definedName name="DF_GRID_2">#REF!</definedName>
    <definedName name="DF_GRID_3" localSheetId="10">#REF!</definedName>
    <definedName name="DF_GRID_3" localSheetId="11">#REF!</definedName>
    <definedName name="DF_GRID_3" localSheetId="15">#REF!</definedName>
    <definedName name="DF_GRID_3">#REF!</definedName>
    <definedName name="j">#REF!</definedName>
    <definedName name="kurz" localSheetId="10">[1]rozhodnutí!$N$31</definedName>
    <definedName name="kurz" localSheetId="11">[1]rozhodnutí!$N$31</definedName>
    <definedName name="kurz" localSheetId="15">[2]rozhodnutí!$N$34</definedName>
    <definedName name="kurz">[3]rozhodnutí!$L$26</definedName>
    <definedName name="kurz2">#REF!</definedName>
    <definedName name="_xlnm.Print_Titles" localSheetId="8">'tab 1'!$7:$8</definedName>
    <definedName name="_xlnm.Print_Titles" localSheetId="17">'tab 10'!$2:$3</definedName>
    <definedName name="_xlnm.Print_Titles" localSheetId="18">'tab 11'!$2:$3</definedName>
    <definedName name="_xlnm.Print_Titles" localSheetId="19">'tab 12'!$12:$13</definedName>
    <definedName name="_xlnm.Print_Titles" localSheetId="20">'tab 13'!$13:$14</definedName>
    <definedName name="_xlnm.Print_Titles" localSheetId="21">'tab 14'!$12:$13</definedName>
    <definedName name="_xlnm.Print_Titles" localSheetId="22">'tab 15'!$12:$13</definedName>
    <definedName name="_xlnm.Print_Titles" localSheetId="23">'tab 16'!$9:$10</definedName>
    <definedName name="_xlnm.Print_Titles" localSheetId="24">'tab 17'!$10:$11</definedName>
    <definedName name="_xlnm.Print_Titles" localSheetId="25">'tab 18'!$12:$13</definedName>
    <definedName name="_xlnm.Print_Titles" localSheetId="26">'tab 19'!$13:$14</definedName>
    <definedName name="_xlnm.Print_Titles" localSheetId="9">'tab 2'!$7:$8</definedName>
    <definedName name="_xlnm.Print_Titles" localSheetId="27">'tab 20'!$13:$14</definedName>
    <definedName name="_xlnm.Print_Titles" localSheetId="28">'tab 21'!$10:$11</definedName>
    <definedName name="_xlnm.Print_Titles" localSheetId="29">'tab 22'!$13:$14</definedName>
    <definedName name="_xlnm.Print_Titles" localSheetId="30">'tab 23'!$13:$14</definedName>
    <definedName name="_xlnm.Print_Titles" localSheetId="31">'tab 24'!$10:$11</definedName>
    <definedName name="_xlnm.Print_Titles" localSheetId="32">'tab 25'!$11:$12</definedName>
    <definedName name="_xlnm.Print_Titles" localSheetId="10">'tab 3'!$5:$6</definedName>
    <definedName name="_xlnm.Print_Titles" localSheetId="37">'tab 30'!$2:$3</definedName>
    <definedName name="_xlnm.Print_Titles" localSheetId="39">'tab 32'!$2:$3</definedName>
    <definedName name="_xlnm.Print_Titles" localSheetId="40">'tab 33'!$2:$3</definedName>
    <definedName name="_xlnm.Print_Titles" localSheetId="41">'tab 34'!$2:$3</definedName>
    <definedName name="_xlnm.Print_Titles" localSheetId="42">'tab 35'!$2:$4</definedName>
    <definedName name="_xlnm.Print_Titles" localSheetId="43">'tab 36'!$4:$7</definedName>
    <definedName name="_xlnm.Print_Titles" localSheetId="44">'tab 37'!$4:$7</definedName>
    <definedName name="_xlnm.Print_Titles" localSheetId="45">'tab 38'!$4:$7</definedName>
    <definedName name="_xlnm.Print_Titles" localSheetId="11">'tab 4'!$3:$6</definedName>
    <definedName name="_xlnm.Print_Titles" localSheetId="47">'tab 40'!$4:$7</definedName>
    <definedName name="_xlnm.Print_Titles" localSheetId="49">'tab 42'!$4:$7</definedName>
    <definedName name="_xlnm.Print_Titles" localSheetId="51">'tab 44'!$4:$7</definedName>
    <definedName name="_xlnm.Print_Titles" localSheetId="53">'tab 46'!$4:$7</definedName>
    <definedName name="_xlnm.Print_Titles" localSheetId="55">'tab 48'!$4:$7</definedName>
    <definedName name="_xlnm.Print_Titles" localSheetId="12">'tab 5'!$3:$5</definedName>
    <definedName name="_xlnm.Print_Titles" localSheetId="57">'tab 50'!$4:$7</definedName>
    <definedName name="_xlnm.Print_Titles" localSheetId="13">'tab 6'!$3:$6</definedName>
    <definedName name="_xlnm.Print_Titles" localSheetId="14">'tab 7'!$6:$7</definedName>
    <definedName name="_xlnm.Print_Titles" localSheetId="15">'tab 8'!$2:$4</definedName>
    <definedName name="_xlnm.Print_Titles" localSheetId="16">'tab 9'!$2:$3</definedName>
    <definedName name="_xlnm.Print_Area" localSheetId="3">'graf 3'!$A$1:$N$36</definedName>
    <definedName name="_xlnm.Print_Area" localSheetId="4">'graf 4'!$A$1:$L$20</definedName>
    <definedName name="_xlnm.Print_Area" localSheetId="5">'graf 5'!$A$1:$J$27</definedName>
    <definedName name="_xlnm.Print_Area" localSheetId="17">'tab 10'!$A$1:$D$17</definedName>
    <definedName name="_xlnm.Print_Area" localSheetId="19">'tab 12'!$A$1:$H$98</definedName>
    <definedName name="_xlnm.Print_Area" localSheetId="20">'tab 13'!$A$1:$H$54</definedName>
    <definedName name="_xlnm.Print_Area" localSheetId="21">'tab 14'!$A$1:$H$52</definedName>
    <definedName name="_xlnm.Print_Area" localSheetId="22">'tab 15'!$A$1:$H$101</definedName>
    <definedName name="_xlnm.Print_Area" localSheetId="23">'tab 16'!$A$1:$H$20</definedName>
    <definedName name="_xlnm.Print_Area" localSheetId="24">'tab 17'!$A$1:$H$46</definedName>
    <definedName name="_xlnm.Print_Area" localSheetId="25">'tab 18'!$A$1:$H$47</definedName>
    <definedName name="_xlnm.Print_Area" localSheetId="26">'tab 19'!$A$1:$H$114</definedName>
    <definedName name="_xlnm.Print_Area" localSheetId="9">'tab 2'!$A$1:$G$1749</definedName>
    <definedName name="_xlnm.Print_Area" localSheetId="27">'tab 20'!$A$1:$H$307</definedName>
    <definedName name="_xlnm.Print_Area" localSheetId="28">'tab 21'!$A$1:$H$21</definedName>
    <definedName name="_xlnm.Print_Area" localSheetId="29">'tab 22'!$A$1:$H$141</definedName>
    <definedName name="_xlnm.Print_Area" localSheetId="30">'tab 23'!$A$1:$H$71</definedName>
    <definedName name="_xlnm.Print_Area" localSheetId="31">'tab 24'!$A$1:$H$36</definedName>
    <definedName name="_xlnm.Print_Area" localSheetId="32">'tab 25'!$A$1:$H$34</definedName>
    <definedName name="_xlnm.Print_Area" localSheetId="33">'tab 26'!$A$1:$D$5</definedName>
    <definedName name="_xlnm.Print_Area" localSheetId="34">'tab 27'!$A$1:$D$6</definedName>
    <definedName name="_xlnm.Print_Area" localSheetId="35">'tab 28'!$A$1:$D$12</definedName>
    <definedName name="_xlnm.Print_Area" localSheetId="36">'tab 29'!$A$1:$D$26</definedName>
    <definedName name="_xlnm.Print_Area" localSheetId="10">'tab 3'!$A$1:$F$212</definedName>
    <definedName name="_xlnm.Print_Area" localSheetId="37">'tab 30'!$A$1:$D$181</definedName>
    <definedName name="_xlnm.Print_Area" localSheetId="38">'tab 31'!$A$1:$D$12</definedName>
    <definedName name="_xlnm.Print_Area" localSheetId="43">'tab 36'!$A$1:$G$170</definedName>
    <definedName name="_xlnm.Print_Area" localSheetId="44">'tab 37'!$A$1:$G$164</definedName>
    <definedName name="_xlnm.Print_Area" localSheetId="45">'tab 38'!$A$1:$G$140</definedName>
    <definedName name="_xlnm.Print_Area" localSheetId="46">'tab 39'!$A$1:$G$83</definedName>
    <definedName name="_xlnm.Print_Area" localSheetId="11">'tab 4'!$A$1:$T$307</definedName>
    <definedName name="_xlnm.Print_Area" localSheetId="47">'tab 40'!$A$1:$G$140</definedName>
    <definedName name="_xlnm.Print_Area" localSheetId="48">'tab 41'!$A$1:$G$83</definedName>
    <definedName name="_xlnm.Print_Area" localSheetId="49">'tab 42'!$A$1:$G$140</definedName>
    <definedName name="_xlnm.Print_Area" localSheetId="50">'tab 43'!$A$1:$G$83</definedName>
    <definedName name="_xlnm.Print_Area" localSheetId="51">'tab 44'!$A$1:$G$140</definedName>
    <definedName name="_xlnm.Print_Area" localSheetId="52">'tab 45'!$A$1:$G$83</definedName>
    <definedName name="_xlnm.Print_Area" localSheetId="53">'tab 46'!$A$1:$G$140</definedName>
    <definedName name="_xlnm.Print_Area" localSheetId="54">'tab 47'!$A$1:$G$83</definedName>
    <definedName name="_xlnm.Print_Area" localSheetId="55">'tab 48'!$A$1:$G$140</definedName>
    <definedName name="_xlnm.Print_Area" localSheetId="56">'tab 49'!$A$1:$G$83</definedName>
    <definedName name="_xlnm.Print_Area" localSheetId="57">'tab 50'!$A$1:$G$140</definedName>
    <definedName name="_xlnm.Print_Area" localSheetId="58">'tab 51'!$A$1:$G$83</definedName>
    <definedName name="_xlnm.Print_Area" localSheetId="13">'tab 6'!$A$1:$G$48</definedName>
    <definedName name="_xlnm.Print_Area" localSheetId="0">'Titul-grafy'!$A$1:$N$31</definedName>
    <definedName name="_xlnm.Print_Area" localSheetId="7">'Titul-tabulky'!$A$1:$N$29</definedName>
    <definedName name="R_2025">#REF!</definedName>
    <definedName name="SAPBEXhrIndnt" hidden="1">"Wide"</definedName>
    <definedName name="SAPsysID" hidden="1">"708C5W7SBKP804JT78WJ0JNKI"</definedName>
    <definedName name="SAPwbID" hidden="1">"ARS"</definedName>
    <definedName name="vš">[3]rozhodnutí!$L$26</definedName>
    <definedName name="výhl" localSheetId="11">#REF!</definedName>
    <definedName name="výhl">#REF!</definedName>
    <definedName name="výhled" localSheetId="10">#REF!</definedName>
    <definedName name="výhled" localSheetId="11">#REF!</definedName>
    <definedName name="výhled" localSheetId="15">#REF!</definedName>
    <definedName name="výhled">#REF!</definedName>
    <definedName name="xx" localSheetId="10">#REF!</definedName>
    <definedName name="xx" localSheetId="11">#REF!</definedName>
    <definedName name="xx" localSheetId="15">#REF!</definedName>
    <definedName name="xx">#REF!</definedName>
    <definedName name="xxxx" localSheetId="10">#REF!</definedName>
    <definedName name="xxxx" localSheetId="11">#REF!</definedName>
    <definedName name="xxxx" localSheetId="15">#REF!</definedName>
    <definedName name="xxxx">#REF!</definedName>
    <definedName name="Z_038CF6B2_7B3F_4A01_A462_2733E395149B_.wvu.Cols" localSheetId="11" hidden="1">'tab 4'!$A:$A</definedName>
    <definedName name="Z_038CF6B2_7B3F_4A01_A462_2733E395149B_.wvu.PrintArea" localSheetId="11" hidden="1">'tab 4'!$A$2:$T$308</definedName>
    <definedName name="Z_038CF6B2_7B3F_4A01_A462_2733E395149B_.wvu.PrintTitles" localSheetId="11" hidden="1">'tab 4'!$3:$5</definedName>
    <definedName name="Z_040A417A_1A2A_4546_91E5_4FDAF814DD6C_.wvu.Cols" localSheetId="2" hidden="1">'graf 2'!$A:$A</definedName>
    <definedName name="Z_040A417A_1A2A_4546_91E5_4FDAF814DD6C_.wvu.PrintArea" localSheetId="3" hidden="1">'graf 3'!$A$1:$N$36</definedName>
    <definedName name="Z_040A417A_1A2A_4546_91E5_4FDAF814DD6C_.wvu.PrintArea" localSheetId="4" hidden="1">'graf 4'!$A$1:$L$20</definedName>
    <definedName name="Z_040A417A_1A2A_4546_91E5_4FDAF814DD6C_.wvu.PrintArea" localSheetId="5" hidden="1">'graf 5'!$A$1:$J$27</definedName>
    <definedName name="Z_040A417A_1A2A_4546_91E5_4FDAF814DD6C_.wvu.PrintArea" localSheetId="0" hidden="1">'Titul-grafy'!$A$2:$N$31</definedName>
    <definedName name="Z_040A417A_1A2A_4546_91E5_4FDAF814DD6C_.wvu.PrintArea" localSheetId="7" hidden="1">'Titul-tabulky'!$A$1:$N$29</definedName>
    <definedName name="Z_06955F1B_5DDC_4ACB_AC47_06215168C130_.wvu.Cols" localSheetId="11" hidden="1">'tab 4'!$A:$A</definedName>
    <definedName name="Z_06955F1B_5DDC_4ACB_AC47_06215168C130_.wvu.PrintArea" localSheetId="11" hidden="1">'tab 4'!$A$2:$T$308</definedName>
    <definedName name="Z_06955F1B_5DDC_4ACB_AC47_06215168C130_.wvu.PrintTitles" localSheetId="11" hidden="1">'tab 4'!$3:$5</definedName>
    <definedName name="Z_53E72506_0B1D_4F4A_A157_6DE69D2E678D_.wvu.Cols" localSheetId="2" hidden="1">'graf 2'!$A:$A</definedName>
    <definedName name="Z_53E72506_0B1D_4F4A_A157_6DE69D2E678D_.wvu.FilterData" localSheetId="19" hidden="1">'tab 12'!$A$13:$H$98</definedName>
    <definedName name="Z_53E72506_0B1D_4F4A_A157_6DE69D2E678D_.wvu.FilterData" localSheetId="20" hidden="1">'tab 13'!$A$14:$H$54</definedName>
    <definedName name="Z_53E72506_0B1D_4F4A_A157_6DE69D2E678D_.wvu.FilterData" localSheetId="21" hidden="1">'tab 14'!$A$13:$H$52</definedName>
    <definedName name="Z_53E72506_0B1D_4F4A_A157_6DE69D2E678D_.wvu.FilterData" localSheetId="22" hidden="1">'tab 15'!$A$13:$H$101</definedName>
    <definedName name="Z_53E72506_0B1D_4F4A_A157_6DE69D2E678D_.wvu.FilterData" localSheetId="23" hidden="1">'tab 16'!$A$10:$H$20</definedName>
    <definedName name="Z_53E72506_0B1D_4F4A_A157_6DE69D2E678D_.wvu.FilterData" localSheetId="24" hidden="1">'tab 17'!$A$11:$H$46</definedName>
    <definedName name="Z_53E72506_0B1D_4F4A_A157_6DE69D2E678D_.wvu.FilterData" localSheetId="25" hidden="1">'tab 18'!$A$13:$H$47</definedName>
    <definedName name="Z_53E72506_0B1D_4F4A_A157_6DE69D2E678D_.wvu.FilterData" localSheetId="26" hidden="1">'tab 19'!$A$14:$H$114</definedName>
    <definedName name="Z_53E72506_0B1D_4F4A_A157_6DE69D2E678D_.wvu.FilterData" localSheetId="27" hidden="1">'tab 20'!$A$14:$H$307</definedName>
    <definedName name="Z_53E72506_0B1D_4F4A_A157_6DE69D2E678D_.wvu.FilterData" localSheetId="28" hidden="1">'tab 21'!$A$11:$H$21</definedName>
    <definedName name="Z_53E72506_0B1D_4F4A_A157_6DE69D2E678D_.wvu.FilterData" localSheetId="29" hidden="1">'tab 22'!$A$14:$H$141</definedName>
    <definedName name="Z_53E72506_0B1D_4F4A_A157_6DE69D2E678D_.wvu.FilterData" localSheetId="30" hidden="1">'tab 23'!$A$14:$H$71</definedName>
    <definedName name="Z_53E72506_0B1D_4F4A_A157_6DE69D2E678D_.wvu.FilterData" localSheetId="31" hidden="1">'tab 24'!$A$11:$H$36</definedName>
    <definedName name="Z_53E72506_0B1D_4F4A_A157_6DE69D2E678D_.wvu.FilterData" localSheetId="32" hidden="1">'tab 25'!$A$12:$H$34</definedName>
    <definedName name="Z_53E72506_0B1D_4F4A_A157_6DE69D2E678D_.wvu.PrintArea" localSheetId="3" hidden="1">'graf 3'!$A$1:$N$36</definedName>
    <definedName name="Z_53E72506_0B1D_4F4A_A157_6DE69D2E678D_.wvu.PrintArea" localSheetId="4" hidden="1">'graf 4'!$A$1:$L$20</definedName>
    <definedName name="Z_53E72506_0B1D_4F4A_A157_6DE69D2E678D_.wvu.PrintArea" localSheetId="5" hidden="1">'graf 5'!$A$1:$J$27</definedName>
    <definedName name="Z_53E72506_0B1D_4F4A_A157_6DE69D2E678D_.wvu.PrintArea" localSheetId="19" hidden="1">'tab 12'!$A$1:$H$98</definedName>
    <definedName name="Z_53E72506_0B1D_4F4A_A157_6DE69D2E678D_.wvu.PrintArea" localSheetId="20" hidden="1">'tab 13'!$A$1:$H$54</definedName>
    <definedName name="Z_53E72506_0B1D_4F4A_A157_6DE69D2E678D_.wvu.PrintArea" localSheetId="21" hidden="1">'tab 14'!$A$1:$H$52</definedName>
    <definedName name="Z_53E72506_0B1D_4F4A_A157_6DE69D2E678D_.wvu.PrintArea" localSheetId="22" hidden="1">'tab 15'!$A$1:$H$101</definedName>
    <definedName name="Z_53E72506_0B1D_4F4A_A157_6DE69D2E678D_.wvu.PrintArea" localSheetId="23" hidden="1">'tab 16'!$A$1:$H$20</definedName>
    <definedName name="Z_53E72506_0B1D_4F4A_A157_6DE69D2E678D_.wvu.PrintArea" localSheetId="24" hidden="1">'tab 17'!$A$1:$H$46</definedName>
    <definedName name="Z_53E72506_0B1D_4F4A_A157_6DE69D2E678D_.wvu.PrintArea" localSheetId="25" hidden="1">'tab 18'!$A$1:$H$47</definedName>
    <definedName name="Z_53E72506_0B1D_4F4A_A157_6DE69D2E678D_.wvu.PrintArea" localSheetId="26" hidden="1">'tab 19'!$A$1:$H$114</definedName>
    <definedName name="Z_53E72506_0B1D_4F4A_A157_6DE69D2E678D_.wvu.PrintArea" localSheetId="27" hidden="1">'tab 20'!$A$1:$H$307</definedName>
    <definedName name="Z_53E72506_0B1D_4F4A_A157_6DE69D2E678D_.wvu.PrintArea" localSheetId="28" hidden="1">'tab 21'!$A$1:$H$21</definedName>
    <definedName name="Z_53E72506_0B1D_4F4A_A157_6DE69D2E678D_.wvu.PrintArea" localSheetId="29" hidden="1">'tab 22'!$A$1:$H$141</definedName>
    <definedName name="Z_53E72506_0B1D_4F4A_A157_6DE69D2E678D_.wvu.PrintArea" localSheetId="30" hidden="1">'tab 23'!$A$1:$H$71</definedName>
    <definedName name="Z_53E72506_0B1D_4F4A_A157_6DE69D2E678D_.wvu.PrintArea" localSheetId="31" hidden="1">'tab 24'!$A$1:$H$36</definedName>
    <definedName name="Z_53E72506_0B1D_4F4A_A157_6DE69D2E678D_.wvu.PrintArea" localSheetId="32" hidden="1">'tab 25'!$A$1:$H$34</definedName>
    <definedName name="Z_53E72506_0B1D_4F4A_A157_6DE69D2E678D_.wvu.PrintArea" localSheetId="0" hidden="1">'Titul-grafy'!$A$2:$N$31</definedName>
    <definedName name="Z_53E72506_0B1D_4F4A_A157_6DE69D2E678D_.wvu.PrintArea" localSheetId="7" hidden="1">'Titul-tabulky'!$A$1:$N$29</definedName>
    <definedName name="Z_53E72506_0B1D_4F4A_A157_6DE69D2E678D_.wvu.PrintTitles" localSheetId="19" hidden="1">'tab 12'!$12:$13</definedName>
    <definedName name="Z_53E72506_0B1D_4F4A_A157_6DE69D2E678D_.wvu.PrintTitles" localSheetId="20" hidden="1">'tab 13'!$13:$14</definedName>
    <definedName name="Z_53E72506_0B1D_4F4A_A157_6DE69D2E678D_.wvu.PrintTitles" localSheetId="21" hidden="1">'tab 14'!$12:$13</definedName>
    <definedName name="Z_53E72506_0B1D_4F4A_A157_6DE69D2E678D_.wvu.PrintTitles" localSheetId="22" hidden="1">'tab 15'!$12:$13</definedName>
    <definedName name="Z_53E72506_0B1D_4F4A_A157_6DE69D2E678D_.wvu.PrintTitles" localSheetId="23" hidden="1">'tab 16'!$9:$10</definedName>
    <definedName name="Z_53E72506_0B1D_4F4A_A157_6DE69D2E678D_.wvu.PrintTitles" localSheetId="24" hidden="1">'tab 17'!$10:$11</definedName>
    <definedName name="Z_53E72506_0B1D_4F4A_A157_6DE69D2E678D_.wvu.PrintTitles" localSheetId="25" hidden="1">'tab 18'!$12:$13</definedName>
    <definedName name="Z_53E72506_0B1D_4F4A_A157_6DE69D2E678D_.wvu.PrintTitles" localSheetId="26" hidden="1">'tab 19'!$13:$14</definedName>
    <definedName name="Z_53E72506_0B1D_4F4A_A157_6DE69D2E678D_.wvu.PrintTitles" localSheetId="27" hidden="1">'tab 20'!$13:$14</definedName>
    <definedName name="Z_53E72506_0B1D_4F4A_A157_6DE69D2E678D_.wvu.PrintTitles" localSheetId="28" hidden="1">'tab 21'!$10:$11</definedName>
    <definedName name="Z_53E72506_0B1D_4F4A_A157_6DE69D2E678D_.wvu.PrintTitles" localSheetId="29" hidden="1">'tab 22'!$13:$14</definedName>
    <definedName name="Z_53E72506_0B1D_4F4A_A157_6DE69D2E678D_.wvu.PrintTitles" localSheetId="30" hidden="1">'tab 23'!$13:$14</definedName>
    <definedName name="Z_53E72506_0B1D_4F4A_A157_6DE69D2E678D_.wvu.PrintTitles" localSheetId="31" hidden="1">'tab 24'!$10:$11</definedName>
    <definedName name="Z_53E72506_0B1D_4F4A_A157_6DE69D2E678D_.wvu.PrintTitles" localSheetId="32" hidden="1">'tab 25'!$11:$12</definedName>
    <definedName name="Z_61B615FA_A35B_4CBE_9433_E2564F62A4F7_.wvu.Cols" localSheetId="11" hidden="1">'tab 4'!$A:$A</definedName>
    <definedName name="Z_61B615FA_A35B_4CBE_9433_E2564F62A4F7_.wvu.PrintArea" localSheetId="11" hidden="1">'tab 4'!$A$2:$T$308</definedName>
    <definedName name="Z_61B615FA_A35B_4CBE_9433_E2564F62A4F7_.wvu.PrintTitles" localSheetId="11" hidden="1">'tab 4'!$3:$5</definedName>
    <definedName name="Z_7BA3C5DE_8A6A_449C_A7D7_FD0BB6C73A08_.wvu.FilterData" localSheetId="37" hidden="1">'tab 30'!$A$3:$C$181</definedName>
    <definedName name="Z_7BA3C5DE_8A6A_449C_A7D7_FD0BB6C73A08_.wvu.PrintArea" localSheetId="3" hidden="1">'graf 3'!$A$1:$N$36</definedName>
    <definedName name="Z_7BA3C5DE_8A6A_449C_A7D7_FD0BB6C73A08_.wvu.PrintArea" localSheetId="4" hidden="1">'graf 4'!$A$1:$L$20</definedName>
    <definedName name="Z_7BA3C5DE_8A6A_449C_A7D7_FD0BB6C73A08_.wvu.PrintArea" localSheetId="5" hidden="1">'graf 5'!$A$1:$J$27</definedName>
    <definedName name="Z_7BA3C5DE_8A6A_449C_A7D7_FD0BB6C73A08_.wvu.PrintArea" localSheetId="19" hidden="1">'tab 12'!$A$1:$H$98</definedName>
    <definedName name="Z_7BA3C5DE_8A6A_449C_A7D7_FD0BB6C73A08_.wvu.PrintArea" localSheetId="20" hidden="1">'tab 13'!$A$1:$H$54</definedName>
    <definedName name="Z_7BA3C5DE_8A6A_449C_A7D7_FD0BB6C73A08_.wvu.PrintArea" localSheetId="21" hidden="1">'tab 14'!$A$1:$H$52</definedName>
    <definedName name="Z_7BA3C5DE_8A6A_449C_A7D7_FD0BB6C73A08_.wvu.PrintArea" localSheetId="22" hidden="1">'tab 15'!$A$1:$H$101</definedName>
    <definedName name="Z_7BA3C5DE_8A6A_449C_A7D7_FD0BB6C73A08_.wvu.PrintArea" localSheetId="23" hidden="1">'tab 16'!$A$1:$H$20</definedName>
    <definedName name="Z_7BA3C5DE_8A6A_449C_A7D7_FD0BB6C73A08_.wvu.PrintArea" localSheetId="24" hidden="1">'tab 17'!$A$1:$H$46</definedName>
    <definedName name="Z_7BA3C5DE_8A6A_449C_A7D7_FD0BB6C73A08_.wvu.PrintArea" localSheetId="25" hidden="1">'tab 18'!$A$1:$H$47</definedName>
    <definedName name="Z_7BA3C5DE_8A6A_449C_A7D7_FD0BB6C73A08_.wvu.PrintArea" localSheetId="26" hidden="1">'tab 19'!$A$1:$H$114</definedName>
    <definedName name="Z_7BA3C5DE_8A6A_449C_A7D7_FD0BB6C73A08_.wvu.PrintArea" localSheetId="27" hidden="1">'tab 20'!$A$1:$H$307</definedName>
    <definedName name="Z_7BA3C5DE_8A6A_449C_A7D7_FD0BB6C73A08_.wvu.PrintArea" localSheetId="28" hidden="1">'tab 21'!$A$1:$H$21</definedName>
    <definedName name="Z_7BA3C5DE_8A6A_449C_A7D7_FD0BB6C73A08_.wvu.PrintArea" localSheetId="29" hidden="1">'tab 22'!$A$1:$H$141</definedName>
    <definedName name="Z_7BA3C5DE_8A6A_449C_A7D7_FD0BB6C73A08_.wvu.PrintArea" localSheetId="30" hidden="1">'tab 23'!$A$1:$H$71</definedName>
    <definedName name="Z_7BA3C5DE_8A6A_449C_A7D7_FD0BB6C73A08_.wvu.PrintArea" localSheetId="31" hidden="1">'tab 24'!$A$1:$H$36</definedName>
    <definedName name="Z_7BA3C5DE_8A6A_449C_A7D7_FD0BB6C73A08_.wvu.PrintArea" localSheetId="32" hidden="1">'tab 25'!$A$1:$H$34</definedName>
    <definedName name="Z_7BA3C5DE_8A6A_449C_A7D7_FD0BB6C73A08_.wvu.PrintArea" localSheetId="33" hidden="1">'tab 26'!$A$1:$C$5</definedName>
    <definedName name="Z_7BA3C5DE_8A6A_449C_A7D7_FD0BB6C73A08_.wvu.PrintArea" localSheetId="34" hidden="1">'tab 27'!$A$1:$C$6</definedName>
    <definedName name="Z_7BA3C5DE_8A6A_449C_A7D7_FD0BB6C73A08_.wvu.PrintArea" localSheetId="35" hidden="1">'tab 28'!$A$1:$C$12</definedName>
    <definedName name="Z_7BA3C5DE_8A6A_449C_A7D7_FD0BB6C73A08_.wvu.PrintArea" localSheetId="36" hidden="1">'tab 29'!$A$1:$C$27</definedName>
    <definedName name="Z_7BA3C5DE_8A6A_449C_A7D7_FD0BB6C73A08_.wvu.PrintArea" localSheetId="37" hidden="1">'tab 30'!$A$1:$C$181</definedName>
    <definedName name="Z_7BA3C5DE_8A6A_449C_A7D7_FD0BB6C73A08_.wvu.PrintArea" localSheetId="38" hidden="1">'tab 31'!$A$1:$C$12</definedName>
    <definedName name="Z_7BA3C5DE_8A6A_449C_A7D7_FD0BB6C73A08_.wvu.PrintArea" localSheetId="43" hidden="1">'tab 36'!$A$1:$F$166</definedName>
    <definedName name="Z_7BA3C5DE_8A6A_449C_A7D7_FD0BB6C73A08_.wvu.PrintArea" localSheetId="44" hidden="1">'tab 37'!$A$1:$G$164</definedName>
    <definedName name="Z_7BA3C5DE_8A6A_449C_A7D7_FD0BB6C73A08_.wvu.PrintArea" localSheetId="45" hidden="1">'tab 38'!$A$1:$G$141</definedName>
    <definedName name="Z_7BA3C5DE_8A6A_449C_A7D7_FD0BB6C73A08_.wvu.PrintArea" localSheetId="47" hidden="1">'tab 40'!$A$1:$G$123</definedName>
    <definedName name="Z_7BA3C5DE_8A6A_449C_A7D7_FD0BB6C73A08_.wvu.PrintArea" localSheetId="49" hidden="1">'tab 42'!$A$1:$G$123</definedName>
    <definedName name="Z_7BA3C5DE_8A6A_449C_A7D7_FD0BB6C73A08_.wvu.PrintArea" localSheetId="51" hidden="1">'tab 44'!$A$1:$G$146</definedName>
    <definedName name="Z_7BA3C5DE_8A6A_449C_A7D7_FD0BB6C73A08_.wvu.PrintArea" localSheetId="53" hidden="1">'tab 46'!$A$1:$G$135</definedName>
    <definedName name="Z_7BA3C5DE_8A6A_449C_A7D7_FD0BB6C73A08_.wvu.PrintArea" localSheetId="55" hidden="1">'tab 48'!$A$1:$G$146</definedName>
    <definedName name="Z_7BA3C5DE_8A6A_449C_A7D7_FD0BB6C73A08_.wvu.PrintArea" localSheetId="57" hidden="1">'tab 50'!$A$1:$G$146</definedName>
    <definedName name="Z_7BA3C5DE_8A6A_449C_A7D7_FD0BB6C73A08_.wvu.PrintArea" localSheetId="0" hidden="1">'Titul-grafy'!$A$2:$N$31</definedName>
    <definedName name="Z_7BA3C5DE_8A6A_449C_A7D7_FD0BB6C73A08_.wvu.PrintArea" localSheetId="7" hidden="1">'Titul-tabulky'!$A$1:$N$29</definedName>
    <definedName name="Z_7BA3C5DE_8A6A_449C_A7D7_FD0BB6C73A08_.wvu.PrintTitles" localSheetId="19" hidden="1">'tab 12'!$12:$13</definedName>
    <definedName name="Z_7BA3C5DE_8A6A_449C_A7D7_FD0BB6C73A08_.wvu.PrintTitles" localSheetId="20" hidden="1">'tab 13'!$13:$14</definedName>
    <definedName name="Z_7BA3C5DE_8A6A_449C_A7D7_FD0BB6C73A08_.wvu.PrintTitles" localSheetId="21" hidden="1">'tab 14'!$12:$13</definedName>
    <definedName name="Z_7BA3C5DE_8A6A_449C_A7D7_FD0BB6C73A08_.wvu.PrintTitles" localSheetId="22" hidden="1">'tab 15'!$12:$13</definedName>
    <definedName name="Z_7BA3C5DE_8A6A_449C_A7D7_FD0BB6C73A08_.wvu.PrintTitles" localSheetId="23" hidden="1">'tab 16'!$9:$10</definedName>
    <definedName name="Z_7BA3C5DE_8A6A_449C_A7D7_FD0BB6C73A08_.wvu.PrintTitles" localSheetId="24" hidden="1">'tab 17'!$10:$11</definedName>
    <definedName name="Z_7BA3C5DE_8A6A_449C_A7D7_FD0BB6C73A08_.wvu.PrintTitles" localSheetId="25" hidden="1">'tab 18'!$12:$13</definedName>
    <definedName name="Z_7BA3C5DE_8A6A_449C_A7D7_FD0BB6C73A08_.wvu.PrintTitles" localSheetId="26" hidden="1">'tab 19'!$13:$14</definedName>
    <definedName name="Z_7BA3C5DE_8A6A_449C_A7D7_FD0BB6C73A08_.wvu.PrintTitles" localSheetId="27" hidden="1">'tab 20'!$13:$14</definedName>
    <definedName name="Z_7BA3C5DE_8A6A_449C_A7D7_FD0BB6C73A08_.wvu.PrintTitles" localSheetId="28" hidden="1">'tab 21'!$10:$11</definedName>
    <definedName name="Z_7BA3C5DE_8A6A_449C_A7D7_FD0BB6C73A08_.wvu.PrintTitles" localSheetId="29" hidden="1">'tab 22'!$13:$14</definedName>
    <definedName name="Z_7BA3C5DE_8A6A_449C_A7D7_FD0BB6C73A08_.wvu.PrintTitles" localSheetId="30" hidden="1">'tab 23'!$13:$14</definedName>
    <definedName name="Z_7BA3C5DE_8A6A_449C_A7D7_FD0BB6C73A08_.wvu.PrintTitles" localSheetId="31" hidden="1">'tab 24'!$10:$11</definedName>
    <definedName name="Z_7BA3C5DE_8A6A_449C_A7D7_FD0BB6C73A08_.wvu.PrintTitles" localSheetId="32" hidden="1">'tab 25'!$11:$12</definedName>
    <definedName name="Z_7BA3C5DE_8A6A_449C_A7D7_FD0BB6C73A08_.wvu.PrintTitles" localSheetId="37" hidden="1">'tab 30'!$2:$3</definedName>
    <definedName name="Z_7BA3C5DE_8A6A_449C_A7D7_FD0BB6C73A08_.wvu.PrintTitles" localSheetId="43" hidden="1">'tab 36'!$4:$7</definedName>
    <definedName name="Z_7BA3C5DE_8A6A_449C_A7D7_FD0BB6C73A08_.wvu.PrintTitles" localSheetId="44" hidden="1">'tab 37'!$4:$7</definedName>
    <definedName name="Z_7BA3C5DE_8A6A_449C_A7D7_FD0BB6C73A08_.wvu.PrintTitles" localSheetId="45" hidden="1">'tab 38'!$4:$7</definedName>
    <definedName name="Z_7BA3C5DE_8A6A_449C_A7D7_FD0BB6C73A08_.wvu.PrintTitles" localSheetId="47" hidden="1">'tab 40'!$4:$7</definedName>
    <definedName name="Z_7BA3C5DE_8A6A_449C_A7D7_FD0BB6C73A08_.wvu.PrintTitles" localSheetId="49" hidden="1">'tab 42'!$4:$7</definedName>
    <definedName name="Z_7BA3C5DE_8A6A_449C_A7D7_FD0BB6C73A08_.wvu.PrintTitles" localSheetId="51" hidden="1">'tab 44'!$4:$7</definedName>
    <definedName name="Z_7BA3C5DE_8A6A_449C_A7D7_FD0BB6C73A08_.wvu.PrintTitles" localSheetId="53" hidden="1">'tab 46'!$4:$7</definedName>
    <definedName name="Z_7BA3C5DE_8A6A_449C_A7D7_FD0BB6C73A08_.wvu.PrintTitles" localSheetId="55" hidden="1">'tab 48'!$4:$7</definedName>
    <definedName name="Z_7BA3C5DE_8A6A_449C_A7D7_FD0BB6C73A08_.wvu.PrintTitles" localSheetId="57" hidden="1">'tab 50'!$4:$7</definedName>
    <definedName name="Z_8135008D_FA09_47D0_A3D6_431443FF0074_.wvu.Cols" localSheetId="11" hidden="1">'tab 4'!$A:$A</definedName>
    <definedName name="Z_8135008D_FA09_47D0_A3D6_431443FF0074_.wvu.PrintArea" localSheetId="11" hidden="1">'tab 4'!$A$2:$T$308</definedName>
    <definedName name="Z_8135008D_FA09_47D0_A3D6_431443FF0074_.wvu.PrintTitles" localSheetId="11" hidden="1">'tab 4'!$3:$5</definedName>
    <definedName name="Z_816DCA7E_FC41_44AE_85AF_FE12F0BC4BE0_.wvu.Cols" localSheetId="11" hidden="1">'tab 4'!$A:$A,'tab 4'!#REF!</definedName>
    <definedName name="Z_816DCA7E_FC41_44AE_85AF_FE12F0BC4BE0_.wvu.PrintArea" localSheetId="11" hidden="1">'tab 4'!$A$2:$T$308</definedName>
    <definedName name="Z_816DCA7E_FC41_44AE_85AF_FE12F0BC4BE0_.wvu.PrintTitles" localSheetId="11" hidden="1">'tab 4'!$3:$5</definedName>
    <definedName name="Z_93F2F524_822E_4393_B685_8677486B23E3_.wvu.Cols" localSheetId="2" hidden="1">'graf 2'!$A:$A</definedName>
    <definedName name="Z_93F2F524_822E_4393_B685_8677486B23E3_.wvu.PrintArea" localSheetId="3" hidden="1">'graf 3'!$A$1:$N$36</definedName>
    <definedName name="Z_93F2F524_822E_4393_B685_8677486B23E3_.wvu.PrintArea" localSheetId="4" hidden="1">'graf 4'!$A$1:$L$20</definedName>
    <definedName name="Z_93F2F524_822E_4393_B685_8677486B23E3_.wvu.PrintArea" localSheetId="5" hidden="1">'graf 5'!$A$1:$J$27</definedName>
    <definedName name="Z_93F2F524_822E_4393_B685_8677486B23E3_.wvu.PrintArea" localSheetId="19" hidden="1">'tab 12'!$A$1:$H$98</definedName>
    <definedName name="Z_93F2F524_822E_4393_B685_8677486B23E3_.wvu.PrintArea" localSheetId="20" hidden="1">'tab 13'!$A$1:$H$54</definedName>
    <definedName name="Z_93F2F524_822E_4393_B685_8677486B23E3_.wvu.PrintArea" localSheetId="21" hidden="1">'tab 14'!$A$1:$H$52</definedName>
    <definedName name="Z_93F2F524_822E_4393_B685_8677486B23E3_.wvu.PrintArea" localSheetId="22" hidden="1">'tab 15'!$A$1:$H$101</definedName>
    <definedName name="Z_93F2F524_822E_4393_B685_8677486B23E3_.wvu.PrintArea" localSheetId="23" hidden="1">'tab 16'!$A$1:$H$20</definedName>
    <definedName name="Z_93F2F524_822E_4393_B685_8677486B23E3_.wvu.PrintArea" localSheetId="24" hidden="1">'tab 17'!$A$1:$H$46</definedName>
    <definedName name="Z_93F2F524_822E_4393_B685_8677486B23E3_.wvu.PrintArea" localSheetId="25" hidden="1">'tab 18'!$A$1:$H$47</definedName>
    <definedName name="Z_93F2F524_822E_4393_B685_8677486B23E3_.wvu.PrintArea" localSheetId="26" hidden="1">'tab 19'!$A$1:$H$114</definedName>
    <definedName name="Z_93F2F524_822E_4393_B685_8677486B23E3_.wvu.PrintArea" localSheetId="27" hidden="1">'tab 20'!$A$1:$H$307</definedName>
    <definedName name="Z_93F2F524_822E_4393_B685_8677486B23E3_.wvu.PrintArea" localSheetId="28" hidden="1">'tab 21'!$A$1:$H$21</definedName>
    <definedName name="Z_93F2F524_822E_4393_B685_8677486B23E3_.wvu.PrintArea" localSheetId="29" hidden="1">'tab 22'!$A$1:$H$141</definedName>
    <definedName name="Z_93F2F524_822E_4393_B685_8677486B23E3_.wvu.PrintArea" localSheetId="30" hidden="1">'tab 23'!$A$1:$H$71</definedName>
    <definedName name="Z_93F2F524_822E_4393_B685_8677486B23E3_.wvu.PrintArea" localSheetId="31" hidden="1">'tab 24'!$A$1:$H$36</definedName>
    <definedName name="Z_93F2F524_822E_4393_B685_8677486B23E3_.wvu.PrintArea" localSheetId="32" hidden="1">'tab 25'!$A$1:$H$34</definedName>
    <definedName name="Z_93F2F524_822E_4393_B685_8677486B23E3_.wvu.PrintArea" localSheetId="0" hidden="1">'Titul-grafy'!$A$2:$N$31</definedName>
    <definedName name="Z_93F2F524_822E_4393_B685_8677486B23E3_.wvu.PrintArea" localSheetId="7" hidden="1">'Titul-tabulky'!$A$1:$N$29</definedName>
    <definedName name="Z_93F2F524_822E_4393_B685_8677486B23E3_.wvu.PrintTitles" localSheetId="19" hidden="1">'tab 12'!$12:$13</definedName>
    <definedName name="Z_93F2F524_822E_4393_B685_8677486B23E3_.wvu.PrintTitles" localSheetId="20" hidden="1">'tab 13'!$13:$14</definedName>
    <definedName name="Z_93F2F524_822E_4393_B685_8677486B23E3_.wvu.PrintTitles" localSheetId="21" hidden="1">'tab 14'!$12:$13</definedName>
    <definedName name="Z_93F2F524_822E_4393_B685_8677486B23E3_.wvu.PrintTitles" localSheetId="22" hidden="1">'tab 15'!$12:$13</definedName>
    <definedName name="Z_93F2F524_822E_4393_B685_8677486B23E3_.wvu.PrintTitles" localSheetId="23" hidden="1">'tab 16'!$9:$10</definedName>
    <definedName name="Z_93F2F524_822E_4393_B685_8677486B23E3_.wvu.PrintTitles" localSheetId="24" hidden="1">'tab 17'!$10:$11</definedName>
    <definedName name="Z_93F2F524_822E_4393_B685_8677486B23E3_.wvu.PrintTitles" localSheetId="25" hidden="1">'tab 18'!$12:$13</definedName>
    <definedName name="Z_93F2F524_822E_4393_B685_8677486B23E3_.wvu.PrintTitles" localSheetId="26" hidden="1">'tab 19'!$13:$14</definedName>
    <definedName name="Z_93F2F524_822E_4393_B685_8677486B23E3_.wvu.PrintTitles" localSheetId="27" hidden="1">'tab 20'!$13:$14</definedName>
    <definedName name="Z_93F2F524_822E_4393_B685_8677486B23E3_.wvu.PrintTitles" localSheetId="28" hidden="1">'tab 21'!$10:$11</definedName>
    <definedName name="Z_93F2F524_822E_4393_B685_8677486B23E3_.wvu.PrintTitles" localSheetId="29" hidden="1">'tab 22'!$13:$14</definedName>
    <definedName name="Z_93F2F524_822E_4393_B685_8677486B23E3_.wvu.PrintTitles" localSheetId="30" hidden="1">'tab 23'!$13:$14</definedName>
    <definedName name="Z_93F2F524_822E_4393_B685_8677486B23E3_.wvu.PrintTitles" localSheetId="31" hidden="1">'tab 24'!$10:$11</definedName>
    <definedName name="Z_93F2F524_822E_4393_B685_8677486B23E3_.wvu.PrintTitles" localSheetId="32" hidden="1">'tab 25'!$11:$12</definedName>
    <definedName name="Z_A45EA3DE_5B96_4607_A0C5_478ED8E5C5A2_.wvu.Cols" localSheetId="11" hidden="1">'tab 4'!$A:$A,'tab 4'!#REF!</definedName>
    <definedName name="Z_A45EA3DE_5B96_4607_A0C5_478ED8E5C5A2_.wvu.PrintArea" localSheetId="11" hidden="1">'tab 4'!$A$2:$T$308</definedName>
    <definedName name="Z_A45EA3DE_5B96_4607_A0C5_478ED8E5C5A2_.wvu.PrintTitles" localSheetId="11" hidden="1">'tab 4'!$3:$5</definedName>
    <definedName name="Z_A75D8D73_D84E_45ED_81CC_3AB447ABD77C_.wvu.Cols" localSheetId="11" hidden="1">'tab 4'!#REF!</definedName>
    <definedName name="Z_A75D8D73_D84E_45ED_81CC_3AB447ABD77C_.wvu.PrintArea" localSheetId="11" hidden="1">'tab 4'!$A$2:$T$308</definedName>
    <definedName name="Z_A75D8D73_D84E_45ED_81CC_3AB447ABD77C_.wvu.PrintTitles" localSheetId="11" hidden="1">'tab 4'!$3:$5</definedName>
    <definedName name="Z_ACBE103E_D216_4C19_86CA_1FEE6266433A_.wvu.Cols" localSheetId="37" hidden="1">'tab 30'!#REF!,'tab 30'!#REF!</definedName>
    <definedName name="Z_ACBE103E_D216_4C19_86CA_1FEE6266433A_.wvu.FilterData" localSheetId="37" hidden="1">'tab 30'!$A$3:$C$181</definedName>
    <definedName name="Z_ACBE103E_D216_4C19_86CA_1FEE6266433A_.wvu.PrintArea" localSheetId="3" hidden="1">'graf 3'!$A$1:$N$36</definedName>
    <definedName name="Z_ACBE103E_D216_4C19_86CA_1FEE6266433A_.wvu.PrintArea" localSheetId="4" hidden="1">'graf 4'!$A$1:$J$23</definedName>
    <definedName name="Z_ACBE103E_D216_4C19_86CA_1FEE6266433A_.wvu.PrintArea" localSheetId="5" hidden="1">'graf 5'!$A$1:$I$29</definedName>
    <definedName name="Z_ACBE103E_D216_4C19_86CA_1FEE6266433A_.wvu.PrintArea" localSheetId="36" hidden="1">'tab 29'!$A$1:$C$27</definedName>
    <definedName name="Z_ACBE103E_D216_4C19_86CA_1FEE6266433A_.wvu.PrintArea" localSheetId="37" hidden="1">'tab 30'!$A$1:$C$181</definedName>
    <definedName name="Z_ACBE103E_D216_4C19_86CA_1FEE6266433A_.wvu.PrintTitles" localSheetId="37" hidden="1">'tab 30'!$2:$3</definedName>
    <definedName name="Z_AF65B0D2_A89B_4D75_B4AE_5BFEE1615BA9_.wvu.Cols" localSheetId="11" hidden="1">'tab 4'!$A:$A</definedName>
    <definedName name="Z_AF65B0D2_A89B_4D75_B4AE_5BFEE1615BA9_.wvu.PrintArea" localSheetId="11" hidden="1">'tab 4'!$A$2:$T$308</definedName>
    <definedName name="Z_AF65B0D2_A89B_4D75_B4AE_5BFEE1615BA9_.wvu.PrintTitles" localSheetId="11" hidden="1">'tab 4'!$3:$5</definedName>
    <definedName name="Z_B44BB22B_FBD0_4AC6_A8B4_CC1EB720AEFD_.wvu.Cols" localSheetId="2" hidden="1">'graf 2'!$A:$A</definedName>
    <definedName name="Z_B44BB22B_FBD0_4AC6_A8B4_CC1EB720AEFD_.wvu.FilterData" localSheetId="37" hidden="1">'tab 30'!$A$1:$C$181</definedName>
    <definedName name="Z_B44BB22B_FBD0_4AC6_A8B4_CC1EB720AEFD_.wvu.PrintArea" localSheetId="3" hidden="1">'graf 3'!$A$1:$N$36</definedName>
    <definedName name="Z_B44BB22B_FBD0_4AC6_A8B4_CC1EB720AEFD_.wvu.PrintArea" localSheetId="4" hidden="1">'graf 4'!$A$1:$L$20</definedName>
    <definedName name="Z_B44BB22B_FBD0_4AC6_A8B4_CC1EB720AEFD_.wvu.PrintArea" localSheetId="5" hidden="1">'graf 5'!$A$1:$J$27</definedName>
    <definedName name="Z_B44BB22B_FBD0_4AC6_A8B4_CC1EB720AEFD_.wvu.PrintArea" localSheetId="33" hidden="1">'tab 26'!$A$1:$C$5</definedName>
    <definedName name="Z_B44BB22B_FBD0_4AC6_A8B4_CC1EB720AEFD_.wvu.PrintArea" localSheetId="34" hidden="1">'tab 27'!$A$1:$C$6</definedName>
    <definedName name="Z_B44BB22B_FBD0_4AC6_A8B4_CC1EB720AEFD_.wvu.PrintArea" localSheetId="35" hidden="1">'tab 28'!$A$1:$C$12</definedName>
    <definedName name="Z_B44BB22B_FBD0_4AC6_A8B4_CC1EB720AEFD_.wvu.PrintArea" localSheetId="36" hidden="1">'tab 29'!$A$1:$C$27</definedName>
    <definedName name="Z_B44BB22B_FBD0_4AC6_A8B4_CC1EB720AEFD_.wvu.PrintArea" localSheetId="37" hidden="1">'tab 30'!$A$1:$C$181</definedName>
    <definedName name="Z_B44BB22B_FBD0_4AC6_A8B4_CC1EB720AEFD_.wvu.PrintArea" localSheetId="38" hidden="1">'tab 31'!$A$1:$C$12</definedName>
    <definedName name="Z_B44BB22B_FBD0_4AC6_A8B4_CC1EB720AEFD_.wvu.PrintArea" localSheetId="43" hidden="1">'tab 36'!$A$1:$F$166</definedName>
    <definedName name="Z_B44BB22B_FBD0_4AC6_A8B4_CC1EB720AEFD_.wvu.PrintArea" localSheetId="44" hidden="1">'tab 37'!$A$1:$G$164</definedName>
    <definedName name="Z_B44BB22B_FBD0_4AC6_A8B4_CC1EB720AEFD_.wvu.PrintArea" localSheetId="45" hidden="1">'tab 38'!$A$1:$G$141</definedName>
    <definedName name="Z_B44BB22B_FBD0_4AC6_A8B4_CC1EB720AEFD_.wvu.PrintArea" localSheetId="47" hidden="1">'tab 40'!$A$1:$G$123</definedName>
    <definedName name="Z_B44BB22B_FBD0_4AC6_A8B4_CC1EB720AEFD_.wvu.PrintArea" localSheetId="49" hidden="1">'tab 42'!$A$1:$G$123</definedName>
    <definedName name="Z_B44BB22B_FBD0_4AC6_A8B4_CC1EB720AEFD_.wvu.PrintArea" localSheetId="51" hidden="1">'tab 44'!$A$1:$G$146</definedName>
    <definedName name="Z_B44BB22B_FBD0_4AC6_A8B4_CC1EB720AEFD_.wvu.PrintArea" localSheetId="53" hidden="1">'tab 46'!$A$1:$G$135</definedName>
    <definedName name="Z_B44BB22B_FBD0_4AC6_A8B4_CC1EB720AEFD_.wvu.PrintArea" localSheetId="55" hidden="1">'tab 48'!$A$1:$G$146</definedName>
    <definedName name="Z_B44BB22B_FBD0_4AC6_A8B4_CC1EB720AEFD_.wvu.PrintArea" localSheetId="57" hidden="1">'tab 50'!$A$1:$G$146</definedName>
    <definedName name="Z_B44BB22B_FBD0_4AC6_A8B4_CC1EB720AEFD_.wvu.PrintArea" localSheetId="58" hidden="1">'tab 51'!$A$1:$G$83</definedName>
    <definedName name="Z_B44BB22B_FBD0_4AC6_A8B4_CC1EB720AEFD_.wvu.PrintArea" localSheetId="0" hidden="1">'Titul-grafy'!$A$2:$N$31</definedName>
    <definedName name="Z_B44BB22B_FBD0_4AC6_A8B4_CC1EB720AEFD_.wvu.PrintArea" localSheetId="7" hidden="1">'Titul-tabulky'!$A$1:$N$29</definedName>
    <definedName name="Z_B44BB22B_FBD0_4AC6_A8B4_CC1EB720AEFD_.wvu.PrintTitles" localSheetId="37" hidden="1">'tab 30'!$2:$3</definedName>
    <definedName name="Z_B44BB22B_FBD0_4AC6_A8B4_CC1EB720AEFD_.wvu.PrintTitles" localSheetId="43" hidden="1">'tab 36'!$4:$7</definedName>
    <definedName name="Z_B44BB22B_FBD0_4AC6_A8B4_CC1EB720AEFD_.wvu.PrintTitles" localSheetId="44" hidden="1">'tab 37'!$4:$7</definedName>
    <definedName name="Z_B44BB22B_FBD0_4AC6_A8B4_CC1EB720AEFD_.wvu.PrintTitles" localSheetId="45" hidden="1">'tab 38'!$4:$7</definedName>
    <definedName name="Z_B44BB22B_FBD0_4AC6_A8B4_CC1EB720AEFD_.wvu.PrintTitles" localSheetId="47" hidden="1">'tab 40'!$4:$7</definedName>
    <definedName name="Z_B44BB22B_FBD0_4AC6_A8B4_CC1EB720AEFD_.wvu.PrintTitles" localSheetId="49" hidden="1">'tab 42'!$4:$7</definedName>
    <definedName name="Z_B44BB22B_FBD0_4AC6_A8B4_CC1EB720AEFD_.wvu.PrintTitles" localSheetId="51" hidden="1">'tab 44'!$4:$7</definedName>
    <definedName name="Z_B44BB22B_FBD0_4AC6_A8B4_CC1EB720AEFD_.wvu.PrintTitles" localSheetId="53" hidden="1">'tab 46'!$4:$7</definedName>
    <definedName name="Z_B44BB22B_FBD0_4AC6_A8B4_CC1EB720AEFD_.wvu.PrintTitles" localSheetId="55" hidden="1">'tab 48'!$4:$7</definedName>
    <definedName name="Z_B44BB22B_FBD0_4AC6_A8B4_CC1EB720AEFD_.wvu.PrintTitles" localSheetId="57" hidden="1">'tab 50'!$4:$7</definedName>
    <definedName name="Z_B987D3EC_F819_4A27_976A_1583D9C2229A_.wvu.Cols" localSheetId="37" hidden="1">'tab 30'!#REF!,'tab 30'!#REF!</definedName>
    <definedName name="Z_B987D3EC_F819_4A27_976A_1583D9C2229A_.wvu.FilterData" localSheetId="37" hidden="1">'tab 30'!$A$3:$C$181</definedName>
    <definedName name="Z_B987D3EC_F819_4A27_976A_1583D9C2229A_.wvu.PrintArea" localSheetId="36" hidden="1">'tab 29'!$A$1:$C$27</definedName>
    <definedName name="Z_B987D3EC_F819_4A27_976A_1583D9C2229A_.wvu.PrintTitles" localSheetId="37" hidden="1">'tab 30'!$2:$3</definedName>
    <definedName name="Z_B987D3EC_F819_4A27_976A_1583D9C2229A_.wvu.Rows" localSheetId="36" hidden="1">'tab 29'!$32:$32</definedName>
    <definedName name="Z_B987D3EC_F819_4A27_976A_1583D9C2229A_.wvu.Rows" localSheetId="37" hidden="1">'tab 30'!#REF!</definedName>
    <definedName name="Z_B987D3EC_F819_4A27_976A_1583D9C2229A_.wvu.Rows" localSheetId="38" hidden="1">'tab 31'!$7:$8,'tab 31'!$12:$12</definedName>
    <definedName name="Z_C49FCFC9_CF51_484E_9F6E_E5FACC7A48A4_.wvu.Cols" localSheetId="11" hidden="1">'tab 4'!$A:$A,'tab 4'!#REF!</definedName>
    <definedName name="Z_C49FCFC9_CF51_484E_9F6E_E5FACC7A48A4_.wvu.PrintArea" localSheetId="11" hidden="1">'tab 4'!$A$2:$T$308</definedName>
    <definedName name="Z_C49FCFC9_CF51_484E_9F6E_E5FACC7A48A4_.wvu.PrintTitles" localSheetId="11" hidden="1">'tab 4'!$3:$5</definedName>
    <definedName name="Z_EBE613F2_32CB_4E3D_B0BB_2E9DFB67D43D_.wvu.Cols" localSheetId="11" hidden="1">'tab 4'!$A:$A</definedName>
    <definedName name="Z_EBE613F2_32CB_4E3D_B0BB_2E9DFB67D43D_.wvu.PrintArea" localSheetId="11" hidden="1">'tab 4'!$A$2:$T$307</definedName>
    <definedName name="Z_EBE613F2_32CB_4E3D_B0BB_2E9DFB67D43D_.wvu.PrintTitles" localSheetId="11" hidden="1">'tab 4'!$3:$5</definedName>
    <definedName name="Zálohovky">[4]rozhodnutí!$N$31</definedName>
    <definedName name="ZÚ" localSheetId="19">#REF!</definedName>
    <definedName name="ZÚ" localSheetId="20">#REF!</definedName>
    <definedName name="ZÚ" localSheetId="21">#REF!</definedName>
    <definedName name="ZÚ" localSheetId="22">#REF!</definedName>
    <definedName name="ZÚ" localSheetId="23">#REF!</definedName>
    <definedName name="ZÚ" localSheetId="24">#REF!</definedName>
    <definedName name="ZÚ" localSheetId="25">#REF!</definedName>
    <definedName name="ZÚ" localSheetId="26">#REF!</definedName>
    <definedName name="ZÚ" localSheetId="27">#REF!</definedName>
    <definedName name="ZÚ" localSheetId="28">#REF!</definedName>
    <definedName name="ZÚ" localSheetId="29">#REF!</definedName>
    <definedName name="ZÚ" localSheetId="30">#REF!</definedName>
    <definedName name="ZÚ" localSheetId="31">#REF!</definedName>
    <definedName name="ZÚ" localSheetId="32">#REF!</definedName>
    <definedName name="ZÚ" localSheetId="10">#REF!</definedName>
    <definedName name="ZÚ" localSheetId="11">#REF!</definedName>
    <definedName name="ZÚ" localSheetId="15">#REF!</definedName>
    <definedName name="ZÚ">#REF!</definedName>
    <definedName name="zzzz">#REF!</definedName>
  </definedNames>
  <calcPr calcId="191029"/>
  <customWorkbookViews>
    <customWorkbookView name="Metelka Tomáš – osobní zobrazení" guid="{53E72506-0B1D-4F4A-A157-6DE69D2E678D}" mergeInterval="0" personalView="1" maximized="1" windowWidth="1916" windowHeight="855" tabRatio="941"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297" l="1"/>
  <c r="E34" i="297"/>
  <c r="D34" i="297"/>
  <c r="C34" i="297"/>
  <c r="F33" i="297"/>
  <c r="F32" i="297"/>
  <c r="F31" i="297"/>
  <c r="F30" i="297"/>
  <c r="E28" i="297"/>
  <c r="D28" i="297"/>
  <c r="C28" i="297"/>
  <c r="F27" i="297"/>
  <c r="F26" i="297"/>
  <c r="F25" i="297"/>
  <c r="F24" i="297"/>
  <c r="E22" i="297"/>
  <c r="E5" i="297" s="1"/>
  <c r="D22" i="297"/>
  <c r="D5" i="297" s="1"/>
  <c r="C22" i="297"/>
  <c r="F21" i="297"/>
  <c r="F20" i="297"/>
  <c r="F19" i="297"/>
  <c r="F18" i="297"/>
  <c r="F17" i="297"/>
  <c r="F16" i="297"/>
  <c r="F15" i="297"/>
  <c r="A15" i="297"/>
  <c r="A16" i="297" s="1"/>
  <c r="A17" i="297" s="1"/>
  <c r="A18" i="297" s="1"/>
  <c r="A19" i="297" s="1"/>
  <c r="A20" i="297" s="1"/>
  <c r="A21" i="297" s="1"/>
  <c r="A24" i="297" s="1"/>
  <c r="A25" i="297" s="1"/>
  <c r="A26" i="297" s="1"/>
  <c r="A27" i="297" s="1"/>
  <c r="A30" i="297" s="1"/>
  <c r="A31" i="297" s="1"/>
  <c r="A32" i="297" s="1"/>
  <c r="A33" i="297" s="1"/>
  <c r="F14" i="297"/>
  <c r="E7" i="297"/>
  <c r="D7" i="297"/>
  <c r="C7" i="297"/>
  <c r="E6" i="297"/>
  <c r="C6" i="297"/>
  <c r="C5" i="297"/>
  <c r="E36" i="296"/>
  <c r="E6" i="296" s="1"/>
  <c r="D36" i="296"/>
  <c r="F36" i="296" s="1"/>
  <c r="C36" i="296"/>
  <c r="C6" i="296" s="1"/>
  <c r="F35" i="296"/>
  <c r="F34" i="296"/>
  <c r="F33" i="296"/>
  <c r="F32" i="296"/>
  <c r="E30" i="296"/>
  <c r="D30" i="296"/>
  <c r="C30" i="296"/>
  <c r="C5" i="296" s="1"/>
  <c r="F29" i="296"/>
  <c r="F28" i="296"/>
  <c r="F27" i="296"/>
  <c r="F26" i="296"/>
  <c r="F25" i="296"/>
  <c r="F24" i="296"/>
  <c r="F23" i="296"/>
  <c r="F22" i="296"/>
  <c r="F21" i="296"/>
  <c r="F20" i="296"/>
  <c r="F19" i="296"/>
  <c r="F18" i="296"/>
  <c r="F17" i="296"/>
  <c r="A17" i="296"/>
  <c r="A18" i="296" s="1"/>
  <c r="A19" i="296" s="1"/>
  <c r="A20" i="296" s="1"/>
  <c r="A21" i="296" s="1"/>
  <c r="A22" i="296" s="1"/>
  <c r="A23" i="296" s="1"/>
  <c r="A24" i="296" s="1"/>
  <c r="A25" i="296" s="1"/>
  <c r="A26" i="296" s="1"/>
  <c r="A27" i="296" s="1"/>
  <c r="A28" i="296" s="1"/>
  <c r="A29" i="296" s="1"/>
  <c r="A32" i="296" s="1"/>
  <c r="A33" i="296" s="1"/>
  <c r="A34" i="296" s="1"/>
  <c r="A35" i="296" s="1"/>
  <c r="F16" i="296"/>
  <c r="F15" i="296"/>
  <c r="F14" i="296"/>
  <c r="A14" i="296"/>
  <c r="A15" i="296" s="1"/>
  <c r="A16" i="296" s="1"/>
  <c r="F13" i="296"/>
  <c r="D6" i="296"/>
  <c r="E5" i="296"/>
  <c r="D5" i="296"/>
  <c r="E71" i="295"/>
  <c r="D71" i="295"/>
  <c r="D9" i="295" s="1"/>
  <c r="C71" i="295"/>
  <c r="C9" i="295" s="1"/>
  <c r="F70" i="295"/>
  <c r="F69" i="295"/>
  <c r="F68" i="295"/>
  <c r="F65" i="295"/>
  <c r="F64" i="295"/>
  <c r="E62" i="295"/>
  <c r="E8" i="295" s="1"/>
  <c r="D62" i="295"/>
  <c r="D8" i="295" s="1"/>
  <c r="C62" i="295"/>
  <c r="C8" i="295" s="1"/>
  <c r="F61" i="295"/>
  <c r="F60" i="295"/>
  <c r="E58" i="295"/>
  <c r="D58" i="295"/>
  <c r="D7" i="295" s="1"/>
  <c r="C58" i="295"/>
  <c r="F57" i="295"/>
  <c r="E55" i="295"/>
  <c r="D55" i="295"/>
  <c r="D6" i="295" s="1"/>
  <c r="C55" i="295"/>
  <c r="C6" i="295" s="1"/>
  <c r="F54" i="295"/>
  <c r="F53" i="295"/>
  <c r="F52" i="295"/>
  <c r="E50" i="295"/>
  <c r="D50" i="295"/>
  <c r="D5" i="295" s="1"/>
  <c r="C50" i="295"/>
  <c r="C5" i="295" s="1"/>
  <c r="F49" i="295"/>
  <c r="F48" i="295"/>
  <c r="F46" i="295"/>
  <c r="F45" i="295"/>
  <c r="F44" i="295"/>
  <c r="F43" i="295"/>
  <c r="F42" i="295"/>
  <c r="F41" i="295"/>
  <c r="F40" i="295"/>
  <c r="F39" i="295"/>
  <c r="F38" i="295"/>
  <c r="F37" i="295"/>
  <c r="F36" i="295"/>
  <c r="F35" i="295"/>
  <c r="F34" i="295"/>
  <c r="F32" i="295"/>
  <c r="F31" i="295"/>
  <c r="F30" i="295"/>
  <c r="F29" i="295"/>
  <c r="F28" i="295"/>
  <c r="F27" i="295"/>
  <c r="F26" i="295"/>
  <c r="F25" i="295"/>
  <c r="F24" i="295"/>
  <c r="F23" i="295"/>
  <c r="F22" i="295"/>
  <c r="F21" i="295"/>
  <c r="F20" i="295"/>
  <c r="F19" i="295"/>
  <c r="F18" i="295"/>
  <c r="F17" i="295"/>
  <c r="A17" i="295"/>
  <c r="A18" i="295" s="1"/>
  <c r="A19" i="295" s="1"/>
  <c r="A20" i="295" s="1"/>
  <c r="A21" i="295" s="1"/>
  <c r="A22" i="295" s="1"/>
  <c r="A23" i="295" s="1"/>
  <c r="A24" i="295" s="1"/>
  <c r="A25" i="295" s="1"/>
  <c r="A26" i="295" s="1"/>
  <c r="A27" i="295" s="1"/>
  <c r="A28" i="295" s="1"/>
  <c r="A29" i="295" s="1"/>
  <c r="A30" i="295" s="1"/>
  <c r="A31" i="295" s="1"/>
  <c r="A32" i="295" s="1"/>
  <c r="A33" i="295" s="1"/>
  <c r="A34" i="295" s="1"/>
  <c r="A35" i="295" s="1"/>
  <c r="A36" i="295" s="1"/>
  <c r="A37" i="295" s="1"/>
  <c r="A38" i="295" s="1"/>
  <c r="A39" i="295" s="1"/>
  <c r="A40" i="295" s="1"/>
  <c r="A41" i="295" s="1"/>
  <c r="A42" i="295" s="1"/>
  <c r="A43" i="295" s="1"/>
  <c r="A44" i="295" s="1"/>
  <c r="A45" i="295" s="1"/>
  <c r="A46" i="295" s="1"/>
  <c r="A47" i="295" s="1"/>
  <c r="A48" i="295" s="1"/>
  <c r="A49" i="295" s="1"/>
  <c r="A52" i="295" s="1"/>
  <c r="A53" i="295" s="1"/>
  <c r="A54" i="295" s="1"/>
  <c r="A57" i="295" s="1"/>
  <c r="A60" i="295" s="1"/>
  <c r="A61" i="295" s="1"/>
  <c r="A64" i="295" s="1"/>
  <c r="A65" i="295" s="1"/>
  <c r="A66" i="295" s="1"/>
  <c r="A67" i="295" s="1"/>
  <c r="A68" i="295" s="1"/>
  <c r="A69" i="295" s="1"/>
  <c r="A70" i="295" s="1"/>
  <c r="F16" i="295"/>
  <c r="C7" i="295"/>
  <c r="E6" i="295"/>
  <c r="E5" i="295"/>
  <c r="F141" i="294"/>
  <c r="E141" i="294"/>
  <c r="D141" i="294"/>
  <c r="C141" i="294"/>
  <c r="F140" i="294"/>
  <c r="F139" i="294"/>
  <c r="F138" i="294"/>
  <c r="F137" i="294"/>
  <c r="F136" i="294"/>
  <c r="F135" i="294"/>
  <c r="F134" i="294"/>
  <c r="F133" i="294"/>
  <c r="F132" i="294"/>
  <c r="F131" i="294"/>
  <c r="F130" i="294"/>
  <c r="F129" i="294"/>
  <c r="F128" i="294"/>
  <c r="F127" i="294"/>
  <c r="F126" i="294"/>
  <c r="F125" i="294"/>
  <c r="F124" i="294"/>
  <c r="F123" i="294"/>
  <c r="F122" i="294"/>
  <c r="F121" i="294"/>
  <c r="F120" i="294"/>
  <c r="F119" i="294"/>
  <c r="E117" i="294"/>
  <c r="F117" i="294" s="1"/>
  <c r="D117" i="294"/>
  <c r="C117" i="294"/>
  <c r="F116" i="294"/>
  <c r="F115" i="294"/>
  <c r="F114" i="294"/>
  <c r="F113" i="294"/>
  <c r="F112" i="294"/>
  <c r="F111" i="294"/>
  <c r="F110" i="294"/>
  <c r="F109" i="294"/>
  <c r="F108" i="294"/>
  <c r="F107" i="294"/>
  <c r="F106" i="294"/>
  <c r="F105" i="294"/>
  <c r="F104" i="294"/>
  <c r="F103" i="294"/>
  <c r="F102" i="294"/>
  <c r="F101" i="294"/>
  <c r="F100" i="294"/>
  <c r="F99" i="294"/>
  <c r="F98" i="294"/>
  <c r="F97" i="294"/>
  <c r="F96" i="294"/>
  <c r="F95" i="294"/>
  <c r="F94" i="294"/>
  <c r="F93" i="294"/>
  <c r="F92" i="294"/>
  <c r="F91" i="294"/>
  <c r="F90" i="294"/>
  <c r="F89" i="294"/>
  <c r="F88" i="294"/>
  <c r="F87" i="294"/>
  <c r="F86" i="294"/>
  <c r="F85" i="294"/>
  <c r="F84" i="294"/>
  <c r="F83" i="294"/>
  <c r="F82" i="294"/>
  <c r="F81" i="294"/>
  <c r="F80" i="294"/>
  <c r="F79" i="294"/>
  <c r="F77" i="294"/>
  <c r="F76" i="294"/>
  <c r="F75" i="294"/>
  <c r="F74" i="294"/>
  <c r="F73" i="294"/>
  <c r="F72" i="294"/>
  <c r="F71" i="294"/>
  <c r="F70" i="294"/>
  <c r="F69" i="294"/>
  <c r="F68" i="294"/>
  <c r="F67" i="294"/>
  <c r="F66" i="294"/>
  <c r="F65" i="294"/>
  <c r="F64" i="294"/>
  <c r="F63" i="294"/>
  <c r="E61" i="294"/>
  <c r="D61" i="294"/>
  <c r="C61" i="294"/>
  <c r="F60" i="294"/>
  <c r="E58" i="294"/>
  <c r="F58" i="294" s="1"/>
  <c r="D58" i="294"/>
  <c r="D6" i="294" s="1"/>
  <c r="C58" i="294"/>
  <c r="F57" i="294"/>
  <c r="F56" i="294"/>
  <c r="F55" i="294"/>
  <c r="F54" i="294"/>
  <c r="F53" i="294"/>
  <c r="F52" i="294"/>
  <c r="F51" i="294"/>
  <c r="F50" i="294"/>
  <c r="F49" i="294"/>
  <c r="F48" i="294"/>
  <c r="F47" i="294"/>
  <c r="F46" i="294"/>
  <c r="F45" i="294"/>
  <c r="F44" i="294"/>
  <c r="F43" i="294"/>
  <c r="F42" i="294"/>
  <c r="F41" i="294"/>
  <c r="F40" i="294"/>
  <c r="F39" i="294"/>
  <c r="F38" i="294"/>
  <c r="F37" i="294"/>
  <c r="E35" i="294"/>
  <c r="F35" i="294" s="1"/>
  <c r="D35" i="294"/>
  <c r="D5" i="294" s="1"/>
  <c r="C35" i="294"/>
  <c r="F34" i="294"/>
  <c r="F33" i="294"/>
  <c r="F32" i="294"/>
  <c r="F31" i="294"/>
  <c r="F30" i="294"/>
  <c r="F29" i="294"/>
  <c r="F28" i="294"/>
  <c r="F27" i="294"/>
  <c r="F26" i="294"/>
  <c r="F25" i="294"/>
  <c r="F24" i="294"/>
  <c r="F23" i="294"/>
  <c r="F22" i="294"/>
  <c r="F21" i="294"/>
  <c r="F20" i="294"/>
  <c r="F19" i="294"/>
  <c r="F18" i="294"/>
  <c r="F17" i="294"/>
  <c r="A17" i="294"/>
  <c r="A18" i="294" s="1"/>
  <c r="A19" i="294" s="1"/>
  <c r="A20" i="294" s="1"/>
  <c r="A21" i="294" s="1"/>
  <c r="A22" i="294" s="1"/>
  <c r="A23" i="294" s="1"/>
  <c r="A24" i="294" s="1"/>
  <c r="A25" i="294" s="1"/>
  <c r="A26" i="294" s="1"/>
  <c r="A27" i="294" s="1"/>
  <c r="A28" i="294" s="1"/>
  <c r="A29" i="294" s="1"/>
  <c r="A30" i="294" s="1"/>
  <c r="A31" i="294" s="1"/>
  <c r="A32" i="294" s="1"/>
  <c r="A33" i="294" s="1"/>
  <c r="A34" i="294" s="1"/>
  <c r="A37" i="294" s="1"/>
  <c r="A38" i="294" s="1"/>
  <c r="A39" i="294" s="1"/>
  <c r="A40" i="294" s="1"/>
  <c r="A41" i="294" s="1"/>
  <c r="A42" i="294" s="1"/>
  <c r="A43" i="294" s="1"/>
  <c r="A44" i="294" s="1"/>
  <c r="A45" i="294" s="1"/>
  <c r="A46" i="294" s="1"/>
  <c r="A47" i="294" s="1"/>
  <c r="A48" i="294" s="1"/>
  <c r="A49" i="294" s="1"/>
  <c r="A50" i="294" s="1"/>
  <c r="A51" i="294" s="1"/>
  <c r="A52" i="294" s="1"/>
  <c r="A53" i="294" s="1"/>
  <c r="A54" i="294" s="1"/>
  <c r="A55" i="294" s="1"/>
  <c r="A56" i="294" s="1"/>
  <c r="A57" i="294" s="1"/>
  <c r="A60" i="294" s="1"/>
  <c r="A63" i="294" s="1"/>
  <c r="A64" i="294" s="1"/>
  <c r="A65" i="294" s="1"/>
  <c r="A66" i="294" s="1"/>
  <c r="A67" i="294" s="1"/>
  <c r="A68" i="294" s="1"/>
  <c r="A69" i="294" s="1"/>
  <c r="A70" i="294" s="1"/>
  <c r="A71" i="294" s="1"/>
  <c r="A72" i="294" s="1"/>
  <c r="A73" i="294" s="1"/>
  <c r="A74" i="294" s="1"/>
  <c r="A75" i="294" s="1"/>
  <c r="A76" i="294" s="1"/>
  <c r="A77" i="294" s="1"/>
  <c r="A78" i="294" s="1"/>
  <c r="A79" i="294" s="1"/>
  <c r="A80" i="294" s="1"/>
  <c r="A81" i="294" s="1"/>
  <c r="A82" i="294" s="1"/>
  <c r="A83" i="294" s="1"/>
  <c r="A84" i="294" s="1"/>
  <c r="A85" i="294" s="1"/>
  <c r="A86" i="294" s="1"/>
  <c r="A87" i="294" s="1"/>
  <c r="A88" i="294" s="1"/>
  <c r="A89" i="294" s="1"/>
  <c r="A90" i="294" s="1"/>
  <c r="A91" i="294" s="1"/>
  <c r="A92" i="294" s="1"/>
  <c r="A93" i="294" s="1"/>
  <c r="A94" i="294" s="1"/>
  <c r="A95" i="294" s="1"/>
  <c r="A96" i="294" s="1"/>
  <c r="A97" i="294" s="1"/>
  <c r="A98" i="294" s="1"/>
  <c r="A99" i="294" s="1"/>
  <c r="A100" i="294" s="1"/>
  <c r="A101" i="294" s="1"/>
  <c r="A102" i="294" s="1"/>
  <c r="A103" i="294" s="1"/>
  <c r="A104" i="294" s="1"/>
  <c r="A105" i="294" s="1"/>
  <c r="A106" i="294" s="1"/>
  <c r="A107" i="294" s="1"/>
  <c r="A108" i="294" s="1"/>
  <c r="A109" i="294" s="1"/>
  <c r="A110" i="294" s="1"/>
  <c r="A111" i="294" s="1"/>
  <c r="A112" i="294" s="1"/>
  <c r="A113" i="294" s="1"/>
  <c r="A114" i="294" s="1"/>
  <c r="A115" i="294" s="1"/>
  <c r="A116" i="294" s="1"/>
  <c r="A119" i="294" s="1"/>
  <c r="A120" i="294" s="1"/>
  <c r="A121" i="294" s="1"/>
  <c r="A122" i="294" s="1"/>
  <c r="A123" i="294" s="1"/>
  <c r="A124" i="294" s="1"/>
  <c r="A125" i="294" s="1"/>
  <c r="A126" i="294" s="1"/>
  <c r="A127" i="294" s="1"/>
  <c r="A128" i="294" s="1"/>
  <c r="A129" i="294" s="1"/>
  <c r="A130" i="294" s="1"/>
  <c r="A131" i="294" s="1"/>
  <c r="A132" i="294" s="1"/>
  <c r="A133" i="294" s="1"/>
  <c r="A134" i="294" s="1"/>
  <c r="A135" i="294" s="1"/>
  <c r="A136" i="294" s="1"/>
  <c r="A137" i="294" s="1"/>
  <c r="A138" i="294" s="1"/>
  <c r="A139" i="294" s="1"/>
  <c r="A140" i="294" s="1"/>
  <c r="F16" i="294"/>
  <c r="F9" i="294"/>
  <c r="E9" i="294"/>
  <c r="D9" i="294"/>
  <c r="C9" i="294"/>
  <c r="E8" i="294"/>
  <c r="D8" i="294"/>
  <c r="F8" i="294" s="1"/>
  <c r="C8" i="294"/>
  <c r="E7" i="294"/>
  <c r="C7" i="294"/>
  <c r="C6" i="294"/>
  <c r="E5" i="294"/>
  <c r="F5" i="294" s="1"/>
  <c r="C5" i="294"/>
  <c r="E21" i="293"/>
  <c r="D21" i="293"/>
  <c r="D6" i="293" s="1"/>
  <c r="D7" i="293" s="1"/>
  <c r="C21" i="293"/>
  <c r="F20" i="293"/>
  <c r="E18" i="293"/>
  <c r="F18" i="293" s="1"/>
  <c r="D18" i="293"/>
  <c r="C18" i="293"/>
  <c r="C5" i="293" s="1"/>
  <c r="F17" i="293"/>
  <c r="F16" i="293"/>
  <c r="F15" i="293"/>
  <c r="F14" i="293"/>
  <c r="A14" i="293"/>
  <c r="A15" i="293" s="1"/>
  <c r="A16" i="293" s="1"/>
  <c r="A17" i="293" s="1"/>
  <c r="A20" i="293" s="1"/>
  <c r="F13" i="293"/>
  <c r="C6" i="293"/>
  <c r="F5" i="293"/>
  <c r="E5" i="293"/>
  <c r="D5" i="293"/>
  <c r="F307" i="292"/>
  <c r="E307" i="292"/>
  <c r="D307" i="292"/>
  <c r="C307" i="292"/>
  <c r="C9" i="292" s="1"/>
  <c r="F306" i="292"/>
  <c r="F305" i="292"/>
  <c r="F304" i="292"/>
  <c r="F303" i="292"/>
  <c r="F302" i="292"/>
  <c r="F301" i="292"/>
  <c r="F300" i="292"/>
  <c r="F299" i="292"/>
  <c r="F298" i="292"/>
  <c r="F297" i="292"/>
  <c r="F296" i="292"/>
  <c r="F295" i="292"/>
  <c r="F294" i="292"/>
  <c r="F293" i="292"/>
  <c r="F292" i="292"/>
  <c r="F291" i="292"/>
  <c r="F290" i="292"/>
  <c r="F289" i="292"/>
  <c r="F288" i="292"/>
  <c r="F287" i="292"/>
  <c r="F286" i="292"/>
  <c r="F285" i="292"/>
  <c r="F284" i="292"/>
  <c r="F283" i="292"/>
  <c r="F282" i="292"/>
  <c r="F281" i="292"/>
  <c r="F280" i="292"/>
  <c r="F279" i="292"/>
  <c r="F278" i="292"/>
  <c r="F277" i="292"/>
  <c r="F276" i="292"/>
  <c r="F275" i="292"/>
  <c r="F274" i="292"/>
  <c r="F273" i="292"/>
  <c r="F272" i="292"/>
  <c r="F271" i="292"/>
  <c r="F270" i="292"/>
  <c r="F269" i="292"/>
  <c r="F268" i="292"/>
  <c r="F267" i="292"/>
  <c r="F266" i="292"/>
  <c r="F265" i="292"/>
  <c r="F264" i="292"/>
  <c r="F263" i="292"/>
  <c r="F262" i="292"/>
  <c r="F261" i="292"/>
  <c r="F260" i="292"/>
  <c r="E258" i="292"/>
  <c r="D258" i="292"/>
  <c r="F258" i="292" s="1"/>
  <c r="C258" i="292"/>
  <c r="F257" i="292"/>
  <c r="F256" i="292"/>
  <c r="F255" i="292"/>
  <c r="F254" i="292"/>
  <c r="F253" i="292"/>
  <c r="F252" i="292"/>
  <c r="F251" i="292"/>
  <c r="F250" i="292"/>
  <c r="F249" i="292"/>
  <c r="F248" i="292"/>
  <c r="F247" i="292"/>
  <c r="F246" i="292"/>
  <c r="F245" i="292"/>
  <c r="F244" i="292"/>
  <c r="F243" i="292"/>
  <c r="F242" i="292"/>
  <c r="F241" i="292"/>
  <c r="F240" i="292"/>
  <c r="F239" i="292"/>
  <c r="F238" i="292"/>
  <c r="F237" i="292"/>
  <c r="F236" i="292"/>
  <c r="F235" i="292"/>
  <c r="F234" i="292"/>
  <c r="F233" i="292"/>
  <c r="F232" i="292"/>
  <c r="F231" i="292"/>
  <c r="F230" i="292"/>
  <c r="F229" i="292"/>
  <c r="F228" i="292"/>
  <c r="F227" i="292"/>
  <c r="F226" i="292"/>
  <c r="F225" i="292"/>
  <c r="F224" i="292"/>
  <c r="F223" i="292"/>
  <c r="F222" i="292"/>
  <c r="F221" i="292"/>
  <c r="F220" i="292"/>
  <c r="F219" i="292"/>
  <c r="F218" i="292"/>
  <c r="F217" i="292"/>
  <c r="F216" i="292"/>
  <c r="F215" i="292"/>
  <c r="F214" i="292"/>
  <c r="F213" i="292"/>
  <c r="F212" i="292"/>
  <c r="F211" i="292"/>
  <c r="F210" i="292"/>
  <c r="F209" i="292"/>
  <c r="F208" i="292"/>
  <c r="F207" i="292"/>
  <c r="F206" i="292"/>
  <c r="F205" i="292"/>
  <c r="F204" i="292"/>
  <c r="F203" i="292"/>
  <c r="F202" i="292"/>
  <c r="F201" i="292"/>
  <c r="F200" i="292"/>
  <c r="F199" i="292"/>
  <c r="F198" i="292"/>
  <c r="F197" i="292"/>
  <c r="F196" i="292"/>
  <c r="F195" i="292"/>
  <c r="F194" i="292"/>
  <c r="F193" i="292"/>
  <c r="F192" i="292"/>
  <c r="F191" i="292"/>
  <c r="F190" i="292"/>
  <c r="F189" i="292"/>
  <c r="F188" i="292"/>
  <c r="F187" i="292"/>
  <c r="F186" i="292"/>
  <c r="F185" i="292"/>
  <c r="F184" i="292"/>
  <c r="F183" i="292"/>
  <c r="F182" i="292"/>
  <c r="F181" i="292"/>
  <c r="F180" i="292"/>
  <c r="F179" i="292"/>
  <c r="F178" i="292"/>
  <c r="F177" i="292"/>
  <c r="F176" i="292"/>
  <c r="F175" i="292"/>
  <c r="F174" i="292"/>
  <c r="F173" i="292"/>
  <c r="F172" i="292"/>
  <c r="F171" i="292"/>
  <c r="F170" i="292"/>
  <c r="F169" i="292"/>
  <c r="F168" i="292"/>
  <c r="F167" i="292"/>
  <c r="F166" i="292"/>
  <c r="F164" i="292"/>
  <c r="F163" i="292"/>
  <c r="F162" i="292"/>
  <c r="F161" i="292"/>
  <c r="F160" i="292"/>
  <c r="F159" i="292"/>
  <c r="F158" i="292"/>
  <c r="F157" i="292"/>
  <c r="F156" i="292"/>
  <c r="F155" i="292"/>
  <c r="F154" i="292"/>
  <c r="F153" i="292"/>
  <c r="F152" i="292"/>
  <c r="F151" i="292"/>
  <c r="F150" i="292"/>
  <c r="F149" i="292"/>
  <c r="F148" i="292"/>
  <c r="F146" i="292"/>
  <c r="F145" i="292"/>
  <c r="F143" i="292"/>
  <c r="F142" i="292"/>
  <c r="F141" i="292"/>
  <c r="F140" i="292"/>
  <c r="F139" i="292"/>
  <c r="F138" i="292"/>
  <c r="F137" i="292"/>
  <c r="F136" i="292"/>
  <c r="F135" i="292"/>
  <c r="F134" i="292"/>
  <c r="F133" i="292"/>
  <c r="F132" i="292"/>
  <c r="F131" i="292"/>
  <c r="F130" i="292"/>
  <c r="F129" i="292"/>
  <c r="F128" i="292"/>
  <c r="F127" i="292"/>
  <c r="F126" i="292"/>
  <c r="F125" i="292"/>
  <c r="F123" i="292"/>
  <c r="F122" i="292"/>
  <c r="F121" i="292"/>
  <c r="F120" i="292"/>
  <c r="F119" i="292"/>
  <c r="F118" i="292"/>
  <c r="F117" i="292"/>
  <c r="F116" i="292"/>
  <c r="F115" i="292"/>
  <c r="F114" i="292"/>
  <c r="F113" i="292"/>
  <c r="F112" i="292"/>
  <c r="F111" i="292"/>
  <c r="F110" i="292"/>
  <c r="F109" i="292"/>
  <c r="F108" i="292"/>
  <c r="F107" i="292"/>
  <c r="F106" i="292"/>
  <c r="F105" i="292"/>
  <c r="F104" i="292"/>
  <c r="F103" i="292"/>
  <c r="F102" i="292"/>
  <c r="F101" i="292"/>
  <c r="F100" i="292"/>
  <c r="F99" i="292"/>
  <c r="F98" i="292"/>
  <c r="F97" i="292"/>
  <c r="F96" i="292"/>
  <c r="F95" i="292"/>
  <c r="F94" i="292"/>
  <c r="F93" i="292"/>
  <c r="F91" i="292"/>
  <c r="F90" i="292"/>
  <c r="F89" i="292"/>
  <c r="F88" i="292"/>
  <c r="F87" i="292"/>
  <c r="F86" i="292"/>
  <c r="F85" i="292"/>
  <c r="F84" i="292"/>
  <c r="F83" i="292"/>
  <c r="F81" i="292"/>
  <c r="F80" i="292"/>
  <c r="F79" i="292"/>
  <c r="F78" i="292"/>
  <c r="F77" i="292"/>
  <c r="F75" i="292"/>
  <c r="E75" i="292"/>
  <c r="E7" i="292" s="1"/>
  <c r="D75" i="292"/>
  <c r="C75" i="292"/>
  <c r="C7" i="292" s="1"/>
  <c r="F74" i="292"/>
  <c r="F73" i="292"/>
  <c r="F72" i="292"/>
  <c r="E70" i="292"/>
  <c r="F70" i="292" s="1"/>
  <c r="D70" i="292"/>
  <c r="D6" i="292" s="1"/>
  <c r="C70" i="292"/>
  <c r="C6" i="292" s="1"/>
  <c r="F69" i="292"/>
  <c r="F68" i="292"/>
  <c r="F67" i="292"/>
  <c r="F66" i="292"/>
  <c r="F65" i="292"/>
  <c r="F64" i="292"/>
  <c r="F63" i="292"/>
  <c r="F62" i="292"/>
  <c r="F61" i="292"/>
  <c r="F59" i="292"/>
  <c r="F58" i="292"/>
  <c r="F57" i="292"/>
  <c r="F56" i="292"/>
  <c r="F55" i="292"/>
  <c r="F54" i="292"/>
  <c r="F53" i="292"/>
  <c r="F52" i="292"/>
  <c r="F51" i="292"/>
  <c r="F50" i="292"/>
  <c r="E48" i="292"/>
  <c r="F48" i="292" s="1"/>
  <c r="D48" i="292"/>
  <c r="D5" i="292" s="1"/>
  <c r="C48" i="292"/>
  <c r="C5" i="292" s="1"/>
  <c r="F47" i="292"/>
  <c r="F46" i="292"/>
  <c r="F45" i="292"/>
  <c r="F44" i="292"/>
  <c r="F43" i="292"/>
  <c r="F42" i="292"/>
  <c r="F41" i="292"/>
  <c r="F40" i="292"/>
  <c r="F39" i="292"/>
  <c r="F38" i="292"/>
  <c r="F37" i="292"/>
  <c r="F36" i="292"/>
  <c r="F35" i="292"/>
  <c r="F34" i="292"/>
  <c r="F33" i="292"/>
  <c r="F32" i="292"/>
  <c r="F31" i="292"/>
  <c r="F30" i="292"/>
  <c r="F29" i="292"/>
  <c r="F28" i="292"/>
  <c r="F26" i="292"/>
  <c r="F25" i="292"/>
  <c r="F24" i="292"/>
  <c r="F23" i="292"/>
  <c r="F22" i="292"/>
  <c r="F21" i="292"/>
  <c r="F20" i="292"/>
  <c r="F19" i="292"/>
  <c r="F18" i="292"/>
  <c r="A18" i="292"/>
  <c r="A19" i="292" s="1"/>
  <c r="A20" i="292" s="1"/>
  <c r="A21" i="292" s="1"/>
  <c r="A22" i="292" s="1"/>
  <c r="A23" i="292" s="1"/>
  <c r="A24" i="292" s="1"/>
  <c r="A25" i="292" s="1"/>
  <c r="A26" i="292" s="1"/>
  <c r="A27" i="292" s="1"/>
  <c r="A28" i="292" s="1"/>
  <c r="A29" i="292" s="1"/>
  <c r="A30" i="292" s="1"/>
  <c r="A31" i="292" s="1"/>
  <c r="A32" i="292" s="1"/>
  <c r="A33" i="292" s="1"/>
  <c r="A34" i="292" s="1"/>
  <c r="A35" i="292" s="1"/>
  <c r="A36" i="292" s="1"/>
  <c r="A37" i="292" s="1"/>
  <c r="A38" i="292" s="1"/>
  <c r="A39" i="292" s="1"/>
  <c r="A40" i="292" s="1"/>
  <c r="A41" i="292" s="1"/>
  <c r="A42" i="292" s="1"/>
  <c r="A43" i="292" s="1"/>
  <c r="A44" i="292" s="1"/>
  <c r="A45" i="292" s="1"/>
  <c r="A46" i="292" s="1"/>
  <c r="A47" i="292" s="1"/>
  <c r="A50" i="292" s="1"/>
  <c r="A51" i="292" s="1"/>
  <c r="A52" i="292" s="1"/>
  <c r="A53" i="292" s="1"/>
  <c r="A54" i="292" s="1"/>
  <c r="A55" i="292" s="1"/>
  <c r="A56" i="292" s="1"/>
  <c r="A57" i="292" s="1"/>
  <c r="A58" i="292" s="1"/>
  <c r="A59" i="292" s="1"/>
  <c r="A60" i="292" s="1"/>
  <c r="A61" i="292" s="1"/>
  <c r="A62" i="292" s="1"/>
  <c r="A63" i="292" s="1"/>
  <c r="A64" i="292" s="1"/>
  <c r="A65" i="292" s="1"/>
  <c r="A66" i="292" s="1"/>
  <c r="A67" i="292" s="1"/>
  <c r="A68" i="292" s="1"/>
  <c r="A69" i="292" s="1"/>
  <c r="A72" i="292" s="1"/>
  <c r="A73" i="292" s="1"/>
  <c r="A74" i="292" s="1"/>
  <c r="A77" i="292" s="1"/>
  <c r="A78" i="292" s="1"/>
  <c r="A79" i="292" s="1"/>
  <c r="A80" i="292" s="1"/>
  <c r="A81" i="292" s="1"/>
  <c r="A82" i="292" s="1"/>
  <c r="A83" i="292" s="1"/>
  <c r="A84" i="292" s="1"/>
  <c r="A85" i="292" s="1"/>
  <c r="A86" i="292" s="1"/>
  <c r="A87" i="292" s="1"/>
  <c r="A88" i="292" s="1"/>
  <c r="A89" i="292" s="1"/>
  <c r="A90" i="292" s="1"/>
  <c r="A91" i="292" s="1"/>
  <c r="A92" i="292" s="1"/>
  <c r="A93" i="292" s="1"/>
  <c r="A94" i="292" s="1"/>
  <c r="A95" i="292" s="1"/>
  <c r="A96" i="292" s="1"/>
  <c r="A97" i="292" s="1"/>
  <c r="A98" i="292" s="1"/>
  <c r="A99" i="292" s="1"/>
  <c r="A100" i="292" s="1"/>
  <c r="A101" i="292" s="1"/>
  <c r="A102" i="292" s="1"/>
  <c r="A103" i="292" s="1"/>
  <c r="A104" i="292" s="1"/>
  <c r="A105" i="292" s="1"/>
  <c r="A106" i="292" s="1"/>
  <c r="A107" i="292" s="1"/>
  <c r="A108" i="292" s="1"/>
  <c r="A109" i="292" s="1"/>
  <c r="A110" i="292" s="1"/>
  <c r="A111" i="292" s="1"/>
  <c r="A112" i="292" s="1"/>
  <c r="A113" i="292" s="1"/>
  <c r="A114" i="292" s="1"/>
  <c r="A115" i="292" s="1"/>
  <c r="A116" i="292" s="1"/>
  <c r="A117" i="292" s="1"/>
  <c r="A118" i="292" s="1"/>
  <c r="A119" i="292" s="1"/>
  <c r="A120" i="292" s="1"/>
  <c r="A121" i="292" s="1"/>
  <c r="A122" i="292" s="1"/>
  <c r="A123" i="292" s="1"/>
  <c r="A124" i="292" s="1"/>
  <c r="A125" i="292" s="1"/>
  <c r="A126" i="292" s="1"/>
  <c r="A127" i="292" s="1"/>
  <c r="A128" i="292" s="1"/>
  <c r="A129" i="292" s="1"/>
  <c r="A130" i="292" s="1"/>
  <c r="A131" i="292" s="1"/>
  <c r="A132" i="292" s="1"/>
  <c r="A133" i="292" s="1"/>
  <c r="A134" i="292" s="1"/>
  <c r="A135" i="292" s="1"/>
  <c r="A136" i="292" s="1"/>
  <c r="A137" i="292" s="1"/>
  <c r="A138" i="292" s="1"/>
  <c r="A139" i="292" s="1"/>
  <c r="A140" i="292" s="1"/>
  <c r="A141" i="292" s="1"/>
  <c r="A142" i="292" s="1"/>
  <c r="A143" i="292" s="1"/>
  <c r="A144" i="292" s="1"/>
  <c r="A145" i="292" s="1"/>
  <c r="A146" i="292" s="1"/>
  <c r="A147" i="292" s="1"/>
  <c r="A148" i="292" s="1"/>
  <c r="A149" i="292" s="1"/>
  <c r="A150" i="292" s="1"/>
  <c r="A151" i="292" s="1"/>
  <c r="A152" i="292" s="1"/>
  <c r="A153" i="292" s="1"/>
  <c r="A154" i="292" s="1"/>
  <c r="A155" i="292" s="1"/>
  <c r="A156" i="292" s="1"/>
  <c r="A157" i="292" s="1"/>
  <c r="A158" i="292" s="1"/>
  <c r="A159" i="292" s="1"/>
  <c r="A160" i="292" s="1"/>
  <c r="A161" i="292" s="1"/>
  <c r="A162" i="292" s="1"/>
  <c r="A163" i="292" s="1"/>
  <c r="A164" i="292" s="1"/>
  <c r="A165" i="292" s="1"/>
  <c r="A166" i="292" s="1"/>
  <c r="A167" i="292" s="1"/>
  <c r="A168" i="292" s="1"/>
  <c r="A169" i="292" s="1"/>
  <c r="A170" i="292" s="1"/>
  <c r="A171" i="292" s="1"/>
  <c r="A172" i="292" s="1"/>
  <c r="A173" i="292" s="1"/>
  <c r="A174" i="292" s="1"/>
  <c r="A175" i="292" s="1"/>
  <c r="A176" i="292" s="1"/>
  <c r="A177" i="292" s="1"/>
  <c r="A178" i="292" s="1"/>
  <c r="A179" i="292" s="1"/>
  <c r="A180" i="292" s="1"/>
  <c r="A181" i="292" s="1"/>
  <c r="A182" i="292" s="1"/>
  <c r="A183" i="292" s="1"/>
  <c r="A184" i="292" s="1"/>
  <c r="A185" i="292" s="1"/>
  <c r="A186" i="292" s="1"/>
  <c r="A187" i="292" s="1"/>
  <c r="A188" i="292" s="1"/>
  <c r="A189" i="292" s="1"/>
  <c r="A190" i="292" s="1"/>
  <c r="A191" i="292" s="1"/>
  <c r="A192" i="292" s="1"/>
  <c r="A193" i="292" s="1"/>
  <c r="A194" i="292" s="1"/>
  <c r="A195" i="292" s="1"/>
  <c r="A196" i="292" s="1"/>
  <c r="A197" i="292" s="1"/>
  <c r="A198" i="292" s="1"/>
  <c r="A199" i="292" s="1"/>
  <c r="A200" i="292" s="1"/>
  <c r="A201" i="292" s="1"/>
  <c r="A202" i="292" s="1"/>
  <c r="A203" i="292" s="1"/>
  <c r="A204" i="292" s="1"/>
  <c r="A205" i="292" s="1"/>
  <c r="A206" i="292" s="1"/>
  <c r="A207" i="292" s="1"/>
  <c r="A208" i="292" s="1"/>
  <c r="A209" i="292" s="1"/>
  <c r="A210" i="292" s="1"/>
  <c r="A211" i="292" s="1"/>
  <c r="A212" i="292" s="1"/>
  <c r="A213" i="292" s="1"/>
  <c r="A214" i="292" s="1"/>
  <c r="A215" i="292" s="1"/>
  <c r="A216" i="292" s="1"/>
  <c r="A217" i="292" s="1"/>
  <c r="A218" i="292" s="1"/>
  <c r="A219" i="292" s="1"/>
  <c r="A220" i="292" s="1"/>
  <c r="A221" i="292" s="1"/>
  <c r="A222" i="292" s="1"/>
  <c r="A223" i="292" s="1"/>
  <c r="A224" i="292" s="1"/>
  <c r="A225" i="292" s="1"/>
  <c r="A226" i="292" s="1"/>
  <c r="A227" i="292" s="1"/>
  <c r="A228" i="292" s="1"/>
  <c r="A229" i="292" s="1"/>
  <c r="A230" i="292" s="1"/>
  <c r="A231" i="292" s="1"/>
  <c r="A232" i="292" s="1"/>
  <c r="A233" i="292" s="1"/>
  <c r="A234" i="292" s="1"/>
  <c r="A235" i="292" s="1"/>
  <c r="A236" i="292" s="1"/>
  <c r="A237" i="292" s="1"/>
  <c r="A238" i="292" s="1"/>
  <c r="A239" i="292" s="1"/>
  <c r="A240" i="292" s="1"/>
  <c r="A241" i="292" s="1"/>
  <c r="A242" i="292" s="1"/>
  <c r="A243" i="292" s="1"/>
  <c r="A244" i="292" s="1"/>
  <c r="A245" i="292" s="1"/>
  <c r="A246" i="292" s="1"/>
  <c r="A247" i="292" s="1"/>
  <c r="A248" i="292" s="1"/>
  <c r="A249" i="292" s="1"/>
  <c r="A250" i="292" s="1"/>
  <c r="A251" i="292" s="1"/>
  <c r="A252" i="292" s="1"/>
  <c r="A253" i="292" s="1"/>
  <c r="A254" i="292" s="1"/>
  <c r="A255" i="292" s="1"/>
  <c r="A256" i="292" s="1"/>
  <c r="A257" i="292" s="1"/>
  <c r="A260" i="292" s="1"/>
  <c r="A261" i="292" s="1"/>
  <c r="A262" i="292" s="1"/>
  <c r="A263" i="292" s="1"/>
  <c r="A264" i="292" s="1"/>
  <c r="A265" i="292" s="1"/>
  <c r="A266" i="292" s="1"/>
  <c r="A267" i="292" s="1"/>
  <c r="A268" i="292" s="1"/>
  <c r="A269" i="292" s="1"/>
  <c r="A270" i="292" s="1"/>
  <c r="A271" i="292" s="1"/>
  <c r="A272" i="292" s="1"/>
  <c r="A273" i="292" s="1"/>
  <c r="A274" i="292" s="1"/>
  <c r="A275" i="292" s="1"/>
  <c r="A276" i="292" s="1"/>
  <c r="A277" i="292" s="1"/>
  <c r="A278" i="292" s="1"/>
  <c r="A279" i="292" s="1"/>
  <c r="A280" i="292" s="1"/>
  <c r="A281" i="292" s="1"/>
  <c r="A282" i="292" s="1"/>
  <c r="A283" i="292" s="1"/>
  <c r="A284" i="292" s="1"/>
  <c r="A285" i="292" s="1"/>
  <c r="A286" i="292" s="1"/>
  <c r="A287" i="292" s="1"/>
  <c r="A288" i="292" s="1"/>
  <c r="A289" i="292" s="1"/>
  <c r="A290" i="292" s="1"/>
  <c r="A291" i="292" s="1"/>
  <c r="A292" i="292" s="1"/>
  <c r="A293" i="292" s="1"/>
  <c r="A294" i="292" s="1"/>
  <c r="A295" i="292" s="1"/>
  <c r="A296" i="292" s="1"/>
  <c r="A297" i="292" s="1"/>
  <c r="A298" i="292" s="1"/>
  <c r="A299" i="292" s="1"/>
  <c r="A300" i="292" s="1"/>
  <c r="A301" i="292" s="1"/>
  <c r="A302" i="292" s="1"/>
  <c r="A303" i="292" s="1"/>
  <c r="A304" i="292" s="1"/>
  <c r="A305" i="292" s="1"/>
  <c r="A306" i="292" s="1"/>
  <c r="F17" i="292"/>
  <c r="A17" i="292"/>
  <c r="F16" i="292"/>
  <c r="E9" i="292"/>
  <c r="D9" i="292"/>
  <c r="F9" i="292" s="1"/>
  <c r="E8" i="292"/>
  <c r="D8" i="292"/>
  <c r="C8" i="292"/>
  <c r="F7" i="292"/>
  <c r="D7" i="292"/>
  <c r="E114" i="291"/>
  <c r="D114" i="291"/>
  <c r="D9" i="291" s="1"/>
  <c r="C114" i="291"/>
  <c r="C9" i="291" s="1"/>
  <c r="F113" i="291"/>
  <c r="F112" i="291"/>
  <c r="F111" i="291"/>
  <c r="F110" i="291"/>
  <c r="F109" i="291"/>
  <c r="F107" i="291"/>
  <c r="F106" i="291"/>
  <c r="F105" i="291"/>
  <c r="F104" i="291"/>
  <c r="F103" i="291"/>
  <c r="F101" i="291"/>
  <c r="F100" i="291"/>
  <c r="F99" i="291"/>
  <c r="F98" i="291"/>
  <c r="F97" i="291"/>
  <c r="F96" i="291"/>
  <c r="F95" i="291"/>
  <c r="F94" i="291"/>
  <c r="F93" i="291"/>
  <c r="F92" i="291"/>
  <c r="F91" i="291"/>
  <c r="F90" i="291"/>
  <c r="F88" i="291"/>
  <c r="F87" i="291"/>
  <c r="F86" i="291"/>
  <c r="F85" i="291"/>
  <c r="F84" i="291"/>
  <c r="E82" i="291"/>
  <c r="D82" i="291"/>
  <c r="C82" i="291"/>
  <c r="F81" i="291"/>
  <c r="F80" i="291"/>
  <c r="F79" i="291"/>
  <c r="F78" i="291"/>
  <c r="F77" i="291"/>
  <c r="F76" i="291"/>
  <c r="F75" i="291"/>
  <c r="F74" i="291"/>
  <c r="F73" i="291"/>
  <c r="F72" i="291"/>
  <c r="F71" i="291"/>
  <c r="F70" i="291"/>
  <c r="F69" i="291"/>
  <c r="F68" i="291"/>
  <c r="F67" i="291"/>
  <c r="F66" i="291"/>
  <c r="F63" i="291"/>
  <c r="F62" i="291"/>
  <c r="E60" i="291"/>
  <c r="D60" i="291"/>
  <c r="C60" i="291"/>
  <c r="C7" i="291" s="1"/>
  <c r="F59" i="291"/>
  <c r="E57" i="291"/>
  <c r="F57" i="291" s="1"/>
  <c r="D57" i="291"/>
  <c r="D6" i="291" s="1"/>
  <c r="C57" i="291"/>
  <c r="C6" i="291" s="1"/>
  <c r="F56" i="291"/>
  <c r="F55" i="291"/>
  <c r="F54" i="291"/>
  <c r="F53" i="291"/>
  <c r="F52" i="291"/>
  <c r="F51" i="291"/>
  <c r="F49" i="291"/>
  <c r="F48" i="291"/>
  <c r="E46" i="291"/>
  <c r="E5" i="291" s="1"/>
  <c r="D46" i="291"/>
  <c r="C46" i="291"/>
  <c r="F45" i="291"/>
  <c r="F43" i="291"/>
  <c r="F42" i="291"/>
  <c r="F41" i="291"/>
  <c r="F40" i="291"/>
  <c r="F39" i="291"/>
  <c r="F38" i="291"/>
  <c r="F37" i="291"/>
  <c r="F36" i="291"/>
  <c r="F35" i="291"/>
  <c r="F34" i="291"/>
  <c r="F33" i="291"/>
  <c r="F32" i="291"/>
  <c r="F31" i="291"/>
  <c r="F30" i="291"/>
  <c r="F29" i="291"/>
  <c r="F28" i="291"/>
  <c r="F27" i="291"/>
  <c r="F26" i="291"/>
  <c r="F25" i="291"/>
  <c r="F24" i="291"/>
  <c r="F23" i="291"/>
  <c r="F22" i="291"/>
  <c r="F21" i="291"/>
  <c r="F20" i="291"/>
  <c r="F19" i="291"/>
  <c r="F18" i="291"/>
  <c r="F17" i="291"/>
  <c r="A17" i="291"/>
  <c r="A18" i="291" s="1"/>
  <c r="A19" i="291" s="1"/>
  <c r="A20" i="291" s="1"/>
  <c r="A21" i="291" s="1"/>
  <c r="A22" i="291" s="1"/>
  <c r="A23" i="291" s="1"/>
  <c r="A24" i="291" s="1"/>
  <c r="A25" i="291" s="1"/>
  <c r="A26" i="291" s="1"/>
  <c r="A27" i="291" s="1"/>
  <c r="A28" i="291" s="1"/>
  <c r="A29" i="291" s="1"/>
  <c r="A30" i="291" s="1"/>
  <c r="A31" i="291" s="1"/>
  <c r="A32" i="291" s="1"/>
  <c r="A33" i="291" s="1"/>
  <c r="A34" i="291" s="1"/>
  <c r="A35" i="291" s="1"/>
  <c r="A36" i="291" s="1"/>
  <c r="A37" i="291" s="1"/>
  <c r="A38" i="291" s="1"/>
  <c r="A39" i="291" s="1"/>
  <c r="A40" i="291" s="1"/>
  <c r="A41" i="291" s="1"/>
  <c r="A42" i="291" s="1"/>
  <c r="A43" i="291" s="1"/>
  <c r="A44" i="291" s="1"/>
  <c r="A45" i="291" s="1"/>
  <c r="A48" i="291" s="1"/>
  <c r="A49" i="291" s="1"/>
  <c r="A50" i="291" s="1"/>
  <c r="A51" i="291" s="1"/>
  <c r="A52" i="291" s="1"/>
  <c r="A53" i="291" s="1"/>
  <c r="A54" i="291" s="1"/>
  <c r="A55" i="291" s="1"/>
  <c r="A56" i="291" s="1"/>
  <c r="A59" i="291" s="1"/>
  <c r="A62" i="291" s="1"/>
  <c r="A63" i="291" s="1"/>
  <c r="A64" i="291" s="1"/>
  <c r="A65" i="291" s="1"/>
  <c r="A66" i="291" s="1"/>
  <c r="A67" i="291" s="1"/>
  <c r="A68" i="291" s="1"/>
  <c r="A69" i="291" s="1"/>
  <c r="A70" i="291" s="1"/>
  <c r="A71" i="291" s="1"/>
  <c r="A72" i="291" s="1"/>
  <c r="A73" i="291" s="1"/>
  <c r="A74" i="291" s="1"/>
  <c r="A75" i="291" s="1"/>
  <c r="A76" i="291" s="1"/>
  <c r="A77" i="291" s="1"/>
  <c r="A78" i="291" s="1"/>
  <c r="A79" i="291" s="1"/>
  <c r="A80" i="291" s="1"/>
  <c r="A81" i="291" s="1"/>
  <c r="A84" i="291" s="1"/>
  <c r="A85" i="291" s="1"/>
  <c r="A86" i="291" s="1"/>
  <c r="A87" i="291" s="1"/>
  <c r="A88" i="291" s="1"/>
  <c r="A89" i="291" s="1"/>
  <c r="A90" i="291" s="1"/>
  <c r="A91" i="291" s="1"/>
  <c r="A92" i="291" s="1"/>
  <c r="A93" i="291" s="1"/>
  <c r="A94" i="291" s="1"/>
  <c r="A95" i="291" s="1"/>
  <c r="A96" i="291" s="1"/>
  <c r="A97" i="291" s="1"/>
  <c r="A98" i="291" s="1"/>
  <c r="A99" i="291" s="1"/>
  <c r="A100" i="291" s="1"/>
  <c r="A101" i="291" s="1"/>
  <c r="A102" i="291" s="1"/>
  <c r="A103" i="291" s="1"/>
  <c r="A104" i="291" s="1"/>
  <c r="A105" i="291" s="1"/>
  <c r="A106" i="291" s="1"/>
  <c r="A107" i="291" s="1"/>
  <c r="A108" i="291" s="1"/>
  <c r="A109" i="291" s="1"/>
  <c r="A110" i="291" s="1"/>
  <c r="A111" i="291" s="1"/>
  <c r="A112" i="291" s="1"/>
  <c r="A113" i="291" s="1"/>
  <c r="F16" i="291"/>
  <c r="E8" i="291"/>
  <c r="D8" i="291"/>
  <c r="C8" i="291"/>
  <c r="E7" i="291"/>
  <c r="D5" i="291"/>
  <c r="C5" i="291"/>
  <c r="C10" i="291" s="1"/>
  <c r="E47" i="290"/>
  <c r="D47" i="290"/>
  <c r="D8" i="290" s="1"/>
  <c r="C47" i="290"/>
  <c r="E41" i="290"/>
  <c r="D41" i="290"/>
  <c r="C41" i="290"/>
  <c r="C7" i="290" s="1"/>
  <c r="F40" i="290"/>
  <c r="F39" i="290"/>
  <c r="F38" i="290"/>
  <c r="E36" i="290"/>
  <c r="F36" i="290" s="1"/>
  <c r="D36" i="290"/>
  <c r="D6" i="290" s="1"/>
  <c r="C36" i="290"/>
  <c r="F35" i="290"/>
  <c r="E33" i="290"/>
  <c r="D33" i="290"/>
  <c r="D5" i="290" s="1"/>
  <c r="C33" i="290"/>
  <c r="F32" i="290"/>
  <c r="F31" i="290"/>
  <c r="F30" i="290"/>
  <c r="F29" i="290"/>
  <c r="F28" i="290"/>
  <c r="F27" i="290"/>
  <c r="F26" i="290"/>
  <c r="F25" i="290"/>
  <c r="F24" i="290"/>
  <c r="F23" i="290"/>
  <c r="F22" i="290"/>
  <c r="F21" i="290"/>
  <c r="F20" i="290"/>
  <c r="F19" i="290"/>
  <c r="F18" i="290"/>
  <c r="F17" i="290"/>
  <c r="F16" i="290"/>
  <c r="A16" i="290"/>
  <c r="A17" i="290" s="1"/>
  <c r="A18" i="290" s="1"/>
  <c r="A19" i="290" s="1"/>
  <c r="A20" i="290" s="1"/>
  <c r="A21" i="290" s="1"/>
  <c r="A22" i="290" s="1"/>
  <c r="A23" i="290" s="1"/>
  <c r="A24" i="290" s="1"/>
  <c r="A25" i="290" s="1"/>
  <c r="A26" i="290" s="1"/>
  <c r="A27" i="290" s="1"/>
  <c r="A28" i="290" s="1"/>
  <c r="A29" i="290" s="1"/>
  <c r="A30" i="290" s="1"/>
  <c r="A31" i="290" s="1"/>
  <c r="A32" i="290" s="1"/>
  <c r="A35" i="290" s="1"/>
  <c r="A38" i="290" s="1"/>
  <c r="A39" i="290" s="1"/>
  <c r="A40" i="290" s="1"/>
  <c r="A43" i="290" s="1"/>
  <c r="A44" i="290" s="1"/>
  <c r="A45" i="290" s="1"/>
  <c r="A46" i="290" s="1"/>
  <c r="F15" i="290"/>
  <c r="E8" i="290"/>
  <c r="C8" i="290"/>
  <c r="D7" i="290"/>
  <c r="C6" i="290"/>
  <c r="C5" i="290"/>
  <c r="C9" i="290" s="1"/>
  <c r="E46" i="289"/>
  <c r="F46" i="289" s="1"/>
  <c r="D46" i="289"/>
  <c r="C46" i="289"/>
  <c r="C6" i="289" s="1"/>
  <c r="F45" i="289"/>
  <c r="F44" i="289"/>
  <c r="F43" i="289"/>
  <c r="F42" i="289"/>
  <c r="F41" i="289"/>
  <c r="F40" i="289"/>
  <c r="F39" i="289"/>
  <c r="F38" i="289"/>
  <c r="F36" i="289"/>
  <c r="E34" i="289"/>
  <c r="D34" i="289"/>
  <c r="C34" i="289"/>
  <c r="F33" i="289"/>
  <c r="F32" i="289"/>
  <c r="F31" i="289"/>
  <c r="F30" i="289"/>
  <c r="F29" i="289"/>
  <c r="F28" i="289"/>
  <c r="F27" i="289"/>
  <c r="F26" i="289"/>
  <c r="F25" i="289"/>
  <c r="F24" i="289"/>
  <c r="F23" i="289"/>
  <c r="F22" i="289"/>
  <c r="F21" i="289"/>
  <c r="F20" i="289"/>
  <c r="F19" i="289"/>
  <c r="F18" i="289"/>
  <c r="F17" i="289"/>
  <c r="F16" i="289"/>
  <c r="F15" i="289"/>
  <c r="A15" i="289"/>
  <c r="A16" i="289" s="1"/>
  <c r="A17" i="289" s="1"/>
  <c r="A18" i="289" s="1"/>
  <c r="A19" i="289" s="1"/>
  <c r="A20" i="289" s="1"/>
  <c r="A21" i="289" s="1"/>
  <c r="A22" i="289" s="1"/>
  <c r="A23" i="289" s="1"/>
  <c r="A24" i="289" s="1"/>
  <c r="A25" i="289" s="1"/>
  <c r="A26" i="289" s="1"/>
  <c r="A27" i="289" s="1"/>
  <c r="A28" i="289" s="1"/>
  <c r="A29" i="289" s="1"/>
  <c r="A30" i="289" s="1"/>
  <c r="A31" i="289" s="1"/>
  <c r="A32" i="289" s="1"/>
  <c r="A33" i="289" s="1"/>
  <c r="A36" i="289" s="1"/>
  <c r="A37" i="289" s="1"/>
  <c r="A38" i="289" s="1"/>
  <c r="A39" i="289" s="1"/>
  <c r="A40" i="289" s="1"/>
  <c r="A41" i="289" s="1"/>
  <c r="A42" i="289" s="1"/>
  <c r="A43" i="289" s="1"/>
  <c r="A44" i="289" s="1"/>
  <c r="A45" i="289" s="1"/>
  <c r="F14" i="289"/>
  <c r="A14" i="289"/>
  <c r="F13" i="289"/>
  <c r="E6" i="289"/>
  <c r="F6" i="289" s="1"/>
  <c r="D6" i="289"/>
  <c r="D5" i="289"/>
  <c r="D7" i="289" s="1"/>
  <c r="C5" i="289"/>
  <c r="E20" i="288"/>
  <c r="F20" i="288" s="1"/>
  <c r="D20" i="288"/>
  <c r="D5" i="288" s="1"/>
  <c r="C20" i="288"/>
  <c r="C5" i="288" s="1"/>
  <c r="C6" i="288" s="1"/>
  <c r="F19" i="288"/>
  <c r="F17" i="288"/>
  <c r="A17" i="288"/>
  <c r="A18" i="288" s="1"/>
  <c r="A19" i="288" s="1"/>
  <c r="F16" i="288"/>
  <c r="F15" i="288"/>
  <c r="F14" i="288"/>
  <c r="F13" i="288"/>
  <c r="A13" i="288"/>
  <c r="A14" i="288" s="1"/>
  <c r="A15" i="288" s="1"/>
  <c r="A16" i="288" s="1"/>
  <c r="F12" i="288"/>
  <c r="E101" i="287"/>
  <c r="F101" i="287" s="1"/>
  <c r="D101" i="287"/>
  <c r="C101" i="287"/>
  <c r="F100" i="287"/>
  <c r="F99" i="287"/>
  <c r="F98" i="287"/>
  <c r="F97" i="287"/>
  <c r="F95" i="287"/>
  <c r="F94" i="287"/>
  <c r="F93" i="287"/>
  <c r="F92" i="287"/>
  <c r="F91" i="287"/>
  <c r="F90" i="287"/>
  <c r="F89" i="287"/>
  <c r="F88" i="287"/>
  <c r="F87" i="287"/>
  <c r="F86" i="287"/>
  <c r="F85" i="287"/>
  <c r="F84" i="287"/>
  <c r="E82" i="287"/>
  <c r="D82" i="287"/>
  <c r="C82" i="287"/>
  <c r="F81" i="287"/>
  <c r="F80" i="287"/>
  <c r="F79" i="287"/>
  <c r="F78" i="287"/>
  <c r="F77" i="287"/>
  <c r="F76" i="287"/>
  <c r="F75" i="287"/>
  <c r="F73" i="287"/>
  <c r="F72" i="287"/>
  <c r="F71" i="287"/>
  <c r="F70" i="287"/>
  <c r="F69" i="287"/>
  <c r="F68" i="287"/>
  <c r="F67" i="287"/>
  <c r="F66" i="287"/>
  <c r="F65" i="287"/>
  <c r="F63" i="287"/>
  <c r="F60" i="287"/>
  <c r="F59" i="287"/>
  <c r="F58" i="287"/>
  <c r="F57" i="287"/>
  <c r="F56" i="287"/>
  <c r="F55" i="287"/>
  <c r="F54" i="287"/>
  <c r="F53" i="287"/>
  <c r="F52" i="287"/>
  <c r="F51" i="287"/>
  <c r="E49" i="287"/>
  <c r="D49" i="287"/>
  <c r="C49" i="287"/>
  <c r="C6" i="287" s="1"/>
  <c r="F48" i="287"/>
  <c r="F47" i="287"/>
  <c r="F46" i="287"/>
  <c r="F45" i="287"/>
  <c r="F44" i="287"/>
  <c r="F43" i="287"/>
  <c r="F42" i="287"/>
  <c r="F41" i="287"/>
  <c r="F40" i="287"/>
  <c r="F39" i="287"/>
  <c r="F38" i="287"/>
  <c r="F37" i="287"/>
  <c r="E35" i="287"/>
  <c r="F35" i="287" s="1"/>
  <c r="D35" i="287"/>
  <c r="D5" i="287" s="1"/>
  <c r="C35" i="287"/>
  <c r="F34" i="287"/>
  <c r="F31" i="287"/>
  <c r="F30" i="287"/>
  <c r="F29" i="287"/>
  <c r="F28" i="287"/>
  <c r="F27" i="287"/>
  <c r="F26" i="287"/>
  <c r="F25" i="287"/>
  <c r="F24" i="287"/>
  <c r="F23" i="287"/>
  <c r="F22" i="287"/>
  <c r="F21" i="287"/>
  <c r="F20" i="287"/>
  <c r="F19" i="287"/>
  <c r="F18" i="287"/>
  <c r="F17" i="287"/>
  <c r="F16" i="287"/>
  <c r="A16" i="287"/>
  <c r="A17" i="287" s="1"/>
  <c r="A18" i="287" s="1"/>
  <c r="A19" i="287" s="1"/>
  <c r="A20" i="287" s="1"/>
  <c r="A21" i="287" s="1"/>
  <c r="A22" i="287" s="1"/>
  <c r="A23" i="287" s="1"/>
  <c r="A24" i="287" s="1"/>
  <c r="A25" i="287" s="1"/>
  <c r="A26" i="287" s="1"/>
  <c r="A27" i="287" s="1"/>
  <c r="A28" i="287" s="1"/>
  <c r="A29" i="287" s="1"/>
  <c r="A30" i="287" s="1"/>
  <c r="A31" i="287" s="1"/>
  <c r="A32" i="287" s="1"/>
  <c r="A33" i="287" s="1"/>
  <c r="A34" i="287" s="1"/>
  <c r="A37" i="287" s="1"/>
  <c r="A38" i="287" s="1"/>
  <c r="A39" i="287" s="1"/>
  <c r="A40" i="287" s="1"/>
  <c r="A41" i="287" s="1"/>
  <c r="A42" i="287" s="1"/>
  <c r="A43" i="287" s="1"/>
  <c r="A44" i="287" s="1"/>
  <c r="A45" i="287" s="1"/>
  <c r="A46" i="287" s="1"/>
  <c r="A47" i="287" s="1"/>
  <c r="A48" i="287" s="1"/>
  <c r="A51" i="287" s="1"/>
  <c r="A52" i="287" s="1"/>
  <c r="A53" i="287" s="1"/>
  <c r="A54" i="287" s="1"/>
  <c r="A55" i="287" s="1"/>
  <c r="A56" i="287" s="1"/>
  <c r="A57" i="287" s="1"/>
  <c r="A58" i="287" s="1"/>
  <c r="A59" i="287" s="1"/>
  <c r="A60" i="287" s="1"/>
  <c r="A61" i="287" s="1"/>
  <c r="A62" i="287" s="1"/>
  <c r="A63" i="287" s="1"/>
  <c r="A64" i="287" s="1"/>
  <c r="A65" i="287" s="1"/>
  <c r="A66" i="287" s="1"/>
  <c r="A67" i="287" s="1"/>
  <c r="A68" i="287" s="1"/>
  <c r="A69" i="287" s="1"/>
  <c r="A70" i="287" s="1"/>
  <c r="A71" i="287" s="1"/>
  <c r="A72" i="287" s="1"/>
  <c r="A73" i="287" s="1"/>
  <c r="A74" i="287" s="1"/>
  <c r="A75" i="287" s="1"/>
  <c r="A76" i="287" s="1"/>
  <c r="A77" i="287" s="1"/>
  <c r="A78" i="287" s="1"/>
  <c r="A79" i="287" s="1"/>
  <c r="A80" i="287" s="1"/>
  <c r="A81" i="287" s="1"/>
  <c r="A84" i="287" s="1"/>
  <c r="A85" i="287" s="1"/>
  <c r="A86" i="287" s="1"/>
  <c r="A87" i="287" s="1"/>
  <c r="A88" i="287" s="1"/>
  <c r="A89" i="287" s="1"/>
  <c r="A90" i="287" s="1"/>
  <c r="A91" i="287" s="1"/>
  <c r="A92" i="287" s="1"/>
  <c r="A93" i="287" s="1"/>
  <c r="A94" i="287" s="1"/>
  <c r="A95" i="287" s="1"/>
  <c r="A96" i="287" s="1"/>
  <c r="A97" i="287" s="1"/>
  <c r="A98" i="287" s="1"/>
  <c r="A99" i="287" s="1"/>
  <c r="A100" i="287" s="1"/>
  <c r="F15" i="287"/>
  <c r="D8" i="287"/>
  <c r="C8" i="287"/>
  <c r="D7" i="287"/>
  <c r="C7" i="287"/>
  <c r="D6" i="287"/>
  <c r="E5" i="287"/>
  <c r="C5" i="287"/>
  <c r="C9" i="287" s="1"/>
  <c r="F52" i="286"/>
  <c r="E52" i="286"/>
  <c r="D52" i="286"/>
  <c r="D8" i="286" s="1"/>
  <c r="C52" i="286"/>
  <c r="F51" i="286"/>
  <c r="E49" i="286"/>
  <c r="D49" i="286"/>
  <c r="C49" i="286"/>
  <c r="C7" i="286" s="1"/>
  <c r="F48" i="286"/>
  <c r="F47" i="286"/>
  <c r="F46" i="286"/>
  <c r="E44" i="286"/>
  <c r="F44" i="286" s="1"/>
  <c r="D44" i="286"/>
  <c r="C44" i="286"/>
  <c r="C6" i="286" s="1"/>
  <c r="F43" i="286"/>
  <c r="F42" i="286"/>
  <c r="E40" i="286"/>
  <c r="F40" i="286" s="1"/>
  <c r="D40" i="286"/>
  <c r="D5" i="286" s="1"/>
  <c r="C40" i="286"/>
  <c r="C5" i="286" s="1"/>
  <c r="F39" i="286"/>
  <c r="F37" i="286"/>
  <c r="F36" i="286"/>
  <c r="F35" i="286"/>
  <c r="F34" i="286"/>
  <c r="F33" i="286"/>
  <c r="F32" i="286"/>
  <c r="F31" i="286"/>
  <c r="F30" i="286"/>
  <c r="F29" i="286"/>
  <c r="F28" i="286"/>
  <c r="F27" i="286"/>
  <c r="F26" i="286"/>
  <c r="F25" i="286"/>
  <c r="F24" i="286"/>
  <c r="F23" i="286"/>
  <c r="F22" i="286"/>
  <c r="F21" i="286"/>
  <c r="F20" i="286"/>
  <c r="F19" i="286"/>
  <c r="F18" i="286"/>
  <c r="F17" i="286"/>
  <c r="F16" i="286"/>
  <c r="A16" i="286"/>
  <c r="A17" i="286" s="1"/>
  <c r="A18" i="286" s="1"/>
  <c r="A19" i="286" s="1"/>
  <c r="A20" i="286" s="1"/>
  <c r="A21" i="286" s="1"/>
  <c r="A22" i="286" s="1"/>
  <c r="A23" i="286" s="1"/>
  <c r="A24" i="286" s="1"/>
  <c r="A25" i="286" s="1"/>
  <c r="A26" i="286" s="1"/>
  <c r="A27" i="286" s="1"/>
  <c r="A28" i="286" s="1"/>
  <c r="A29" i="286" s="1"/>
  <c r="A30" i="286" s="1"/>
  <c r="A31" i="286" s="1"/>
  <c r="A32" i="286" s="1"/>
  <c r="A33" i="286" s="1"/>
  <c r="A34" i="286" s="1"/>
  <c r="A35" i="286" s="1"/>
  <c r="A36" i="286" s="1"/>
  <c r="A37" i="286" s="1"/>
  <c r="A38" i="286" s="1"/>
  <c r="A39" i="286" s="1"/>
  <c r="A42" i="286" s="1"/>
  <c r="A43" i="286" s="1"/>
  <c r="A46" i="286" s="1"/>
  <c r="A47" i="286" s="1"/>
  <c r="A48" i="286" s="1"/>
  <c r="A51" i="286" s="1"/>
  <c r="F15" i="286"/>
  <c r="E8" i="286"/>
  <c r="C8" i="286"/>
  <c r="E7" i="286"/>
  <c r="E6" i="286"/>
  <c r="D6" i="286"/>
  <c r="F6" i="286" s="1"/>
  <c r="E5" i="286"/>
  <c r="F5" i="286" s="1"/>
  <c r="E54" i="285"/>
  <c r="E9" i="285" s="1"/>
  <c r="D54" i="285"/>
  <c r="D9" i="285" s="1"/>
  <c r="C54" i="285"/>
  <c r="F53" i="285"/>
  <c r="F52" i="285"/>
  <c r="F51" i="285"/>
  <c r="F50" i="285"/>
  <c r="F49" i="285"/>
  <c r="F48" i="285"/>
  <c r="F47" i="285"/>
  <c r="F46" i="285"/>
  <c r="F45" i="285"/>
  <c r="F44" i="285"/>
  <c r="F43" i="285"/>
  <c r="F42" i="285"/>
  <c r="F41" i="285"/>
  <c r="F40" i="285"/>
  <c r="F39" i="285"/>
  <c r="F38" i="285"/>
  <c r="E36" i="285"/>
  <c r="D36" i="285"/>
  <c r="C36" i="285"/>
  <c r="F35" i="285"/>
  <c r="F34" i="285"/>
  <c r="F33" i="285"/>
  <c r="E31" i="285"/>
  <c r="D31" i="285"/>
  <c r="C31" i="285"/>
  <c r="C7" i="285" s="1"/>
  <c r="F30" i="285"/>
  <c r="E28" i="285"/>
  <c r="F28" i="285" s="1"/>
  <c r="D28" i="285"/>
  <c r="D6" i="285" s="1"/>
  <c r="C28" i="285"/>
  <c r="C6" i="285" s="1"/>
  <c r="F27" i="285"/>
  <c r="F26" i="285"/>
  <c r="E24" i="285"/>
  <c r="D24" i="285"/>
  <c r="D5" i="285" s="1"/>
  <c r="C24" i="285"/>
  <c r="C5" i="285" s="1"/>
  <c r="F23" i="285"/>
  <c r="F22" i="285"/>
  <c r="F21" i="285"/>
  <c r="F19" i="285"/>
  <c r="A18" i="285"/>
  <c r="A19" i="285" s="1"/>
  <c r="A20" i="285" s="1"/>
  <c r="A21" i="285" s="1"/>
  <c r="A22" i="285" s="1"/>
  <c r="A23" i="285" s="1"/>
  <c r="A26" i="285" s="1"/>
  <c r="A27" i="285" s="1"/>
  <c r="A30" i="285" s="1"/>
  <c r="A33" i="285" s="1"/>
  <c r="A34" i="285" s="1"/>
  <c r="A35" i="285" s="1"/>
  <c r="A38" i="285" s="1"/>
  <c r="A39" i="285" s="1"/>
  <c r="A40" i="285" s="1"/>
  <c r="A41" i="285" s="1"/>
  <c r="A42" i="285" s="1"/>
  <c r="A43" i="285" s="1"/>
  <c r="A44" i="285" s="1"/>
  <c r="A45" i="285" s="1"/>
  <c r="A46" i="285" s="1"/>
  <c r="A47" i="285" s="1"/>
  <c r="A48" i="285" s="1"/>
  <c r="A49" i="285" s="1"/>
  <c r="A50" i="285" s="1"/>
  <c r="A51" i="285" s="1"/>
  <c r="A52" i="285" s="1"/>
  <c r="A53" i="285" s="1"/>
  <c r="F17" i="285"/>
  <c r="A17" i="285"/>
  <c r="F16" i="285"/>
  <c r="C9" i="285"/>
  <c r="D8" i="285"/>
  <c r="C8" i="285"/>
  <c r="E7" i="285"/>
  <c r="E5" i="285"/>
  <c r="E98" i="284"/>
  <c r="F98" i="284" s="1"/>
  <c r="D98" i="284"/>
  <c r="C98" i="284"/>
  <c r="C8" i="284" s="1"/>
  <c r="F97" i="284"/>
  <c r="F96" i="284"/>
  <c r="F95" i="284"/>
  <c r="F94" i="284"/>
  <c r="F93" i="284"/>
  <c r="F91" i="284"/>
  <c r="F90" i="284"/>
  <c r="F89" i="284"/>
  <c r="F88" i="284"/>
  <c r="F86" i="284"/>
  <c r="F85" i="284"/>
  <c r="F84" i="284"/>
  <c r="F83" i="284"/>
  <c r="F82" i="284"/>
  <c r="F81" i="284"/>
  <c r="F80" i="284"/>
  <c r="F79" i="284"/>
  <c r="F78" i="284"/>
  <c r="F77" i="284"/>
  <c r="F76" i="284"/>
  <c r="F75" i="284"/>
  <c r="E73" i="284"/>
  <c r="F73" i="284" s="1"/>
  <c r="D73" i="284"/>
  <c r="C73" i="284"/>
  <c r="C7" i="284" s="1"/>
  <c r="F72" i="284"/>
  <c r="F71" i="284"/>
  <c r="F70" i="284"/>
  <c r="F69" i="284"/>
  <c r="F68" i="284"/>
  <c r="F67" i="284"/>
  <c r="F66" i="284"/>
  <c r="F65" i="284"/>
  <c r="F64" i="284"/>
  <c r="F63" i="284"/>
  <c r="F62" i="284"/>
  <c r="F61" i="284"/>
  <c r="F60" i="284"/>
  <c r="F59" i="284"/>
  <c r="F58" i="284"/>
  <c r="F57" i="284"/>
  <c r="F56" i="284"/>
  <c r="F55" i="284"/>
  <c r="F54" i="284"/>
  <c r="F53" i="284"/>
  <c r="F52" i="284"/>
  <c r="F51" i="284"/>
  <c r="F50" i="284"/>
  <c r="F49" i="284"/>
  <c r="F48" i="284"/>
  <c r="F47" i="284"/>
  <c r="F46" i="284"/>
  <c r="F45" i="284"/>
  <c r="F44" i="284"/>
  <c r="F43" i="284"/>
  <c r="F42" i="284"/>
  <c r="F41" i="284"/>
  <c r="F40" i="284"/>
  <c r="F39" i="284"/>
  <c r="F38" i="284"/>
  <c r="F37" i="284"/>
  <c r="F36" i="284"/>
  <c r="F35" i="284"/>
  <c r="F34" i="284"/>
  <c r="E32" i="284"/>
  <c r="D32" i="284"/>
  <c r="C32" i="284"/>
  <c r="C6" i="284" s="1"/>
  <c r="F31" i="284"/>
  <c r="F30" i="284"/>
  <c r="F29" i="284"/>
  <c r="E27" i="284"/>
  <c r="D27" i="284"/>
  <c r="C27" i="284"/>
  <c r="F26" i="284"/>
  <c r="F25" i="284"/>
  <c r="F24" i="284"/>
  <c r="F23" i="284"/>
  <c r="F22" i="284"/>
  <c r="F21" i="284"/>
  <c r="F20" i="284"/>
  <c r="F19" i="284"/>
  <c r="F18" i="284"/>
  <c r="F17" i="284"/>
  <c r="F16" i="284"/>
  <c r="A16" i="284"/>
  <c r="A17" i="284" s="1"/>
  <c r="A18" i="284" s="1"/>
  <c r="A19" i="284" s="1"/>
  <c r="A20" i="284" s="1"/>
  <c r="A21" i="284" s="1"/>
  <c r="A22" i="284" s="1"/>
  <c r="A23" i="284" s="1"/>
  <c r="A24" i="284" s="1"/>
  <c r="A25" i="284" s="1"/>
  <c r="A26" i="284" s="1"/>
  <c r="A29" i="284" s="1"/>
  <c r="A30" i="284" s="1"/>
  <c r="A31" i="284" s="1"/>
  <c r="A34" i="284" s="1"/>
  <c r="A35" i="284" s="1"/>
  <c r="A36" i="284" s="1"/>
  <c r="A37" i="284" s="1"/>
  <c r="A38" i="284" s="1"/>
  <c r="A39" i="284" s="1"/>
  <c r="A40" i="284" s="1"/>
  <c r="A41" i="284" s="1"/>
  <c r="A42" i="284" s="1"/>
  <c r="A43" i="284" s="1"/>
  <c r="A44" i="284" s="1"/>
  <c r="A45" i="284" s="1"/>
  <c r="A46" i="284" s="1"/>
  <c r="A47" i="284" s="1"/>
  <c r="A48" i="284" s="1"/>
  <c r="A49" i="284" s="1"/>
  <c r="A50" i="284" s="1"/>
  <c r="A51" i="284" s="1"/>
  <c r="A52" i="284" s="1"/>
  <c r="A53" i="284" s="1"/>
  <c r="A54" i="284" s="1"/>
  <c r="A55" i="284" s="1"/>
  <c r="A56" i="284" s="1"/>
  <c r="A57" i="284" s="1"/>
  <c r="A58" i="284" s="1"/>
  <c r="A59" i="284" s="1"/>
  <c r="A60" i="284" s="1"/>
  <c r="A61" i="284" s="1"/>
  <c r="A62" i="284" s="1"/>
  <c r="A63" i="284" s="1"/>
  <c r="A64" i="284" s="1"/>
  <c r="A65" i="284" s="1"/>
  <c r="A66" i="284" s="1"/>
  <c r="A67" i="284" s="1"/>
  <c r="A68" i="284" s="1"/>
  <c r="A69" i="284" s="1"/>
  <c r="A70" i="284" s="1"/>
  <c r="A71" i="284" s="1"/>
  <c r="A72" i="284" s="1"/>
  <c r="A75" i="284" s="1"/>
  <c r="A76" i="284" s="1"/>
  <c r="A77" i="284" s="1"/>
  <c r="A78" i="284" s="1"/>
  <c r="A79" i="284" s="1"/>
  <c r="A80" i="284" s="1"/>
  <c r="A81" i="284" s="1"/>
  <c r="A82" i="284" s="1"/>
  <c r="A83" i="284" s="1"/>
  <c r="A84" i="284" s="1"/>
  <c r="A85" i="284" s="1"/>
  <c r="A86" i="284" s="1"/>
  <c r="A87" i="284" s="1"/>
  <c r="A88" i="284" s="1"/>
  <c r="A89" i="284" s="1"/>
  <c r="A90" i="284" s="1"/>
  <c r="A91" i="284" s="1"/>
  <c r="A92" i="284" s="1"/>
  <c r="A93" i="284" s="1"/>
  <c r="A94" i="284" s="1"/>
  <c r="A95" i="284" s="1"/>
  <c r="A96" i="284" s="1"/>
  <c r="A97" i="284" s="1"/>
  <c r="F15" i="284"/>
  <c r="D8" i="284"/>
  <c r="D7" i="284"/>
  <c r="D6" i="284"/>
  <c r="D5" i="284"/>
  <c r="C5" i="284"/>
  <c r="F7" i="297" l="1"/>
  <c r="F6" i="296"/>
  <c r="D7" i="296"/>
  <c r="C10" i="295"/>
  <c r="F55" i="295"/>
  <c r="F8" i="295"/>
  <c r="F62" i="295"/>
  <c r="F71" i="295"/>
  <c r="F6" i="295"/>
  <c r="E6" i="294"/>
  <c r="F6" i="294" s="1"/>
  <c r="D10" i="292"/>
  <c r="E5" i="292"/>
  <c r="F5" i="292" s="1"/>
  <c r="F8" i="292"/>
  <c r="C10" i="292"/>
  <c r="F8" i="291"/>
  <c r="F82" i="291"/>
  <c r="F60" i="291"/>
  <c r="E6" i="291"/>
  <c r="F6" i="291" s="1"/>
  <c r="C7" i="289"/>
  <c r="E5" i="288"/>
  <c r="E6" i="288" s="1"/>
  <c r="F8" i="286"/>
  <c r="C10" i="285"/>
  <c r="F24" i="285"/>
  <c r="F36" i="285"/>
  <c r="E5" i="289"/>
  <c r="F34" i="289"/>
  <c r="F49" i="286"/>
  <c r="D7" i="286"/>
  <c r="F7" i="286" s="1"/>
  <c r="F5" i="287"/>
  <c r="F5" i="291"/>
  <c r="D7" i="285"/>
  <c r="F7" i="285" s="1"/>
  <c r="F31" i="285"/>
  <c r="D9" i="290"/>
  <c r="C9" i="284"/>
  <c r="F9" i="285"/>
  <c r="F54" i="285"/>
  <c r="D9" i="284"/>
  <c r="C9" i="286"/>
  <c r="F49" i="287"/>
  <c r="E6" i="287"/>
  <c r="F6" i="287" s="1"/>
  <c r="E7" i="287"/>
  <c r="F7" i="287" s="1"/>
  <c r="F82" i="287"/>
  <c r="F32" i="284"/>
  <c r="E6" i="284"/>
  <c r="F6" i="284" s="1"/>
  <c r="F5" i="285"/>
  <c r="F5" i="288"/>
  <c r="D6" i="288"/>
  <c r="E5" i="284"/>
  <c r="F27" i="284"/>
  <c r="D9" i="287"/>
  <c r="F41" i="290"/>
  <c r="E7" i="290"/>
  <c r="F7" i="290" s="1"/>
  <c r="E8" i="284"/>
  <c r="F8" i="284" s="1"/>
  <c r="E8" i="287"/>
  <c r="F8" i="287" s="1"/>
  <c r="F33" i="290"/>
  <c r="E6" i="292"/>
  <c r="E7" i="293"/>
  <c r="F7" i="293" s="1"/>
  <c r="F5" i="295"/>
  <c r="F58" i="295"/>
  <c r="E7" i="295"/>
  <c r="F7" i="295" s="1"/>
  <c r="F5" i="296"/>
  <c r="E7" i="296"/>
  <c r="F7" i="296" s="1"/>
  <c r="E5" i="290"/>
  <c r="E6" i="293"/>
  <c r="F6" i="293" s="1"/>
  <c r="F21" i="293"/>
  <c r="D7" i="294"/>
  <c r="F61" i="294"/>
  <c r="E6" i="285"/>
  <c r="F6" i="285" s="1"/>
  <c r="E8" i="285"/>
  <c r="F8" i="285" s="1"/>
  <c r="E9" i="291"/>
  <c r="F114" i="291"/>
  <c r="C10" i="294"/>
  <c r="E9" i="286"/>
  <c r="D6" i="297"/>
  <c r="F6" i="297" s="1"/>
  <c r="F28" i="297"/>
  <c r="D7" i="291"/>
  <c r="F7" i="291" s="1"/>
  <c r="F46" i="291"/>
  <c r="D10" i="295"/>
  <c r="C8" i="297"/>
  <c r="E7" i="284"/>
  <c r="F7" i="284" s="1"/>
  <c r="E6" i="290"/>
  <c r="F6" i="290" s="1"/>
  <c r="F50" i="295"/>
  <c r="F5" i="297"/>
  <c r="E8" i="297"/>
  <c r="E10" i="294"/>
  <c r="E9" i="295"/>
  <c r="F9" i="295" s="1"/>
  <c r="F22" i="297"/>
  <c r="C7" i="293"/>
  <c r="C7" i="296"/>
  <c r="F30" i="296"/>
  <c r="F6" i="288" l="1"/>
  <c r="D9" i="286"/>
  <c r="F9" i="286"/>
  <c r="D10" i="285"/>
  <c r="F9" i="291"/>
  <c r="E10" i="291"/>
  <c r="F10" i="291" s="1"/>
  <c r="F5" i="284"/>
  <c r="E9" i="284"/>
  <c r="F9" i="284" s="1"/>
  <c r="E9" i="290"/>
  <c r="F9" i="290" s="1"/>
  <c r="F5" i="290"/>
  <c r="E9" i="287"/>
  <c r="F9" i="287" s="1"/>
  <c r="F6" i="292"/>
  <c r="E10" i="292"/>
  <c r="F10" i="292" s="1"/>
  <c r="E10" i="285"/>
  <c r="F10" i="285" s="1"/>
  <c r="F5" i="289"/>
  <c r="E7" i="289"/>
  <c r="F7" i="289" s="1"/>
  <c r="D10" i="294"/>
  <c r="F10" i="294" s="1"/>
  <c r="F7" i="294"/>
  <c r="D8" i="297"/>
  <c r="F8" i="297" s="1"/>
  <c r="E10" i="295"/>
  <c r="F10" i="295" s="1"/>
  <c r="D10" i="291"/>
  <c r="C1379" i="282" l="1"/>
  <c r="B1379" i="282"/>
  <c r="G608" i="281" l="1"/>
  <c r="F608" i="281"/>
  <c r="G607" i="281"/>
  <c r="F607" i="281"/>
  <c r="G606" i="281"/>
  <c r="F606" i="281"/>
  <c r="G605" i="281"/>
  <c r="F605" i="281"/>
  <c r="G604" i="281"/>
  <c r="F604" i="281"/>
  <c r="G603" i="281"/>
  <c r="F603" i="281"/>
  <c r="G602" i="281"/>
  <c r="F602" i="281"/>
  <c r="G601" i="281"/>
  <c r="F601" i="281"/>
  <c r="G600" i="281"/>
  <c r="F600" i="281"/>
  <c r="G599" i="281"/>
  <c r="F599" i="281"/>
  <c r="G598" i="281"/>
  <c r="F598" i="281"/>
  <c r="G597" i="281"/>
  <c r="F597" i="281"/>
  <c r="G596" i="281"/>
  <c r="F596" i="281"/>
  <c r="G595" i="281"/>
  <c r="F595" i="281"/>
  <c r="G594" i="281"/>
  <c r="F594" i="281"/>
  <c r="G593" i="281"/>
  <c r="F593" i="281"/>
  <c r="G592" i="281"/>
  <c r="F592" i="281"/>
  <c r="G591" i="281"/>
  <c r="F591" i="281"/>
  <c r="G590" i="281"/>
  <c r="F590" i="281"/>
  <c r="G589" i="281"/>
  <c r="F589" i="281"/>
  <c r="G588" i="281"/>
  <c r="F588" i="281"/>
  <c r="G587" i="281"/>
  <c r="F587" i="281"/>
  <c r="G586" i="281"/>
  <c r="F586" i="281"/>
  <c r="G585" i="281"/>
  <c r="F585" i="281"/>
  <c r="G584" i="281"/>
  <c r="F584" i="281"/>
  <c r="G583" i="281"/>
  <c r="F583" i="281"/>
  <c r="G582" i="281"/>
  <c r="F582" i="281"/>
  <c r="G581" i="281"/>
  <c r="F581" i="281"/>
  <c r="G580" i="281"/>
  <c r="F580" i="281"/>
  <c r="G579" i="281"/>
  <c r="F579" i="281"/>
  <c r="G578" i="281"/>
  <c r="F578" i="281"/>
  <c r="G577" i="281"/>
  <c r="F577" i="281"/>
  <c r="G576" i="281"/>
  <c r="F576" i="281"/>
  <c r="G575" i="281"/>
  <c r="F575" i="281"/>
  <c r="G574" i="281"/>
  <c r="F574" i="281"/>
  <c r="G573" i="281"/>
  <c r="F573" i="281"/>
  <c r="G572" i="281"/>
  <c r="F572" i="281"/>
  <c r="G571" i="281"/>
  <c r="F571" i="281"/>
  <c r="G570" i="281"/>
  <c r="F570" i="281"/>
  <c r="G569" i="281"/>
  <c r="F569" i="281"/>
  <c r="G568" i="281"/>
  <c r="F568" i="281"/>
  <c r="G567" i="281"/>
  <c r="F567" i="281"/>
  <c r="G566" i="281"/>
  <c r="F566" i="281"/>
  <c r="G565" i="281"/>
  <c r="F565" i="281"/>
  <c r="G564" i="281"/>
  <c r="F564" i="281"/>
  <c r="G563" i="281"/>
  <c r="F563" i="281"/>
  <c r="G562" i="281"/>
  <c r="F562" i="281"/>
  <c r="G561" i="281"/>
  <c r="F561" i="281"/>
  <c r="G560" i="281"/>
  <c r="F560" i="281"/>
  <c r="G559" i="281"/>
  <c r="F559" i="281"/>
  <c r="G558" i="281"/>
  <c r="F558" i="281"/>
  <c r="G557" i="281"/>
  <c r="F557" i="281"/>
  <c r="G556" i="281"/>
  <c r="F556" i="281"/>
  <c r="G555" i="281"/>
  <c r="F555" i="281"/>
  <c r="G554" i="281"/>
  <c r="F554" i="281"/>
  <c r="G553" i="281"/>
  <c r="F553" i="281"/>
  <c r="G552" i="281"/>
  <c r="F552" i="281"/>
  <c r="G551" i="281"/>
  <c r="F551" i="281"/>
  <c r="G550" i="281"/>
  <c r="F550" i="281"/>
  <c r="G549" i="281"/>
  <c r="F549" i="281"/>
  <c r="G548" i="281"/>
  <c r="F548" i="281"/>
  <c r="G547" i="281"/>
  <c r="F547" i="281"/>
  <c r="G546" i="281"/>
  <c r="F546" i="281"/>
  <c r="G545" i="281"/>
  <c r="F545" i="281"/>
  <c r="G544" i="281"/>
  <c r="F544" i="281"/>
  <c r="G543" i="281"/>
  <c r="F543" i="281"/>
  <c r="G542" i="281"/>
  <c r="F542" i="281"/>
  <c r="G541" i="281"/>
  <c r="F541" i="281"/>
  <c r="G540" i="281"/>
  <c r="F540" i="281"/>
  <c r="G539" i="281"/>
  <c r="F539" i="281"/>
  <c r="G538" i="281"/>
  <c r="F538" i="281"/>
  <c r="G537" i="281"/>
  <c r="F537" i="281"/>
  <c r="G536" i="281"/>
  <c r="F536" i="281"/>
  <c r="G535" i="281"/>
  <c r="F535" i="281"/>
  <c r="G534" i="281"/>
  <c r="F534" i="281"/>
  <c r="G533" i="281"/>
  <c r="F533" i="281"/>
  <c r="G532" i="281"/>
  <c r="F532" i="281"/>
  <c r="G531" i="281"/>
  <c r="F531" i="281"/>
  <c r="G530" i="281"/>
  <c r="F530" i="281"/>
  <c r="G529" i="281"/>
  <c r="F529" i="281"/>
  <c r="G528" i="281"/>
  <c r="F528" i="281"/>
  <c r="G527" i="281"/>
  <c r="F527" i="281"/>
  <c r="G526" i="281"/>
  <c r="F526" i="281"/>
  <c r="G525" i="281"/>
  <c r="F525" i="281"/>
  <c r="G524" i="281"/>
  <c r="F524" i="281"/>
  <c r="G523" i="281"/>
  <c r="F523" i="281"/>
  <c r="G522" i="281"/>
  <c r="F522" i="281"/>
  <c r="G521" i="281"/>
  <c r="F521" i="281"/>
  <c r="G520" i="281"/>
  <c r="F520" i="281"/>
  <c r="G519" i="281"/>
  <c r="F519" i="281"/>
  <c r="G518" i="281"/>
  <c r="F518" i="281"/>
  <c r="G517" i="281"/>
  <c r="F517" i="281"/>
  <c r="G516" i="281"/>
  <c r="F516" i="281"/>
  <c r="G515" i="281"/>
  <c r="F515" i="281"/>
  <c r="G514" i="281"/>
  <c r="F514" i="281"/>
  <c r="G513" i="281"/>
  <c r="F513" i="281"/>
  <c r="G512" i="281"/>
  <c r="F512" i="281"/>
  <c r="G511" i="281"/>
  <c r="F511" i="281"/>
  <c r="G510" i="281"/>
  <c r="F510" i="281"/>
  <c r="G509" i="281"/>
  <c r="F509" i="281"/>
  <c r="G508" i="281"/>
  <c r="F508" i="281"/>
  <c r="G507" i="281"/>
  <c r="F507" i="281"/>
  <c r="G506" i="281"/>
  <c r="F506" i="281"/>
  <c r="G505" i="281"/>
  <c r="F505" i="281"/>
  <c r="G504" i="281"/>
  <c r="F504" i="281"/>
  <c r="G503" i="281"/>
  <c r="F503" i="281"/>
  <c r="G502" i="281"/>
  <c r="F502" i="281"/>
  <c r="G501" i="281"/>
  <c r="F501" i="281"/>
  <c r="G500" i="281"/>
  <c r="F500" i="281"/>
  <c r="G499" i="281"/>
  <c r="F499" i="281"/>
  <c r="G498" i="281"/>
  <c r="F498" i="281"/>
  <c r="G497" i="281"/>
  <c r="F497" i="281"/>
  <c r="G496" i="281"/>
  <c r="F496" i="281"/>
  <c r="G495" i="281"/>
  <c r="F495" i="281"/>
  <c r="G494" i="281"/>
  <c r="F494" i="281"/>
  <c r="G493" i="281"/>
  <c r="F493" i="281"/>
  <c r="G492" i="281"/>
  <c r="F492" i="281"/>
  <c r="G491" i="281"/>
  <c r="F491" i="281"/>
  <c r="G490" i="281"/>
  <c r="F490" i="281"/>
  <c r="G489" i="281"/>
  <c r="F489" i="281"/>
  <c r="G488" i="281"/>
  <c r="F488" i="281"/>
  <c r="G487" i="281"/>
  <c r="F487" i="281"/>
  <c r="G486" i="281"/>
  <c r="F486" i="281"/>
  <c r="G485" i="281"/>
  <c r="F485" i="281"/>
  <c r="G484" i="281"/>
  <c r="F484" i="281"/>
  <c r="G483" i="281"/>
  <c r="F483" i="281"/>
  <c r="G482" i="281"/>
  <c r="F482" i="281"/>
  <c r="G481" i="281"/>
  <c r="F481" i="281"/>
  <c r="G480" i="281"/>
  <c r="F480" i="281"/>
  <c r="G479" i="281"/>
  <c r="F479" i="281"/>
  <c r="G478" i="281"/>
  <c r="F478" i="281"/>
  <c r="G477" i="281"/>
  <c r="F477" i="281"/>
  <c r="G476" i="281"/>
  <c r="F476" i="281"/>
  <c r="G475" i="281"/>
  <c r="F475" i="281"/>
  <c r="G474" i="281"/>
  <c r="F474" i="281"/>
  <c r="G473" i="281"/>
  <c r="F473" i="281"/>
  <c r="G472" i="281"/>
  <c r="F472" i="281"/>
  <c r="G471" i="281"/>
  <c r="F471" i="281"/>
  <c r="G470" i="281"/>
  <c r="F470" i="281"/>
  <c r="G469" i="281"/>
  <c r="F469" i="281"/>
  <c r="G468" i="281"/>
  <c r="F468" i="281"/>
  <c r="G467" i="281"/>
  <c r="F467" i="281"/>
  <c r="G466" i="281"/>
  <c r="F466" i="281"/>
  <c r="G465" i="281"/>
  <c r="F465" i="281"/>
  <c r="G464" i="281"/>
  <c r="F464" i="281"/>
  <c r="G463" i="281"/>
  <c r="F463" i="281"/>
  <c r="G462" i="281"/>
  <c r="F462" i="281"/>
  <c r="G461" i="281"/>
  <c r="F461" i="281"/>
  <c r="G460" i="281"/>
  <c r="F460" i="281"/>
  <c r="G459" i="281"/>
  <c r="F459" i="281"/>
  <c r="G458" i="281"/>
  <c r="F458" i="281"/>
  <c r="G457" i="281"/>
  <c r="F457" i="281"/>
  <c r="G456" i="281"/>
  <c r="F456" i="281"/>
  <c r="G455" i="281"/>
  <c r="F455" i="281"/>
  <c r="G454" i="281"/>
  <c r="F454" i="281"/>
  <c r="G453" i="281"/>
  <c r="F453" i="281"/>
  <c r="G452" i="281"/>
  <c r="F452" i="281"/>
  <c r="G451" i="281"/>
  <c r="F451" i="281"/>
  <c r="G450" i="281"/>
  <c r="F450" i="281"/>
  <c r="G449" i="281"/>
  <c r="F449" i="281"/>
  <c r="G448" i="281"/>
  <c r="F448" i="281"/>
  <c r="G447" i="281"/>
  <c r="F447" i="281"/>
  <c r="G446" i="281"/>
  <c r="F446" i="281"/>
  <c r="G445" i="281"/>
  <c r="F445" i="281"/>
  <c r="G444" i="281"/>
  <c r="F444" i="281"/>
  <c r="G443" i="281"/>
  <c r="F443" i="281"/>
  <c r="G442" i="281"/>
  <c r="F442" i="281"/>
  <c r="G441" i="281"/>
  <c r="F441" i="281"/>
  <c r="G440" i="281"/>
  <c r="F440" i="281"/>
  <c r="G439" i="281"/>
  <c r="F439" i="281"/>
  <c r="G438" i="281"/>
  <c r="F438" i="281"/>
  <c r="G437" i="281"/>
  <c r="F437" i="281"/>
  <c r="G436" i="281"/>
  <c r="F436" i="281"/>
  <c r="G435" i="281"/>
  <c r="F435" i="281"/>
  <c r="G434" i="281"/>
  <c r="F434" i="281"/>
  <c r="G433" i="281"/>
  <c r="F433" i="281"/>
  <c r="G432" i="281"/>
  <c r="F432" i="281"/>
  <c r="G431" i="281"/>
  <c r="F431" i="281"/>
  <c r="G430" i="281"/>
  <c r="F430" i="281"/>
  <c r="G429" i="281"/>
  <c r="F429" i="281"/>
  <c r="G428" i="281"/>
  <c r="F428" i="281"/>
  <c r="G427" i="281"/>
  <c r="F427" i="281"/>
  <c r="G426" i="281"/>
  <c r="F426" i="281"/>
  <c r="G425" i="281"/>
  <c r="F425" i="281"/>
  <c r="G424" i="281"/>
  <c r="F424" i="281"/>
  <c r="G423" i="281"/>
  <c r="F423" i="281"/>
  <c r="G422" i="281"/>
  <c r="F422" i="281"/>
  <c r="G421" i="281"/>
  <c r="F421" i="281"/>
  <c r="G420" i="281"/>
  <c r="F420" i="281"/>
  <c r="G419" i="281"/>
  <c r="F419" i="281"/>
  <c r="G418" i="281"/>
  <c r="F418" i="281"/>
  <c r="G417" i="281"/>
  <c r="F417" i="281"/>
  <c r="G416" i="281"/>
  <c r="F416" i="281"/>
  <c r="G415" i="281"/>
  <c r="F415" i="281"/>
  <c r="G414" i="281"/>
  <c r="F414" i="281"/>
  <c r="G413" i="281"/>
  <c r="F413" i="281"/>
  <c r="G412" i="281"/>
  <c r="F412" i="281"/>
  <c r="G411" i="281"/>
  <c r="F411" i="281"/>
  <c r="G410" i="281"/>
  <c r="F410" i="281"/>
  <c r="G409" i="281"/>
  <c r="F409" i="281"/>
  <c r="G408" i="281"/>
  <c r="F408" i="281"/>
  <c r="G407" i="281"/>
  <c r="F407" i="281"/>
  <c r="G406" i="281"/>
  <c r="F406" i="281"/>
  <c r="G405" i="281"/>
  <c r="F405" i="281"/>
  <c r="G404" i="281"/>
  <c r="F404" i="281"/>
  <c r="G403" i="281"/>
  <c r="F403" i="281"/>
  <c r="G402" i="281"/>
  <c r="F402" i="281"/>
  <c r="G401" i="281"/>
  <c r="F401" i="281"/>
  <c r="G400" i="281"/>
  <c r="F400" i="281"/>
  <c r="G399" i="281"/>
  <c r="F399" i="281"/>
  <c r="G398" i="281"/>
  <c r="F398" i="281"/>
  <c r="G397" i="281"/>
  <c r="F397" i="281"/>
  <c r="G396" i="281"/>
  <c r="F396" i="281"/>
  <c r="G395" i="281"/>
  <c r="F395" i="281"/>
  <c r="G394" i="281"/>
  <c r="F394" i="281"/>
  <c r="G393" i="281"/>
  <c r="F393" i="281"/>
  <c r="G392" i="281"/>
  <c r="F392" i="281"/>
  <c r="G391" i="281"/>
  <c r="F391" i="281"/>
  <c r="G390" i="281"/>
  <c r="F390" i="281"/>
  <c r="G389" i="281"/>
  <c r="F389" i="281"/>
  <c r="G388" i="281"/>
  <c r="F388" i="281"/>
  <c r="G387" i="281"/>
  <c r="F387" i="281"/>
  <c r="G386" i="281"/>
  <c r="F386" i="281"/>
  <c r="G385" i="281"/>
  <c r="F385" i="281"/>
  <c r="G384" i="281"/>
  <c r="F384" i="281"/>
  <c r="G383" i="281"/>
  <c r="F383" i="281"/>
  <c r="G382" i="281"/>
  <c r="F382" i="281"/>
  <c r="G381" i="281"/>
  <c r="F381" i="281"/>
  <c r="G380" i="281"/>
  <c r="F380" i="281"/>
  <c r="G379" i="281"/>
  <c r="F379" i="281"/>
  <c r="G378" i="281"/>
  <c r="F378" i="281"/>
  <c r="G377" i="281"/>
  <c r="F377" i="281"/>
  <c r="G376" i="281"/>
  <c r="F376" i="281"/>
  <c r="G375" i="281"/>
  <c r="F375" i="281"/>
  <c r="G374" i="281"/>
  <c r="F374" i="281"/>
  <c r="G373" i="281"/>
  <c r="F373" i="281"/>
  <c r="G372" i="281"/>
  <c r="F372" i="281"/>
  <c r="G371" i="281"/>
  <c r="F371" i="281"/>
  <c r="G370" i="281"/>
  <c r="F370" i="281"/>
  <c r="G369" i="281"/>
  <c r="F369" i="281"/>
  <c r="G368" i="281"/>
  <c r="F368" i="281"/>
  <c r="G367" i="281"/>
  <c r="F367" i="281"/>
  <c r="G366" i="281"/>
  <c r="F366" i="281"/>
  <c r="G365" i="281"/>
  <c r="F365" i="281"/>
  <c r="G364" i="281"/>
  <c r="F364" i="281"/>
  <c r="G363" i="281"/>
  <c r="F363" i="281"/>
  <c r="G362" i="281"/>
  <c r="F362" i="281"/>
  <c r="G361" i="281"/>
  <c r="F361" i="281"/>
  <c r="G360" i="281"/>
  <c r="F360" i="281"/>
  <c r="G359" i="281"/>
  <c r="F359" i="281"/>
  <c r="G358" i="281"/>
  <c r="F358" i="281"/>
  <c r="G357" i="281"/>
  <c r="F357" i="281"/>
  <c r="G356" i="281"/>
  <c r="F356" i="281"/>
  <c r="G355" i="281"/>
  <c r="F355" i="281"/>
  <c r="G354" i="281"/>
  <c r="F354" i="281"/>
  <c r="G353" i="281"/>
  <c r="F353" i="281"/>
  <c r="G352" i="281"/>
  <c r="F352" i="281"/>
  <c r="G351" i="281"/>
  <c r="F351" i="281"/>
  <c r="G350" i="281"/>
  <c r="F350" i="281"/>
  <c r="G349" i="281"/>
  <c r="F349" i="281"/>
  <c r="G348" i="281"/>
  <c r="F348" i="281"/>
  <c r="G347" i="281"/>
  <c r="F347" i="281"/>
  <c r="G346" i="281"/>
  <c r="F346" i="281"/>
  <c r="G345" i="281"/>
  <c r="F345" i="281"/>
  <c r="G344" i="281"/>
  <c r="F344" i="281"/>
  <c r="G343" i="281"/>
  <c r="F343" i="281"/>
  <c r="G342" i="281"/>
  <c r="F342" i="281"/>
  <c r="G341" i="281"/>
  <c r="F341" i="281"/>
  <c r="G340" i="281"/>
  <c r="F340" i="281"/>
  <c r="G339" i="281"/>
  <c r="F339" i="281"/>
  <c r="G338" i="281"/>
  <c r="F338" i="281"/>
  <c r="G337" i="281"/>
  <c r="F337" i="281"/>
  <c r="G336" i="281"/>
  <c r="F336" i="281"/>
  <c r="G335" i="281"/>
  <c r="F335" i="281"/>
  <c r="G334" i="281"/>
  <c r="F334" i="281"/>
  <c r="G333" i="281"/>
  <c r="F333" i="281"/>
  <c r="G332" i="281"/>
  <c r="F332" i="281"/>
  <c r="G331" i="281"/>
  <c r="F331" i="281"/>
  <c r="G330" i="281"/>
  <c r="F330" i="281"/>
  <c r="G329" i="281"/>
  <c r="F329" i="281"/>
  <c r="G328" i="281"/>
  <c r="F328" i="281"/>
  <c r="G327" i="281"/>
  <c r="F327" i="281"/>
  <c r="G326" i="281"/>
  <c r="F326" i="281"/>
  <c r="G325" i="281"/>
  <c r="F325" i="281"/>
  <c r="G324" i="281"/>
  <c r="F324" i="281"/>
  <c r="G323" i="281"/>
  <c r="F323" i="281"/>
  <c r="G322" i="281"/>
  <c r="F322" i="281"/>
  <c r="G321" i="281"/>
  <c r="F321" i="281"/>
  <c r="G320" i="281"/>
  <c r="F320" i="281"/>
  <c r="G319" i="281"/>
  <c r="F319" i="281"/>
  <c r="G318" i="281"/>
  <c r="F318" i="281"/>
  <c r="G317" i="281"/>
  <c r="F317" i="281"/>
  <c r="G316" i="281"/>
  <c r="F316" i="281"/>
  <c r="G315" i="281"/>
  <c r="F315" i="281"/>
  <c r="G314" i="281"/>
  <c r="F314" i="281"/>
  <c r="G313" i="281"/>
  <c r="F313" i="281"/>
  <c r="G312" i="281"/>
  <c r="F312" i="281"/>
  <c r="G311" i="281"/>
  <c r="F311" i="281"/>
  <c r="G310" i="281"/>
  <c r="F310" i="281"/>
  <c r="G309" i="281"/>
  <c r="F309" i="281"/>
  <c r="G308" i="281"/>
  <c r="F308" i="281"/>
  <c r="G307" i="281"/>
  <c r="F307" i="281"/>
  <c r="G306" i="281"/>
  <c r="F306" i="281"/>
  <c r="G305" i="281"/>
  <c r="F305" i="281"/>
  <c r="G304" i="281"/>
  <c r="F304" i="281"/>
  <c r="G303" i="281"/>
  <c r="F303" i="281"/>
  <c r="G302" i="281"/>
  <c r="F302" i="281"/>
  <c r="G301" i="281"/>
  <c r="F301" i="281"/>
  <c r="G300" i="281"/>
  <c r="F300" i="281"/>
  <c r="G299" i="281"/>
  <c r="F299" i="281"/>
  <c r="G298" i="281"/>
  <c r="F298" i="281"/>
  <c r="G297" i="281"/>
  <c r="F297" i="281"/>
  <c r="G296" i="281"/>
  <c r="F296" i="281"/>
  <c r="G295" i="281"/>
  <c r="F295" i="281"/>
  <c r="G294" i="281"/>
  <c r="F294" i="281"/>
  <c r="G293" i="281"/>
  <c r="F293" i="281"/>
  <c r="G292" i="281"/>
  <c r="F292" i="281"/>
  <c r="G291" i="281"/>
  <c r="F291" i="281"/>
  <c r="G290" i="281"/>
  <c r="F290" i="281"/>
  <c r="G289" i="281"/>
  <c r="F289" i="281"/>
  <c r="G288" i="281"/>
  <c r="F288" i="281"/>
  <c r="G287" i="281"/>
  <c r="F287" i="281"/>
  <c r="G286" i="281"/>
  <c r="F286" i="281"/>
  <c r="G285" i="281"/>
  <c r="F285" i="281"/>
  <c r="G284" i="281"/>
  <c r="F284" i="281"/>
  <c r="G283" i="281"/>
  <c r="F283" i="281"/>
  <c r="G282" i="281"/>
  <c r="F282" i="281"/>
  <c r="G281" i="281"/>
  <c r="F281" i="281"/>
  <c r="G280" i="281"/>
  <c r="F280" i="281"/>
  <c r="G279" i="281"/>
  <c r="F279" i="281"/>
  <c r="G278" i="281"/>
  <c r="F278" i="281"/>
  <c r="G277" i="281"/>
  <c r="F277" i="281"/>
  <c r="G276" i="281"/>
  <c r="F276" i="281"/>
  <c r="G275" i="281"/>
  <c r="F275" i="281"/>
  <c r="G274" i="281"/>
  <c r="F274" i="281"/>
  <c r="G273" i="281"/>
  <c r="F273" i="281"/>
  <c r="G272" i="281"/>
  <c r="F272" i="281"/>
  <c r="G271" i="281"/>
  <c r="F271" i="281"/>
  <c r="G270" i="281"/>
  <c r="F270" i="281"/>
  <c r="G269" i="281"/>
  <c r="F269" i="281"/>
  <c r="G268" i="281"/>
  <c r="F268" i="281"/>
  <c r="G267" i="281"/>
  <c r="F267" i="281"/>
  <c r="G266" i="281"/>
  <c r="F266" i="281"/>
  <c r="G265" i="281"/>
  <c r="F265" i="281"/>
  <c r="G264" i="281"/>
  <c r="F264" i="281"/>
  <c r="G263" i="281"/>
  <c r="F263" i="281"/>
  <c r="G262" i="281"/>
  <c r="F262" i="281"/>
  <c r="G261" i="281"/>
  <c r="F261" i="281"/>
  <c r="G260" i="281"/>
  <c r="F260" i="281"/>
  <c r="G259" i="281"/>
  <c r="F259" i="281"/>
  <c r="G258" i="281"/>
  <c r="F258" i="281"/>
  <c r="G257" i="281"/>
  <c r="F257" i="281"/>
  <c r="G256" i="281"/>
  <c r="F256" i="281"/>
  <c r="G255" i="281"/>
  <c r="F255" i="281"/>
  <c r="G254" i="281"/>
  <c r="F254" i="281"/>
  <c r="G253" i="281"/>
  <c r="F253" i="281"/>
  <c r="G252" i="281"/>
  <c r="F252" i="281"/>
  <c r="G251" i="281"/>
  <c r="F251" i="281"/>
  <c r="G250" i="281"/>
  <c r="F250" i="281"/>
  <c r="G249" i="281"/>
  <c r="F249" i="281"/>
  <c r="G248" i="281"/>
  <c r="F248" i="281"/>
  <c r="G247" i="281"/>
  <c r="F247" i="281"/>
  <c r="G246" i="281"/>
  <c r="F246" i="281"/>
  <c r="G245" i="281"/>
  <c r="F245" i="281"/>
  <c r="G244" i="281"/>
  <c r="F244" i="281"/>
  <c r="G243" i="281"/>
  <c r="F243" i="281"/>
  <c r="G242" i="281"/>
  <c r="F242" i="281"/>
  <c r="G241" i="281"/>
  <c r="F241" i="281"/>
  <c r="G240" i="281"/>
  <c r="F240" i="281"/>
  <c r="G239" i="281"/>
  <c r="F239" i="281"/>
  <c r="G238" i="281"/>
  <c r="F238" i="281"/>
  <c r="G237" i="281"/>
  <c r="F237" i="281"/>
  <c r="G236" i="281"/>
  <c r="F236" i="281"/>
  <c r="G235" i="281"/>
  <c r="F235" i="281"/>
  <c r="G234" i="281"/>
  <c r="F234" i="281"/>
  <c r="G233" i="281"/>
  <c r="F233" i="281"/>
  <c r="G232" i="281"/>
  <c r="F232" i="281"/>
  <c r="G231" i="281"/>
  <c r="F231" i="281"/>
  <c r="G230" i="281"/>
  <c r="F230" i="281"/>
  <c r="G229" i="281"/>
  <c r="F229" i="281"/>
  <c r="G228" i="281"/>
  <c r="F228" i="281"/>
  <c r="G227" i="281"/>
  <c r="F227" i="281"/>
  <c r="G226" i="281"/>
  <c r="F226" i="281"/>
  <c r="G225" i="281"/>
  <c r="F225" i="281"/>
  <c r="G224" i="281"/>
  <c r="F224" i="281"/>
  <c r="G223" i="281"/>
  <c r="F223" i="281"/>
  <c r="G222" i="281"/>
  <c r="F222" i="281"/>
  <c r="G221" i="281"/>
  <c r="F221" i="281"/>
  <c r="G220" i="281"/>
  <c r="F220" i="281"/>
  <c r="G219" i="281"/>
  <c r="F219" i="281"/>
  <c r="G218" i="281"/>
  <c r="F218" i="281"/>
  <c r="G217" i="281"/>
  <c r="F217" i="281"/>
  <c r="G216" i="281"/>
  <c r="F216" i="281"/>
  <c r="G215" i="281"/>
  <c r="F215" i="281"/>
  <c r="G214" i="281"/>
  <c r="F214" i="281"/>
  <c r="G213" i="281"/>
  <c r="F213" i="281"/>
  <c r="G212" i="281"/>
  <c r="F212" i="281"/>
  <c r="G211" i="281"/>
  <c r="F211" i="281"/>
  <c r="G210" i="281"/>
  <c r="F210" i="281"/>
  <c r="G209" i="281"/>
  <c r="F209" i="281"/>
  <c r="G208" i="281"/>
  <c r="F208" i="281"/>
  <c r="G207" i="281"/>
  <c r="F207" i="281"/>
  <c r="G206" i="281"/>
  <c r="F206" i="281"/>
  <c r="G205" i="281"/>
  <c r="F205" i="281"/>
  <c r="G204" i="281"/>
  <c r="F204" i="281"/>
  <c r="G203" i="281"/>
  <c r="F203" i="281"/>
  <c r="G202" i="281"/>
  <c r="F202" i="281"/>
  <c r="G201" i="281"/>
  <c r="F201" i="281"/>
  <c r="G200" i="281"/>
  <c r="F200" i="281"/>
  <c r="G199" i="281"/>
  <c r="F199" i="281"/>
  <c r="G198" i="281"/>
  <c r="F198" i="281"/>
  <c r="G197" i="281"/>
  <c r="F197" i="281"/>
  <c r="G196" i="281"/>
  <c r="F196" i="281"/>
  <c r="G195" i="281"/>
  <c r="F195" i="281"/>
  <c r="G194" i="281"/>
  <c r="F194" i="281"/>
  <c r="G193" i="281"/>
  <c r="F193" i="281"/>
  <c r="G192" i="281"/>
  <c r="F192" i="281"/>
  <c r="G191" i="281"/>
  <c r="F191" i="281"/>
  <c r="G190" i="281"/>
  <c r="F190" i="281"/>
  <c r="G189" i="281"/>
  <c r="F189" i="281"/>
  <c r="G188" i="281"/>
  <c r="F188" i="281"/>
  <c r="G187" i="281"/>
  <c r="F187" i="281"/>
  <c r="G186" i="281"/>
  <c r="F186" i="281"/>
  <c r="G185" i="281"/>
  <c r="F185" i="281"/>
  <c r="G184" i="281"/>
  <c r="F184" i="281"/>
  <c r="G183" i="281"/>
  <c r="F183" i="281"/>
  <c r="G182" i="281"/>
  <c r="F182" i="281"/>
  <c r="G181" i="281"/>
  <c r="F181" i="281"/>
  <c r="G180" i="281"/>
  <c r="F180" i="281"/>
  <c r="G179" i="281"/>
  <c r="F179" i="281"/>
  <c r="G178" i="281"/>
  <c r="F178" i="281"/>
  <c r="G177" i="281"/>
  <c r="F177" i="281"/>
  <c r="G176" i="281"/>
  <c r="F176" i="281"/>
  <c r="G175" i="281"/>
  <c r="F175" i="281"/>
  <c r="G174" i="281"/>
  <c r="F174" i="281"/>
  <c r="G173" i="281"/>
  <c r="F173" i="281"/>
  <c r="G172" i="281"/>
  <c r="F172" i="281"/>
  <c r="G171" i="281"/>
  <c r="F171" i="281"/>
  <c r="G170" i="281"/>
  <c r="F170" i="281"/>
  <c r="G169" i="281"/>
  <c r="F169" i="281"/>
  <c r="G168" i="281"/>
  <c r="F168" i="281"/>
  <c r="G167" i="281"/>
  <c r="F167" i="281"/>
  <c r="G166" i="281"/>
  <c r="F166" i="281"/>
  <c r="G165" i="281"/>
  <c r="F165" i="281"/>
  <c r="G164" i="281"/>
  <c r="F164" i="281"/>
  <c r="G163" i="281"/>
  <c r="F163" i="281"/>
  <c r="G162" i="281"/>
  <c r="F162" i="281"/>
  <c r="G161" i="281"/>
  <c r="F161" i="281"/>
  <c r="G160" i="281"/>
  <c r="F160" i="281"/>
  <c r="G159" i="281"/>
  <c r="F159" i="281"/>
  <c r="G158" i="281"/>
  <c r="F158" i="281"/>
  <c r="G157" i="281"/>
  <c r="F157" i="281"/>
  <c r="G156" i="281"/>
  <c r="F156" i="281"/>
  <c r="G155" i="281"/>
  <c r="F155" i="281"/>
  <c r="G154" i="281"/>
  <c r="F154" i="281"/>
  <c r="G153" i="281"/>
  <c r="F153" i="281"/>
  <c r="G152" i="281"/>
  <c r="F152" i="281"/>
  <c r="G151" i="281"/>
  <c r="F151" i="281"/>
  <c r="G150" i="281"/>
  <c r="F150" i="281"/>
  <c r="G149" i="281"/>
  <c r="F149" i="281"/>
  <c r="G148" i="281"/>
  <c r="F148" i="281"/>
  <c r="G147" i="281"/>
  <c r="F147" i="281"/>
  <c r="G146" i="281"/>
  <c r="F146" i="281"/>
  <c r="G145" i="281"/>
  <c r="F145" i="281"/>
  <c r="G144" i="281"/>
  <c r="F144" i="281"/>
  <c r="G143" i="281"/>
  <c r="F143" i="281"/>
  <c r="G142" i="281"/>
  <c r="F142" i="281"/>
  <c r="G141" i="281"/>
  <c r="F141" i="281"/>
  <c r="G140" i="281"/>
  <c r="F140" i="281"/>
  <c r="G139" i="281"/>
  <c r="F139" i="281"/>
  <c r="G138" i="281"/>
  <c r="F138" i="281"/>
  <c r="G137" i="281"/>
  <c r="F137" i="281"/>
  <c r="G136" i="281"/>
  <c r="F136" i="281"/>
  <c r="G135" i="281"/>
  <c r="F135" i="281"/>
  <c r="G134" i="281"/>
  <c r="F134" i="281"/>
  <c r="G133" i="281"/>
  <c r="F133" i="281"/>
  <c r="G132" i="281"/>
  <c r="F132" i="281"/>
  <c r="G131" i="281"/>
  <c r="F131" i="281"/>
  <c r="G130" i="281"/>
  <c r="F130" i="281"/>
  <c r="G129" i="281"/>
  <c r="F129" i="281"/>
  <c r="G128" i="281"/>
  <c r="F128" i="281"/>
  <c r="G127" i="281"/>
  <c r="F127" i="281"/>
  <c r="G126" i="281"/>
  <c r="F126" i="281"/>
  <c r="G125" i="281"/>
  <c r="F125" i="281"/>
  <c r="G124" i="281"/>
  <c r="F124" i="281"/>
  <c r="G123" i="281"/>
  <c r="F123" i="281"/>
  <c r="G122" i="281"/>
  <c r="F122" i="281"/>
  <c r="G121" i="281"/>
  <c r="F121" i="281"/>
  <c r="G120" i="281"/>
  <c r="F120" i="281"/>
  <c r="G119" i="281"/>
  <c r="F119" i="281"/>
  <c r="G118" i="281"/>
  <c r="F118" i="281"/>
  <c r="G117" i="281"/>
  <c r="F117" i="281"/>
  <c r="G116" i="281"/>
  <c r="F116" i="281"/>
  <c r="G115" i="281"/>
  <c r="F115" i="281"/>
  <c r="G114" i="281"/>
  <c r="F114" i="281"/>
  <c r="G113" i="281"/>
  <c r="F113" i="281"/>
  <c r="G112" i="281"/>
  <c r="F112" i="281"/>
  <c r="G111" i="281"/>
  <c r="F111" i="281"/>
  <c r="G110" i="281"/>
  <c r="F110" i="281"/>
  <c r="G109" i="281"/>
  <c r="F109" i="281"/>
  <c r="G108" i="281"/>
  <c r="F108" i="281"/>
  <c r="G107" i="281"/>
  <c r="F107" i="281"/>
  <c r="G106" i="281"/>
  <c r="F106" i="281"/>
  <c r="G105" i="281"/>
  <c r="F105" i="281"/>
  <c r="G104" i="281"/>
  <c r="F104" i="281"/>
  <c r="G103" i="281"/>
  <c r="F103" i="281"/>
  <c r="G102" i="281"/>
  <c r="F102" i="281"/>
  <c r="G101" i="281"/>
  <c r="F101" i="281"/>
  <c r="G100" i="281"/>
  <c r="F100" i="281"/>
  <c r="G99" i="281"/>
  <c r="F99" i="281"/>
  <c r="G98" i="281"/>
  <c r="F98" i="281"/>
  <c r="G97" i="281"/>
  <c r="F97" i="281"/>
  <c r="G96" i="281"/>
  <c r="F96" i="281"/>
  <c r="G95" i="281"/>
  <c r="F95" i="281"/>
  <c r="G94" i="281"/>
  <c r="F94" i="281"/>
  <c r="G93" i="281"/>
  <c r="F93" i="281"/>
  <c r="G92" i="281"/>
  <c r="F92" i="281"/>
  <c r="G91" i="281"/>
  <c r="F91" i="281"/>
  <c r="G90" i="281"/>
  <c r="F90" i="281"/>
  <c r="G89" i="281"/>
  <c r="F89" i="281"/>
  <c r="G88" i="281"/>
  <c r="F88" i="281"/>
  <c r="G87" i="281"/>
  <c r="F87" i="281"/>
  <c r="G86" i="281"/>
  <c r="F86" i="281"/>
  <c r="G85" i="281"/>
  <c r="F85" i="281"/>
  <c r="G84" i="281"/>
  <c r="F84" i="281"/>
  <c r="G83" i="281"/>
  <c r="F83" i="281"/>
  <c r="G82" i="281"/>
  <c r="F82" i="281"/>
  <c r="G81" i="281"/>
  <c r="F81" i="281"/>
  <c r="G80" i="281"/>
  <c r="F80" i="281"/>
  <c r="G79" i="281"/>
  <c r="F79" i="281"/>
  <c r="G78" i="281"/>
  <c r="F78" i="281"/>
  <c r="G77" i="281"/>
  <c r="F77" i="281"/>
  <c r="G76" i="281"/>
  <c r="F76" i="281"/>
  <c r="G75" i="281"/>
  <c r="F75" i="281"/>
  <c r="G74" i="281"/>
  <c r="F74" i="281"/>
  <c r="G73" i="281"/>
  <c r="F73" i="281"/>
  <c r="G72" i="281"/>
  <c r="F72" i="281"/>
  <c r="G71" i="281"/>
  <c r="F71" i="281"/>
  <c r="G70" i="281"/>
  <c r="F70" i="281"/>
  <c r="G69" i="281"/>
  <c r="F69" i="281"/>
  <c r="G68" i="281"/>
  <c r="F68" i="281"/>
  <c r="G67" i="281"/>
  <c r="F67" i="281"/>
  <c r="G66" i="281"/>
  <c r="F66" i="281"/>
  <c r="G65" i="281"/>
  <c r="F65" i="281"/>
  <c r="G64" i="281"/>
  <c r="F64" i="281"/>
  <c r="G63" i="281"/>
  <c r="F63" i="281"/>
  <c r="G62" i="281"/>
  <c r="F62" i="281"/>
  <c r="G61" i="281"/>
  <c r="F61" i="281"/>
  <c r="G60" i="281"/>
  <c r="F60" i="281"/>
  <c r="G59" i="281"/>
  <c r="F59" i="281"/>
  <c r="G58" i="281"/>
  <c r="F58" i="281"/>
  <c r="G57" i="281"/>
  <c r="F57" i="281"/>
  <c r="G56" i="281"/>
  <c r="F56" i="281"/>
  <c r="G55" i="281"/>
  <c r="F55" i="281"/>
  <c r="G54" i="281"/>
  <c r="F54" i="281"/>
  <c r="G53" i="281"/>
  <c r="F53" i="281"/>
  <c r="G52" i="281"/>
  <c r="F52" i="281"/>
  <c r="G51" i="281"/>
  <c r="F51" i="281"/>
  <c r="G50" i="281"/>
  <c r="F50" i="281"/>
  <c r="G49" i="281"/>
  <c r="F49" i="281"/>
  <c r="G48" i="281"/>
  <c r="F48" i="281"/>
  <c r="G47" i="281"/>
  <c r="F47" i="281"/>
  <c r="G46" i="281"/>
  <c r="F46" i="281"/>
  <c r="G45" i="281"/>
  <c r="F45" i="281"/>
  <c r="G44" i="281"/>
  <c r="F44" i="281"/>
  <c r="G43" i="281"/>
  <c r="F43" i="281"/>
  <c r="G42" i="281"/>
  <c r="F42" i="281"/>
  <c r="G41" i="281"/>
  <c r="F41" i="281"/>
  <c r="G40" i="281"/>
  <c r="F40" i="281"/>
  <c r="G39" i="281"/>
  <c r="F39" i="281"/>
  <c r="G38" i="281"/>
  <c r="F38" i="281"/>
  <c r="G37" i="281"/>
  <c r="F37" i="281"/>
  <c r="G36" i="281"/>
  <c r="F36" i="281"/>
  <c r="G35" i="281"/>
  <c r="F35" i="281"/>
  <c r="G34" i="281"/>
  <c r="F34" i="281"/>
  <c r="G33" i="281"/>
  <c r="F33" i="281"/>
  <c r="G32" i="281"/>
  <c r="F32" i="281"/>
  <c r="G31" i="281"/>
  <c r="F31" i="281"/>
  <c r="G30" i="281"/>
  <c r="F30" i="281"/>
  <c r="G29" i="281"/>
  <c r="F29" i="281"/>
  <c r="G28" i="281"/>
  <c r="F28" i="281"/>
  <c r="G27" i="281"/>
  <c r="F27" i="281"/>
  <c r="G26" i="281"/>
  <c r="F26" i="281"/>
  <c r="G25" i="281"/>
  <c r="F25" i="281"/>
  <c r="G24" i="281"/>
  <c r="F24" i="281"/>
  <c r="G23" i="281"/>
  <c r="F23" i="281"/>
  <c r="G22" i="281"/>
  <c r="F22" i="281"/>
  <c r="G21" i="281"/>
  <c r="F21" i="281"/>
  <c r="G20" i="281"/>
  <c r="F20" i="281"/>
  <c r="G19" i="281"/>
  <c r="F19" i="281"/>
  <c r="G18" i="281"/>
  <c r="F18" i="281"/>
  <c r="G17" i="281"/>
  <c r="F17" i="281"/>
  <c r="G16" i="281"/>
  <c r="F16" i="281"/>
  <c r="G15" i="281"/>
  <c r="F15" i="281"/>
  <c r="G14" i="281"/>
  <c r="F14" i="281"/>
  <c r="G13" i="281"/>
  <c r="F13" i="281"/>
  <c r="G12" i="281"/>
  <c r="F12" i="281"/>
  <c r="G11" i="281"/>
  <c r="F11" i="281"/>
  <c r="G10" i="281"/>
  <c r="F10" i="281"/>
  <c r="G9" i="281"/>
  <c r="F9" i="281"/>
  <c r="G8" i="281"/>
  <c r="F8" i="281"/>
  <c r="G7" i="281"/>
  <c r="F7" i="281"/>
  <c r="G6" i="281"/>
  <c r="F6" i="281"/>
  <c r="G5" i="281"/>
  <c r="F5" i="281"/>
  <c r="C1995" i="280"/>
  <c r="B1995" i="280"/>
  <c r="C12" i="263" l="1"/>
  <c r="C181" i="262"/>
  <c r="C26" i="261"/>
  <c r="C12" i="260"/>
  <c r="C6" i="259"/>
  <c r="C5" i="258"/>
  <c r="AD56" i="6"/>
  <c r="AE45" i="6" s="1"/>
  <c r="K15" i="6"/>
  <c r="L15" i="6"/>
  <c r="M15" i="6"/>
  <c r="N15" i="6"/>
  <c r="O15" i="6"/>
  <c r="K16" i="6"/>
  <c r="L16" i="6"/>
  <c r="M16" i="6"/>
  <c r="N16" i="6"/>
  <c r="O16" i="6"/>
  <c r="J16" i="6"/>
  <c r="J15" i="6"/>
  <c r="H36" i="2"/>
  <c r="G36" i="2"/>
  <c r="F36" i="2"/>
  <c r="E36" i="2"/>
  <c r="D36" i="2"/>
  <c r="K6" i="6"/>
  <c r="L6" i="6"/>
  <c r="M6" i="6"/>
  <c r="N6" i="6"/>
  <c r="O6" i="6"/>
  <c r="K7" i="6"/>
  <c r="L7" i="6"/>
  <c r="M7" i="6"/>
  <c r="N7" i="6"/>
  <c r="O7" i="6"/>
  <c r="J7" i="6"/>
  <c r="J6" i="6"/>
  <c r="H27" i="1"/>
  <c r="G27" i="1"/>
  <c r="F27" i="1"/>
  <c r="E27" i="1"/>
  <c r="D27" i="1"/>
  <c r="AE52" i="6" l="1"/>
  <c r="AE51" i="6"/>
  <c r="AE49" i="6"/>
  <c r="AE44" i="6"/>
  <c r="AE48" i="6"/>
  <c r="AE55" i="6"/>
  <c r="AE47" i="6"/>
  <c r="AE54" i="6"/>
  <c r="AE46" i="6"/>
  <c r="AE50" i="6"/>
  <c r="AE53" i="6"/>
  <c r="AE56" i="6" l="1"/>
  <c r="H29" i="255"/>
  <c r="F29" i="255"/>
  <c r="H23" i="255"/>
  <c r="F23" i="255"/>
  <c r="E23" i="255"/>
  <c r="F16" i="255"/>
  <c r="D16" i="255"/>
  <c r="E55" i="255" l="1"/>
  <c r="D55" i="255"/>
  <c r="E11" i="257"/>
  <c r="D11" i="257"/>
  <c r="C11" i="257"/>
  <c r="D16" i="256"/>
  <c r="D14" i="256"/>
  <c r="D12" i="256"/>
  <c r="D10" i="256"/>
  <c r="D17" i="256" s="1"/>
  <c r="D7" i="256"/>
  <c r="J49" i="255"/>
  <c r="I49" i="255"/>
  <c r="G49" i="255"/>
  <c r="F49" i="255"/>
  <c r="E49" i="255"/>
  <c r="D49" i="255"/>
  <c r="F48" i="255"/>
  <c r="H48" i="255" s="1"/>
  <c r="H49" i="255" s="1"/>
  <c r="J54" i="255"/>
  <c r="I54" i="255"/>
  <c r="G54" i="255"/>
  <c r="E54" i="255"/>
  <c r="D54" i="255"/>
  <c r="F53" i="255"/>
  <c r="H53" i="255" s="1"/>
  <c r="F52" i="255"/>
  <c r="H52" i="255" s="1"/>
  <c r="J51" i="255"/>
  <c r="I51" i="255"/>
  <c r="H51" i="255"/>
  <c r="G51" i="255"/>
  <c r="E51" i="255"/>
  <c r="D51" i="255"/>
  <c r="H50" i="255"/>
  <c r="F50" i="255"/>
  <c r="F51" i="255" s="1"/>
  <c r="J47" i="255"/>
  <c r="I47" i="255"/>
  <c r="G47" i="255"/>
  <c r="E47" i="255"/>
  <c r="D47" i="255"/>
  <c r="F46" i="255"/>
  <c r="H46" i="255" s="1"/>
  <c r="F45" i="255"/>
  <c r="H45" i="255" s="1"/>
  <c r="F44" i="255"/>
  <c r="H44" i="255" s="1"/>
  <c r="F43" i="255"/>
  <c r="H43" i="255" s="1"/>
  <c r="F42" i="255"/>
  <c r="H42" i="255" s="1"/>
  <c r="F41" i="255"/>
  <c r="H41" i="255" s="1"/>
  <c r="F40" i="255"/>
  <c r="H40" i="255" s="1"/>
  <c r="F39" i="255"/>
  <c r="H39" i="255" s="1"/>
  <c r="F38" i="255"/>
  <c r="H38" i="255" s="1"/>
  <c r="F37" i="255"/>
  <c r="H37" i="255" s="1"/>
  <c r="F36" i="255"/>
  <c r="H36" i="255" s="1"/>
  <c r="J35" i="255"/>
  <c r="I35" i="255"/>
  <c r="G35" i="255"/>
  <c r="D35" i="255"/>
  <c r="F34" i="255"/>
  <c r="H34" i="255" s="1"/>
  <c r="H33" i="255"/>
  <c r="F33" i="255"/>
  <c r="E32" i="255"/>
  <c r="E35" i="255" s="1"/>
  <c r="F31" i="255"/>
  <c r="H31" i="255" s="1"/>
  <c r="F30" i="255"/>
  <c r="H30" i="255" s="1"/>
  <c r="J29" i="255"/>
  <c r="I29" i="255"/>
  <c r="G29" i="255"/>
  <c r="E29" i="255"/>
  <c r="D29" i="255"/>
  <c r="H28" i="255"/>
  <c r="F28" i="255"/>
  <c r="F27" i="255"/>
  <c r="H27" i="255" s="1"/>
  <c r="F26" i="255"/>
  <c r="H26" i="255" s="1"/>
  <c r="F25" i="255"/>
  <c r="H25" i="255" s="1"/>
  <c r="H24" i="255"/>
  <c r="F24" i="255"/>
  <c r="J23" i="255"/>
  <c r="I23" i="255"/>
  <c r="G23" i="255"/>
  <c r="D23" i="255"/>
  <c r="F22" i="255"/>
  <c r="H22" i="255" s="1"/>
  <c r="F21" i="255"/>
  <c r="H21" i="255" s="1"/>
  <c r="F20" i="255"/>
  <c r="H20" i="255" s="1"/>
  <c r="F19" i="255"/>
  <c r="H19" i="255" s="1"/>
  <c r="J18" i="255"/>
  <c r="I18" i="255"/>
  <c r="G18" i="255"/>
  <c r="E18" i="255"/>
  <c r="D18" i="255"/>
  <c r="H17" i="255"/>
  <c r="H18" i="255" s="1"/>
  <c r="F17" i="255"/>
  <c r="F18" i="255" s="1"/>
  <c r="J16" i="255"/>
  <c r="I16" i="255"/>
  <c r="G16" i="255"/>
  <c r="E16" i="255"/>
  <c r="F15" i="255"/>
  <c r="H15" i="255" s="1"/>
  <c r="F14" i="255"/>
  <c r="H14" i="255" s="1"/>
  <c r="F13" i="255"/>
  <c r="H13" i="255" s="1"/>
  <c r="F12" i="255"/>
  <c r="H12" i="255" s="1"/>
  <c r="F11" i="255"/>
  <c r="H11" i="255" s="1"/>
  <c r="F10" i="255"/>
  <c r="H10" i="255" s="1"/>
  <c r="F9" i="255"/>
  <c r="H9" i="255" s="1"/>
  <c r="F8" i="255"/>
  <c r="H8" i="255" s="1"/>
  <c r="F7" i="255"/>
  <c r="H7" i="255" s="1"/>
  <c r="F6" i="255"/>
  <c r="H6" i="255" s="1"/>
  <c r="F5" i="255"/>
  <c r="H5" i="255" s="1"/>
  <c r="F4" i="255"/>
  <c r="H4" i="255" s="1"/>
  <c r="J55" i="255" l="1"/>
  <c r="G55" i="255"/>
  <c r="I55" i="255"/>
  <c r="H54" i="255"/>
  <c r="H47" i="255"/>
  <c r="H16" i="255"/>
  <c r="F32" i="255"/>
  <c r="H32" i="255" s="1"/>
  <c r="H35" i="255" s="1"/>
  <c r="F35" i="255"/>
  <c r="F54" i="255"/>
  <c r="F47" i="255"/>
  <c r="F55" i="255" l="1"/>
  <c r="H55" i="255"/>
  <c r="D722" i="254" l="1"/>
  <c r="C722" i="254"/>
  <c r="E722" i="254" s="1"/>
  <c r="E721" i="254"/>
  <c r="D719" i="254"/>
  <c r="C719" i="254"/>
  <c r="E718" i="254"/>
  <c r="E717" i="254"/>
  <c r="E716" i="254"/>
  <c r="E715" i="254"/>
  <c r="E714" i="254"/>
  <c r="E713" i="254"/>
  <c r="E712" i="254"/>
  <c r="E711" i="254"/>
  <c r="E710" i="254"/>
  <c r="E709" i="254"/>
  <c r="E708" i="254"/>
  <c r="E707" i="254"/>
  <c r="E706" i="254"/>
  <c r="E705" i="254"/>
  <c r="E704" i="254"/>
  <c r="E703" i="254"/>
  <c r="E702" i="254"/>
  <c r="E701" i="254"/>
  <c r="E700" i="254"/>
  <c r="E699" i="254"/>
  <c r="E698" i="254"/>
  <c r="E697" i="254"/>
  <c r="E696" i="254"/>
  <c r="E695" i="254"/>
  <c r="E694" i="254"/>
  <c r="E693" i="254"/>
  <c r="E692" i="254"/>
  <c r="E691" i="254"/>
  <c r="E690" i="254"/>
  <c r="E689" i="254"/>
  <c r="E688" i="254"/>
  <c r="E687" i="254"/>
  <c r="E686" i="254"/>
  <c r="E685" i="254"/>
  <c r="E684" i="254"/>
  <c r="E683" i="254"/>
  <c r="E682" i="254"/>
  <c r="E681" i="254"/>
  <c r="D679" i="254"/>
  <c r="C679" i="254"/>
  <c r="E678" i="254"/>
  <c r="E677" i="254"/>
  <c r="E676" i="254"/>
  <c r="E675" i="254"/>
  <c r="E674" i="254"/>
  <c r="E673" i="254"/>
  <c r="E672" i="254"/>
  <c r="E671" i="254"/>
  <c r="E670" i="254"/>
  <c r="E669" i="254"/>
  <c r="E668" i="254"/>
  <c r="E667" i="254"/>
  <c r="E666" i="254"/>
  <c r="E665" i="254"/>
  <c r="E664" i="254"/>
  <c r="E663" i="254"/>
  <c r="E662" i="254"/>
  <c r="E661" i="254"/>
  <c r="E660" i="254"/>
  <c r="E659" i="254"/>
  <c r="E658" i="254"/>
  <c r="E657" i="254"/>
  <c r="E656" i="254"/>
  <c r="E655" i="254"/>
  <c r="E654" i="254"/>
  <c r="E653" i="254"/>
  <c r="E652" i="254"/>
  <c r="E651" i="254"/>
  <c r="E650" i="254"/>
  <c r="D648" i="254"/>
  <c r="C648" i="254"/>
  <c r="E647" i="254"/>
  <c r="E646" i="254"/>
  <c r="E645" i="254"/>
  <c r="E644" i="254"/>
  <c r="E643" i="254"/>
  <c r="E642" i="254"/>
  <c r="E641" i="254"/>
  <c r="E640" i="254"/>
  <c r="E639" i="254"/>
  <c r="E638" i="254"/>
  <c r="E637" i="254"/>
  <c r="E636" i="254"/>
  <c r="E635" i="254"/>
  <c r="E634" i="254"/>
  <c r="E633" i="254"/>
  <c r="E632" i="254"/>
  <c r="E631" i="254"/>
  <c r="E630" i="254"/>
  <c r="E629" i="254"/>
  <c r="E628" i="254"/>
  <c r="E627" i="254"/>
  <c r="E626" i="254"/>
  <c r="E625" i="254"/>
  <c r="E624" i="254"/>
  <c r="E623" i="254"/>
  <c r="E622" i="254"/>
  <c r="E621" i="254"/>
  <c r="E620" i="254"/>
  <c r="E619" i="254"/>
  <c r="E618" i="254"/>
  <c r="E617" i="254"/>
  <c r="E616" i="254"/>
  <c r="E615" i="254"/>
  <c r="E614" i="254"/>
  <c r="E613" i="254"/>
  <c r="E612" i="254"/>
  <c r="E611" i="254"/>
  <c r="E610" i="254"/>
  <c r="E609" i="254"/>
  <c r="E608" i="254"/>
  <c r="E607" i="254"/>
  <c r="E606" i="254"/>
  <c r="E605" i="254"/>
  <c r="E604" i="254"/>
  <c r="E603" i="254"/>
  <c r="E602" i="254"/>
  <c r="E601" i="254"/>
  <c r="E600" i="254"/>
  <c r="E599" i="254"/>
  <c r="E598" i="254"/>
  <c r="E597" i="254"/>
  <c r="E596" i="254"/>
  <c r="E595" i="254"/>
  <c r="E594" i="254"/>
  <c r="E593" i="254"/>
  <c r="E592" i="254"/>
  <c r="E591" i="254"/>
  <c r="E590" i="254"/>
  <c r="E589" i="254"/>
  <c r="E588" i="254"/>
  <c r="E587" i="254"/>
  <c r="E586" i="254"/>
  <c r="E585" i="254"/>
  <c r="E584" i="254"/>
  <c r="E583" i="254"/>
  <c r="E582" i="254"/>
  <c r="E581" i="254"/>
  <c r="E580" i="254"/>
  <c r="E579" i="254"/>
  <c r="E578" i="254"/>
  <c r="E577" i="254"/>
  <c r="E576" i="254"/>
  <c r="E575" i="254"/>
  <c r="E574" i="254"/>
  <c r="E573" i="254"/>
  <c r="E572" i="254"/>
  <c r="E571" i="254"/>
  <c r="E570" i="254"/>
  <c r="E569" i="254"/>
  <c r="E568" i="254"/>
  <c r="E567" i="254"/>
  <c r="E566" i="254"/>
  <c r="E565" i="254"/>
  <c r="E564" i="254"/>
  <c r="E563" i="254"/>
  <c r="E562" i="254"/>
  <c r="E561" i="254"/>
  <c r="E560" i="254"/>
  <c r="E559" i="254"/>
  <c r="E558" i="254"/>
  <c r="E557" i="254"/>
  <c r="E556" i="254"/>
  <c r="E555" i="254"/>
  <c r="E554" i="254"/>
  <c r="E553" i="254"/>
  <c r="E552" i="254"/>
  <c r="E551" i="254"/>
  <c r="E550" i="254"/>
  <c r="E549" i="254"/>
  <c r="E548" i="254"/>
  <c r="E547" i="254"/>
  <c r="E546" i="254"/>
  <c r="E545" i="254"/>
  <c r="E544" i="254"/>
  <c r="E543" i="254"/>
  <c r="E542" i="254"/>
  <c r="E541" i="254"/>
  <c r="E540" i="254"/>
  <c r="E539" i="254"/>
  <c r="E538" i="254"/>
  <c r="E537" i="254"/>
  <c r="E536" i="254"/>
  <c r="E535" i="254"/>
  <c r="E534" i="254"/>
  <c r="E533" i="254"/>
  <c r="E532" i="254"/>
  <c r="E531" i="254"/>
  <c r="E530" i="254"/>
  <c r="E529" i="254"/>
  <c r="E528" i="254"/>
  <c r="E527" i="254"/>
  <c r="E526" i="254"/>
  <c r="E525" i="254"/>
  <c r="E524" i="254"/>
  <c r="E523" i="254"/>
  <c r="E522" i="254"/>
  <c r="E521" i="254"/>
  <c r="E520" i="254"/>
  <c r="E519" i="254"/>
  <c r="E518" i="254"/>
  <c r="E517" i="254"/>
  <c r="E516" i="254"/>
  <c r="E515" i="254"/>
  <c r="E514" i="254"/>
  <c r="E513" i="254"/>
  <c r="E512" i="254"/>
  <c r="E511" i="254"/>
  <c r="E510" i="254"/>
  <c r="E509" i="254"/>
  <c r="E508" i="254"/>
  <c r="E507" i="254"/>
  <c r="E506" i="254"/>
  <c r="E505" i="254"/>
  <c r="E504" i="254"/>
  <c r="E503" i="254"/>
  <c r="E502" i="254"/>
  <c r="E501" i="254"/>
  <c r="E500" i="254"/>
  <c r="E499" i="254"/>
  <c r="E498" i="254"/>
  <c r="E497" i="254"/>
  <c r="E496" i="254"/>
  <c r="E495" i="254"/>
  <c r="E494" i="254"/>
  <c r="E493" i="254"/>
  <c r="E492" i="254"/>
  <c r="E491" i="254"/>
  <c r="E490" i="254"/>
  <c r="E489" i="254"/>
  <c r="E488" i="254"/>
  <c r="E487" i="254"/>
  <c r="E486" i="254"/>
  <c r="E485" i="254"/>
  <c r="E484" i="254"/>
  <c r="E483" i="254"/>
  <c r="E482" i="254"/>
  <c r="E481" i="254"/>
  <c r="E480" i="254"/>
  <c r="D478" i="254"/>
  <c r="C478" i="254"/>
  <c r="E478" i="254" s="1"/>
  <c r="E477" i="254"/>
  <c r="E476" i="254"/>
  <c r="E475" i="254"/>
  <c r="E474" i="254"/>
  <c r="E473" i="254"/>
  <c r="E472" i="254"/>
  <c r="E471" i="254"/>
  <c r="E470" i="254"/>
  <c r="E469" i="254"/>
  <c r="E468" i="254"/>
  <c r="E467" i="254"/>
  <c r="E466" i="254"/>
  <c r="E465" i="254"/>
  <c r="E464" i="254"/>
  <c r="E463" i="254"/>
  <c r="E462" i="254"/>
  <c r="E461" i="254"/>
  <c r="E460" i="254"/>
  <c r="E459" i="254"/>
  <c r="E458" i="254"/>
  <c r="E457" i="254"/>
  <c r="E456" i="254"/>
  <c r="E455" i="254"/>
  <c r="E454" i="254"/>
  <c r="E453" i="254"/>
  <c r="E452" i="254"/>
  <c r="E451" i="254"/>
  <c r="E450" i="254"/>
  <c r="E449" i="254"/>
  <c r="E448" i="254"/>
  <c r="E447" i="254"/>
  <c r="E446" i="254"/>
  <c r="E445" i="254"/>
  <c r="E444" i="254"/>
  <c r="E443" i="254"/>
  <c r="E442" i="254"/>
  <c r="D440" i="254"/>
  <c r="E440" i="254" s="1"/>
  <c r="C440" i="254"/>
  <c r="E439" i="254"/>
  <c r="E438" i="254"/>
  <c r="E437" i="254"/>
  <c r="E436" i="254"/>
  <c r="E435" i="254"/>
  <c r="E434" i="254"/>
  <c r="E433" i="254"/>
  <c r="E432" i="254"/>
  <c r="E431" i="254"/>
  <c r="E430" i="254"/>
  <c r="E429" i="254"/>
  <c r="E428" i="254"/>
  <c r="E427" i="254"/>
  <c r="E426" i="254"/>
  <c r="E425" i="254"/>
  <c r="E424" i="254"/>
  <c r="E423" i="254"/>
  <c r="E422" i="254"/>
  <c r="E421" i="254"/>
  <c r="E420" i="254"/>
  <c r="E419" i="254"/>
  <c r="E418" i="254"/>
  <c r="E417" i="254"/>
  <c r="E416" i="254"/>
  <c r="E415" i="254"/>
  <c r="E414" i="254"/>
  <c r="E413" i="254"/>
  <c r="E412" i="254"/>
  <c r="E411" i="254"/>
  <c r="E410" i="254"/>
  <c r="E409" i="254"/>
  <c r="E408" i="254"/>
  <c r="E407" i="254"/>
  <c r="E406" i="254"/>
  <c r="E405" i="254"/>
  <c r="E404" i="254"/>
  <c r="E403" i="254"/>
  <c r="E402" i="254"/>
  <c r="E401" i="254"/>
  <c r="E400" i="254"/>
  <c r="E399" i="254"/>
  <c r="E398" i="254"/>
  <c r="E397" i="254"/>
  <c r="D395" i="254"/>
  <c r="E395" i="254" s="1"/>
  <c r="C395" i="254"/>
  <c r="E394" i="254"/>
  <c r="E393" i="254"/>
  <c r="E392" i="254"/>
  <c r="E391" i="254"/>
  <c r="E390" i="254"/>
  <c r="E389" i="254"/>
  <c r="E388" i="254"/>
  <c r="E387" i="254"/>
  <c r="E386" i="254"/>
  <c r="E385" i="254"/>
  <c r="E384" i="254"/>
  <c r="E383" i="254"/>
  <c r="E382" i="254"/>
  <c r="E381" i="254"/>
  <c r="E380" i="254"/>
  <c r="E379" i="254"/>
  <c r="E378" i="254"/>
  <c r="E377" i="254"/>
  <c r="E376" i="254"/>
  <c r="E375" i="254"/>
  <c r="E374" i="254"/>
  <c r="E373" i="254"/>
  <c r="E372" i="254"/>
  <c r="E371" i="254"/>
  <c r="E370" i="254"/>
  <c r="E369" i="254"/>
  <c r="E368" i="254"/>
  <c r="E367" i="254"/>
  <c r="E366" i="254"/>
  <c r="E365" i="254"/>
  <c r="E364" i="254"/>
  <c r="E363" i="254"/>
  <c r="E362" i="254"/>
  <c r="E361" i="254"/>
  <c r="E360" i="254"/>
  <c r="E359" i="254"/>
  <c r="D357" i="254"/>
  <c r="C357" i="254"/>
  <c r="E356" i="254"/>
  <c r="E355" i="254"/>
  <c r="E354" i="254"/>
  <c r="E353" i="254"/>
  <c r="E352" i="254"/>
  <c r="D350" i="254"/>
  <c r="E350" i="254" s="1"/>
  <c r="C350" i="254"/>
  <c r="E349" i="254"/>
  <c r="E348" i="254"/>
  <c r="E347" i="254"/>
  <c r="E346" i="254"/>
  <c r="E345" i="254"/>
  <c r="E344" i="254"/>
  <c r="E343" i="254"/>
  <c r="E342" i="254"/>
  <c r="E341" i="254"/>
  <c r="E340" i="254"/>
  <c r="E339" i="254"/>
  <c r="E338" i="254"/>
  <c r="E337" i="254"/>
  <c r="E336" i="254"/>
  <c r="E335" i="254"/>
  <c r="E334" i="254"/>
  <c r="E333" i="254"/>
  <c r="E332" i="254"/>
  <c r="E331" i="254"/>
  <c r="E330" i="254"/>
  <c r="E329" i="254"/>
  <c r="E328" i="254"/>
  <c r="E327" i="254"/>
  <c r="E326" i="254"/>
  <c r="E325" i="254"/>
  <c r="E324" i="254"/>
  <c r="E323" i="254"/>
  <c r="E322" i="254"/>
  <c r="E321" i="254"/>
  <c r="E320" i="254"/>
  <c r="E319" i="254"/>
  <c r="E318" i="254"/>
  <c r="E317" i="254"/>
  <c r="E316" i="254"/>
  <c r="E315" i="254"/>
  <c r="E314" i="254"/>
  <c r="E313" i="254"/>
  <c r="E312" i="254"/>
  <c r="E311" i="254"/>
  <c r="E310" i="254"/>
  <c r="E309" i="254"/>
  <c r="E308" i="254"/>
  <c r="E307" i="254"/>
  <c r="E306" i="254"/>
  <c r="E305" i="254"/>
  <c r="E304" i="254"/>
  <c r="E303" i="254"/>
  <c r="E302" i="254"/>
  <c r="E301" i="254"/>
  <c r="E300" i="254"/>
  <c r="E299" i="254"/>
  <c r="E298" i="254"/>
  <c r="E297" i="254"/>
  <c r="E296" i="254"/>
  <c r="E295" i="254"/>
  <c r="E294" i="254"/>
  <c r="E293" i="254"/>
  <c r="E292" i="254"/>
  <c r="E291" i="254"/>
  <c r="E290" i="254"/>
  <c r="E289" i="254"/>
  <c r="E288" i="254"/>
  <c r="E287" i="254"/>
  <c r="E286" i="254"/>
  <c r="E285" i="254"/>
  <c r="E284" i="254"/>
  <c r="E283" i="254"/>
  <c r="E282" i="254"/>
  <c r="E281" i="254"/>
  <c r="E280" i="254"/>
  <c r="E279" i="254"/>
  <c r="E278" i="254"/>
  <c r="E277" i="254"/>
  <c r="E276" i="254"/>
  <c r="E275" i="254"/>
  <c r="E274" i="254"/>
  <c r="E273" i="254"/>
  <c r="E272" i="254"/>
  <c r="E271" i="254"/>
  <c r="E270" i="254"/>
  <c r="E269" i="254"/>
  <c r="E268" i="254"/>
  <c r="E267" i="254"/>
  <c r="E266" i="254"/>
  <c r="E265" i="254"/>
  <c r="E264" i="254"/>
  <c r="E263" i="254"/>
  <c r="E262" i="254"/>
  <c r="E261" i="254"/>
  <c r="E260" i="254"/>
  <c r="E259" i="254"/>
  <c r="E258" i="254"/>
  <c r="E257" i="254"/>
  <c r="E256" i="254"/>
  <c r="E255" i="254"/>
  <c r="E254" i="254"/>
  <c r="E253" i="254"/>
  <c r="E252" i="254"/>
  <c r="E251" i="254"/>
  <c r="E250" i="254"/>
  <c r="E249" i="254"/>
  <c r="E248" i="254"/>
  <c r="E247" i="254"/>
  <c r="E246" i="254"/>
  <c r="E245" i="254"/>
  <c r="E244" i="254"/>
  <c r="E243" i="254"/>
  <c r="E242" i="254"/>
  <c r="E241" i="254"/>
  <c r="E240" i="254"/>
  <c r="E239" i="254"/>
  <c r="E238" i="254"/>
  <c r="E237" i="254"/>
  <c r="E236" i="254"/>
  <c r="E235" i="254"/>
  <c r="E234" i="254"/>
  <c r="E233" i="254"/>
  <c r="E232" i="254"/>
  <c r="E231" i="254"/>
  <c r="E230" i="254"/>
  <c r="E229" i="254"/>
  <c r="E228" i="254"/>
  <c r="E227" i="254"/>
  <c r="E226" i="254"/>
  <c r="E225" i="254"/>
  <c r="E224" i="254"/>
  <c r="E223" i="254"/>
  <c r="E222" i="254"/>
  <c r="E221" i="254"/>
  <c r="E220" i="254"/>
  <c r="E219" i="254"/>
  <c r="E218" i="254"/>
  <c r="E217" i="254"/>
  <c r="E216" i="254"/>
  <c r="E215" i="254"/>
  <c r="E214" i="254"/>
  <c r="E213" i="254"/>
  <c r="E212" i="254"/>
  <c r="E211" i="254"/>
  <c r="E210" i="254"/>
  <c r="E209" i="254"/>
  <c r="E208" i="254"/>
  <c r="E207" i="254"/>
  <c r="E206" i="254"/>
  <c r="E205" i="254"/>
  <c r="E204" i="254"/>
  <c r="E203" i="254"/>
  <c r="E202" i="254"/>
  <c r="E201" i="254"/>
  <c r="E200" i="254"/>
  <c r="E199" i="254"/>
  <c r="E198" i="254"/>
  <c r="E197" i="254"/>
  <c r="E196" i="254"/>
  <c r="E195" i="254"/>
  <c r="E194" i="254"/>
  <c r="E193" i="254"/>
  <c r="E192" i="254"/>
  <c r="E191" i="254"/>
  <c r="E190" i="254"/>
  <c r="E189" i="254"/>
  <c r="E188" i="254"/>
  <c r="E187" i="254"/>
  <c r="E186" i="254"/>
  <c r="E185" i="254"/>
  <c r="E184" i="254"/>
  <c r="E183" i="254"/>
  <c r="E182" i="254"/>
  <c r="E181" i="254"/>
  <c r="E180" i="254"/>
  <c r="E179" i="254"/>
  <c r="E178" i="254"/>
  <c r="E177" i="254"/>
  <c r="E176" i="254"/>
  <c r="E175" i="254"/>
  <c r="E174" i="254"/>
  <c r="E173" i="254"/>
  <c r="E172" i="254"/>
  <c r="E171" i="254"/>
  <c r="E170" i="254"/>
  <c r="E169" i="254"/>
  <c r="E168" i="254"/>
  <c r="E167" i="254"/>
  <c r="E166" i="254"/>
  <c r="E165" i="254"/>
  <c r="E164" i="254"/>
  <c r="E163" i="254"/>
  <c r="E162" i="254"/>
  <c r="E161" i="254"/>
  <c r="E160" i="254"/>
  <c r="E159" i="254"/>
  <c r="E158" i="254"/>
  <c r="E157" i="254"/>
  <c r="E156" i="254"/>
  <c r="E155" i="254"/>
  <c r="E154" i="254"/>
  <c r="E153" i="254"/>
  <c r="E152" i="254"/>
  <c r="E151" i="254"/>
  <c r="D149" i="254"/>
  <c r="C149" i="254"/>
  <c r="E148" i="254"/>
  <c r="E147" i="254"/>
  <c r="E146" i="254"/>
  <c r="E145" i="254"/>
  <c r="E144" i="254"/>
  <c r="E143" i="254"/>
  <c r="E142" i="254"/>
  <c r="E141" i="254"/>
  <c r="E140" i="254"/>
  <c r="E139" i="254"/>
  <c r="E138" i="254"/>
  <c r="E137" i="254"/>
  <c r="E136" i="254"/>
  <c r="E135" i="254"/>
  <c r="E134" i="254"/>
  <c r="E133" i="254"/>
  <c r="E132" i="254"/>
  <c r="E131" i="254"/>
  <c r="E130" i="254"/>
  <c r="E129" i="254"/>
  <c r="E128" i="254"/>
  <c r="E127" i="254"/>
  <c r="E126" i="254"/>
  <c r="E125" i="254"/>
  <c r="E124" i="254"/>
  <c r="E123" i="254"/>
  <c r="E122" i="254"/>
  <c r="E121" i="254"/>
  <c r="E120" i="254"/>
  <c r="E119" i="254"/>
  <c r="E118" i="254"/>
  <c r="E117" i="254"/>
  <c r="E116" i="254"/>
  <c r="E115" i="254"/>
  <c r="E114" i="254"/>
  <c r="E113" i="254"/>
  <c r="E112" i="254"/>
  <c r="E111" i="254"/>
  <c r="E110" i="254"/>
  <c r="E109" i="254"/>
  <c r="E108" i="254"/>
  <c r="E107" i="254"/>
  <c r="E106" i="254"/>
  <c r="E105" i="254"/>
  <c r="E104" i="254"/>
  <c r="E103" i="254"/>
  <c r="E102" i="254"/>
  <c r="E101" i="254"/>
  <c r="E100" i="254"/>
  <c r="E99" i="254"/>
  <c r="E98" i="254"/>
  <c r="E97" i="254"/>
  <c r="E96" i="254"/>
  <c r="E95" i="254"/>
  <c r="E94" i="254"/>
  <c r="E93" i="254"/>
  <c r="E92" i="254"/>
  <c r="E91" i="254"/>
  <c r="E90" i="254"/>
  <c r="E89" i="254"/>
  <c r="E88" i="254"/>
  <c r="E87" i="254"/>
  <c r="E86" i="254"/>
  <c r="E85" i="254"/>
  <c r="E84" i="254"/>
  <c r="E83" i="254"/>
  <c r="E82" i="254"/>
  <c r="E81" i="254"/>
  <c r="E80" i="254"/>
  <c r="E79" i="254"/>
  <c r="E78" i="254"/>
  <c r="E77" i="254"/>
  <c r="E76" i="254"/>
  <c r="E75" i="254"/>
  <c r="E74" i="254"/>
  <c r="E73" i="254"/>
  <c r="E72" i="254"/>
  <c r="E71" i="254"/>
  <c r="E70" i="254"/>
  <c r="E69" i="254"/>
  <c r="E68" i="254"/>
  <c r="E67" i="254"/>
  <c r="E66" i="254"/>
  <c r="E65" i="254"/>
  <c r="E64" i="254"/>
  <c r="E63" i="254"/>
  <c r="E62" i="254"/>
  <c r="E61" i="254"/>
  <c r="E60" i="254"/>
  <c r="E59" i="254"/>
  <c r="E58" i="254"/>
  <c r="E57" i="254"/>
  <c r="E56" i="254"/>
  <c r="E55" i="254"/>
  <c r="E54" i="254"/>
  <c r="E53" i="254"/>
  <c r="E52" i="254"/>
  <c r="E51" i="254"/>
  <c r="E50" i="254"/>
  <c r="E49" i="254"/>
  <c r="E48" i="254"/>
  <c r="E47" i="254"/>
  <c r="E46" i="254"/>
  <c r="E45" i="254"/>
  <c r="E44" i="254"/>
  <c r="E43" i="254"/>
  <c r="E42" i="254"/>
  <c r="E41" i="254"/>
  <c r="E40" i="254"/>
  <c r="E39" i="254"/>
  <c r="E38" i="254"/>
  <c r="E37" i="254"/>
  <c r="E36" i="254"/>
  <c r="E35" i="254"/>
  <c r="E34" i="254"/>
  <c r="D32" i="254"/>
  <c r="E32" i="254" s="1"/>
  <c r="C32" i="254"/>
  <c r="E31" i="254"/>
  <c r="E30" i="254"/>
  <c r="E29" i="254"/>
  <c r="E28" i="254"/>
  <c r="E27" i="254"/>
  <c r="E26" i="254"/>
  <c r="D24" i="254"/>
  <c r="C24" i="254"/>
  <c r="E23" i="254"/>
  <c r="E22" i="254"/>
  <c r="E21" i="254"/>
  <c r="E20" i="254"/>
  <c r="E19" i="254"/>
  <c r="E18" i="254"/>
  <c r="E17" i="254"/>
  <c r="E16" i="254"/>
  <c r="E15" i="254"/>
  <c r="E14" i="254"/>
  <c r="E13" i="254"/>
  <c r="E12" i="254"/>
  <c r="E11" i="254"/>
  <c r="E10" i="254"/>
  <c r="E9" i="254"/>
  <c r="E149" i="254" l="1"/>
  <c r="E357" i="254"/>
  <c r="C723" i="254"/>
  <c r="E679" i="254"/>
  <c r="E719" i="254"/>
  <c r="E648" i="254"/>
  <c r="D723" i="254"/>
  <c r="E24" i="254"/>
  <c r="E723" i="254" l="1"/>
  <c r="F47" i="253" l="1"/>
  <c r="F46" i="253"/>
  <c r="F43" i="253"/>
  <c r="E43" i="253"/>
  <c r="F39" i="253"/>
  <c r="E39" i="253"/>
  <c r="G37" i="253"/>
  <c r="F37" i="253"/>
  <c r="E37" i="253"/>
  <c r="C37" i="253"/>
  <c r="G36" i="253"/>
  <c r="E36" i="253"/>
  <c r="F36" i="253" s="1"/>
  <c r="F35" i="253"/>
  <c r="E35" i="253"/>
  <c r="F34" i="253"/>
  <c r="E34" i="253"/>
  <c r="G33" i="253"/>
  <c r="F33" i="253"/>
  <c r="E33" i="253"/>
  <c r="E32" i="253"/>
  <c r="F32" i="253" s="1"/>
  <c r="F31" i="253"/>
  <c r="E31" i="253"/>
  <c r="F30" i="253"/>
  <c r="E29" i="253"/>
  <c r="F29" i="253" s="1"/>
  <c r="E28" i="253"/>
  <c r="F28" i="253" s="1"/>
  <c r="F26" i="253"/>
  <c r="E26" i="253"/>
  <c r="F25" i="253"/>
  <c r="E25" i="253"/>
  <c r="F24" i="253"/>
  <c r="F23" i="253"/>
  <c r="E22" i="253"/>
  <c r="F22" i="253" s="1"/>
  <c r="G21" i="253"/>
  <c r="F21" i="253" s="1"/>
  <c r="E21" i="253"/>
  <c r="F20" i="253"/>
  <c r="G19" i="253"/>
  <c r="F19" i="253"/>
  <c r="E19" i="253"/>
  <c r="G18" i="253"/>
  <c r="F18" i="253"/>
  <c r="E18" i="253"/>
  <c r="F17" i="253"/>
  <c r="G16" i="253"/>
  <c r="E16" i="253"/>
  <c r="F16" i="253" s="1"/>
  <c r="D16" i="253"/>
  <c r="E15" i="253"/>
  <c r="F15" i="253" s="1"/>
  <c r="C15" i="253"/>
  <c r="F14" i="253"/>
  <c r="E14" i="253"/>
  <c r="G13" i="253"/>
  <c r="F13" i="253"/>
  <c r="E13" i="253"/>
  <c r="E12" i="253"/>
  <c r="F12" i="253" s="1"/>
  <c r="F11" i="253"/>
  <c r="E11" i="253"/>
  <c r="F9" i="253"/>
  <c r="E8" i="253"/>
  <c r="F8" i="253" s="1"/>
  <c r="F172" i="252"/>
  <c r="F171" i="252"/>
  <c r="F170" i="252"/>
  <c r="F169" i="252"/>
  <c r="F167" i="252" s="1"/>
  <c r="F168" i="252"/>
  <c r="G167" i="252"/>
  <c r="E167" i="252"/>
  <c r="D167" i="252"/>
  <c r="F166" i="252"/>
  <c r="F165" i="252" s="1"/>
  <c r="G165" i="252"/>
  <c r="E165" i="252"/>
  <c r="D165" i="252"/>
  <c r="G162" i="252"/>
  <c r="F162" i="252"/>
  <c r="E162" i="252"/>
  <c r="D162" i="252"/>
  <c r="F161" i="252"/>
  <c r="F160" i="252" s="1"/>
  <c r="G160" i="252"/>
  <c r="E160" i="252"/>
  <c r="D160" i="252"/>
  <c r="F159" i="252"/>
  <c r="G158" i="252"/>
  <c r="F158" i="252"/>
  <c r="E158" i="252"/>
  <c r="D158" i="252"/>
  <c r="F157" i="252"/>
  <c r="F156" i="252"/>
  <c r="F155" i="252"/>
  <c r="G154" i="252"/>
  <c r="F154" i="252"/>
  <c r="E154" i="252"/>
  <c r="D154" i="252"/>
  <c r="G151" i="252"/>
  <c r="F151" i="252"/>
  <c r="E151" i="252"/>
  <c r="D151" i="252"/>
  <c r="G147" i="252"/>
  <c r="F147" i="252"/>
  <c r="E147" i="252"/>
  <c r="D147" i="252"/>
  <c r="G143" i="252"/>
  <c r="F143" i="252"/>
  <c r="E143" i="252"/>
  <c r="D143" i="252"/>
  <c r="G140" i="252"/>
  <c r="F140" i="252"/>
  <c r="E140" i="252"/>
  <c r="D140" i="252"/>
  <c r="G134" i="252"/>
  <c r="F134" i="252"/>
  <c r="E134" i="252"/>
  <c r="D134" i="252"/>
  <c r="G130" i="252"/>
  <c r="F130" i="252"/>
  <c r="E130" i="252"/>
  <c r="D130" i="252"/>
  <c r="G127" i="252"/>
  <c r="F127" i="252"/>
  <c r="E127" i="252"/>
  <c r="D127" i="252"/>
  <c r="G123" i="252"/>
  <c r="F123" i="252"/>
  <c r="E123" i="252"/>
  <c r="D123" i="252"/>
  <c r="G122" i="252"/>
  <c r="F122" i="252" s="1"/>
  <c r="F121" i="252"/>
  <c r="F120" i="252"/>
  <c r="G119" i="252"/>
  <c r="F119" i="252" s="1"/>
  <c r="F118" i="252"/>
  <c r="F117" i="252" s="1"/>
  <c r="G117" i="252"/>
  <c r="E117" i="252"/>
  <c r="D117" i="252"/>
  <c r="F116" i="252"/>
  <c r="F115" i="252"/>
  <c r="F114" i="252"/>
  <c r="F113" i="252"/>
  <c r="F112" i="252" s="1"/>
  <c r="G112" i="252"/>
  <c r="E112" i="252"/>
  <c r="D112" i="252"/>
  <c r="F111" i="252"/>
  <c r="F110" i="252"/>
  <c r="F109" i="252"/>
  <c r="G108" i="252"/>
  <c r="F108" i="252"/>
  <c r="E108" i="252"/>
  <c r="D108" i="252"/>
  <c r="F107" i="252"/>
  <c r="F106" i="252"/>
  <c r="F105" i="252"/>
  <c r="F104" i="252"/>
  <c r="F103" i="252"/>
  <c r="F102" i="252"/>
  <c r="F101" i="252"/>
  <c r="F100" i="252" s="1"/>
  <c r="G100" i="252"/>
  <c r="E100" i="252"/>
  <c r="D100" i="252"/>
  <c r="F99" i="252"/>
  <c r="F98" i="252"/>
  <c r="F97" i="252"/>
  <c r="F96" i="252"/>
  <c r="F95" i="252" s="1"/>
  <c r="G95" i="252"/>
  <c r="E95" i="252"/>
  <c r="D95" i="252"/>
  <c r="F94" i="252"/>
  <c r="F93" i="252"/>
  <c r="F92" i="252"/>
  <c r="F91" i="252"/>
  <c r="F90" i="252" s="1"/>
  <c r="G90" i="252"/>
  <c r="E90" i="252"/>
  <c r="D90" i="252"/>
  <c r="F89" i="252"/>
  <c r="G88" i="252"/>
  <c r="G85" i="252" s="1"/>
  <c r="F88" i="252"/>
  <c r="F87" i="252"/>
  <c r="F86" i="252"/>
  <c r="F85" i="252" s="1"/>
  <c r="E85" i="252"/>
  <c r="D85" i="252"/>
  <c r="F84" i="252"/>
  <c r="F83" i="252"/>
  <c r="F82" i="252"/>
  <c r="F81" i="252" s="1"/>
  <c r="G81" i="252"/>
  <c r="E81" i="252"/>
  <c r="D81" i="252"/>
  <c r="G80" i="252"/>
  <c r="F80" i="252"/>
  <c r="F79" i="252"/>
  <c r="G78" i="252"/>
  <c r="G76" i="252" s="1"/>
  <c r="F77" i="252"/>
  <c r="E76" i="252"/>
  <c r="D76" i="252"/>
  <c r="F75" i="252"/>
  <c r="F71" i="252" s="1"/>
  <c r="F74" i="252"/>
  <c r="F73" i="252"/>
  <c r="F72" i="252"/>
  <c r="G71" i="252"/>
  <c r="E71" i="252"/>
  <c r="D71" i="252"/>
  <c r="F70" i="252"/>
  <c r="F69" i="252"/>
  <c r="F68" i="252" s="1"/>
  <c r="G68" i="252"/>
  <c r="E68" i="252"/>
  <c r="D68" i="252"/>
  <c r="F67" i="252"/>
  <c r="F66" i="252"/>
  <c r="F65" i="252"/>
  <c r="F64" i="252" s="1"/>
  <c r="G64" i="252"/>
  <c r="E64" i="252"/>
  <c r="D64" i="252"/>
  <c r="F63" i="252"/>
  <c r="F62" i="252"/>
  <c r="F61" i="252"/>
  <c r="F60" i="252"/>
  <c r="F59" i="252"/>
  <c r="F58" i="252"/>
  <c r="F57" i="252" s="1"/>
  <c r="G57" i="252"/>
  <c r="E57" i="252"/>
  <c r="D57" i="252"/>
  <c r="F56" i="252"/>
  <c r="F55" i="252"/>
  <c r="F54" i="252"/>
  <c r="F53" i="252"/>
  <c r="F52" i="252" s="1"/>
  <c r="G52" i="252"/>
  <c r="E52" i="252"/>
  <c r="D52" i="252"/>
  <c r="F51" i="252"/>
  <c r="F50" i="252"/>
  <c r="F49" i="252" s="1"/>
  <c r="G49" i="252"/>
  <c r="E49" i="252"/>
  <c r="D49" i="252"/>
  <c r="F48" i="252"/>
  <c r="F47" i="252"/>
  <c r="F46" i="252"/>
  <c r="F45" i="252" s="1"/>
  <c r="G45" i="252"/>
  <c r="E45" i="252"/>
  <c r="D45" i="252"/>
  <c r="F44" i="252"/>
  <c r="G43" i="252"/>
  <c r="F43" i="252"/>
  <c r="E43" i="252"/>
  <c r="D43" i="252"/>
  <c r="F42" i="252"/>
  <c r="F41" i="252"/>
  <c r="F40" i="252"/>
  <c r="G39" i="252"/>
  <c r="F39" i="252"/>
  <c r="E39" i="252"/>
  <c r="D39" i="252"/>
  <c r="F38" i="252"/>
  <c r="F37" i="252" s="1"/>
  <c r="G37" i="252"/>
  <c r="E37" i="252"/>
  <c r="D37" i="252"/>
  <c r="F36" i="252"/>
  <c r="F35" i="252"/>
  <c r="G34" i="252"/>
  <c r="F34" i="252"/>
  <c r="E34" i="252"/>
  <c r="D34" i="252"/>
  <c r="F33" i="252"/>
  <c r="F32" i="252"/>
  <c r="F31" i="252"/>
  <c r="F30" i="252"/>
  <c r="F29" i="252"/>
  <c r="F28" i="252" s="1"/>
  <c r="G28" i="252"/>
  <c r="E28" i="252"/>
  <c r="D28" i="252"/>
  <c r="F27" i="252"/>
  <c r="F26" i="252"/>
  <c r="F25" i="252"/>
  <c r="F24" i="252"/>
  <c r="F23" i="252"/>
  <c r="F22" i="252"/>
  <c r="F21" i="252" s="1"/>
  <c r="G21" i="252"/>
  <c r="E21" i="252"/>
  <c r="D21" i="252"/>
  <c r="F20" i="252"/>
  <c r="F19" i="252"/>
  <c r="G18" i="252"/>
  <c r="F18" i="252" s="1"/>
  <c r="F17" i="252"/>
  <c r="G16" i="252"/>
  <c r="F16" i="252"/>
  <c r="F15" i="252"/>
  <c r="F14" i="252"/>
  <c r="F13" i="252"/>
  <c r="F12" i="252" s="1"/>
  <c r="G12" i="252"/>
  <c r="E12" i="252"/>
  <c r="D12" i="252"/>
  <c r="F11" i="252"/>
  <c r="F10" i="252"/>
  <c r="F9" i="252"/>
  <c r="G8" i="252"/>
  <c r="F8" i="252"/>
  <c r="E8" i="252"/>
  <c r="D8" i="252"/>
  <c r="G7" i="252"/>
  <c r="F7" i="252"/>
  <c r="G6" i="252"/>
  <c r="F6" i="252"/>
  <c r="E6" i="252"/>
  <c r="D6" i="252"/>
  <c r="F78" i="252" l="1"/>
  <c r="F76" i="252" s="1"/>
  <c r="D212" i="251" l="1"/>
  <c r="C212" i="251"/>
  <c r="E210" i="251"/>
  <c r="E212" i="251" s="1"/>
  <c r="D210" i="251"/>
  <c r="C210" i="251"/>
  <c r="E59" i="251"/>
  <c r="D59" i="251"/>
  <c r="C59" i="251"/>
  <c r="E49" i="251"/>
  <c r="D49" i="251"/>
  <c r="C49" i="251"/>
  <c r="E17" i="251"/>
  <c r="D17" i="251"/>
  <c r="C17" i="251"/>
  <c r="M175" i="250" l="1"/>
  <c r="L175" i="250"/>
  <c r="K175" i="250"/>
  <c r="J175" i="250"/>
  <c r="I175" i="250"/>
  <c r="H175" i="250"/>
  <c r="G175" i="250"/>
  <c r="F175" i="250"/>
  <c r="E175" i="250"/>
  <c r="D175" i="250"/>
  <c r="B175" i="250"/>
  <c r="C174" i="250"/>
  <c r="C173" i="250"/>
  <c r="C172" i="250"/>
  <c r="C171" i="250"/>
  <c r="C170" i="250"/>
  <c r="C175" i="250" s="1"/>
  <c r="M168" i="250"/>
  <c r="L168" i="250"/>
  <c r="K168" i="250"/>
  <c r="J168" i="250"/>
  <c r="I168" i="250"/>
  <c r="H168" i="250"/>
  <c r="G168" i="250"/>
  <c r="F168" i="250"/>
  <c r="E168" i="250"/>
  <c r="D168" i="250"/>
  <c r="B168" i="250"/>
  <c r="C167" i="250"/>
  <c r="C166" i="250"/>
  <c r="C165" i="250"/>
  <c r="C164" i="250"/>
  <c r="C163" i="250"/>
  <c r="C162" i="250"/>
  <c r="C161" i="250"/>
  <c r="C160" i="250"/>
  <c r="C168" i="250" s="1"/>
  <c r="C159" i="250"/>
  <c r="C158" i="250"/>
  <c r="C157" i="250"/>
  <c r="C156" i="250"/>
  <c r="C155" i="250"/>
  <c r="C154" i="250"/>
  <c r="M152" i="250"/>
  <c r="L152" i="250"/>
  <c r="K152" i="250"/>
  <c r="J152" i="250"/>
  <c r="I152" i="250"/>
  <c r="H152" i="250"/>
  <c r="G152" i="250"/>
  <c r="F152" i="250"/>
  <c r="E152" i="250"/>
  <c r="D152" i="250"/>
  <c r="C152" i="250"/>
  <c r="B152" i="250"/>
  <c r="C151" i="250"/>
  <c r="M149" i="250"/>
  <c r="L149" i="250"/>
  <c r="K149" i="250"/>
  <c r="J149" i="250"/>
  <c r="I149" i="250"/>
  <c r="H149" i="250"/>
  <c r="G149" i="250"/>
  <c r="F149" i="250"/>
  <c r="E149" i="250"/>
  <c r="D149" i="250"/>
  <c r="B149" i="250"/>
  <c r="C148" i="250"/>
  <c r="C147" i="250"/>
  <c r="C146" i="250"/>
  <c r="C145" i="250"/>
  <c r="C144" i="250"/>
  <c r="C143" i="250"/>
  <c r="C142" i="250"/>
  <c r="C141" i="250"/>
  <c r="C140" i="250"/>
  <c r="C139" i="250"/>
  <c r="C138" i="250"/>
  <c r="C137" i="250"/>
  <c r="C136" i="250"/>
  <c r="C135" i="250"/>
  <c r="C134" i="250"/>
  <c r="C133" i="250"/>
  <c r="C132" i="250"/>
  <c r="C131" i="250"/>
  <c r="C130" i="250"/>
  <c r="C129" i="250"/>
  <c r="C128" i="250"/>
  <c r="C127" i="250"/>
  <c r="C126" i="250"/>
  <c r="C125" i="250"/>
  <c r="C124" i="250"/>
  <c r="C123" i="250"/>
  <c r="C122" i="250"/>
  <c r="C121" i="250"/>
  <c r="C120" i="250"/>
  <c r="C119" i="250"/>
  <c r="C118" i="250"/>
  <c r="C117" i="250"/>
  <c r="C116" i="250"/>
  <c r="C115" i="250"/>
  <c r="C114" i="250"/>
  <c r="C113" i="250"/>
  <c r="C112" i="250"/>
  <c r="C111" i="250"/>
  <c r="C110" i="250"/>
  <c r="C109" i="250"/>
  <c r="C108" i="250"/>
  <c r="C107" i="250"/>
  <c r="C106" i="250"/>
  <c r="C149" i="250" s="1"/>
  <c r="M104" i="250"/>
  <c r="L104" i="250"/>
  <c r="K104" i="250"/>
  <c r="J104" i="250"/>
  <c r="I104" i="250"/>
  <c r="H104" i="250"/>
  <c r="G104" i="250"/>
  <c r="F104" i="250"/>
  <c r="E104" i="250"/>
  <c r="D104" i="250"/>
  <c r="B104" i="250"/>
  <c r="C103" i="250"/>
  <c r="C102" i="250"/>
  <c r="C101" i="250"/>
  <c r="C100" i="250"/>
  <c r="C99" i="250"/>
  <c r="C98" i="250"/>
  <c r="C97" i="250"/>
  <c r="C96" i="250"/>
  <c r="C95" i="250"/>
  <c r="C94" i="250"/>
  <c r="C93" i="250"/>
  <c r="C92" i="250"/>
  <c r="C91" i="250"/>
  <c r="C90" i="250"/>
  <c r="C89" i="250"/>
  <c r="C88" i="250"/>
  <c r="C87" i="250"/>
  <c r="C86" i="250"/>
  <c r="C85" i="250"/>
  <c r="C84" i="250"/>
  <c r="C83" i="250"/>
  <c r="C82" i="250"/>
  <c r="C81" i="250"/>
  <c r="C80" i="250"/>
  <c r="C79" i="250"/>
  <c r="C78" i="250"/>
  <c r="C104" i="250" s="1"/>
  <c r="M76" i="250"/>
  <c r="L76" i="250"/>
  <c r="K76" i="250"/>
  <c r="J76" i="250"/>
  <c r="I76" i="250"/>
  <c r="H76" i="250"/>
  <c r="G76" i="250"/>
  <c r="F76" i="250"/>
  <c r="E76" i="250"/>
  <c r="D76" i="250"/>
  <c r="B76" i="250"/>
  <c r="C75" i="250"/>
  <c r="C74" i="250"/>
  <c r="C73" i="250"/>
  <c r="C72" i="250"/>
  <c r="C71" i="250"/>
  <c r="C70" i="250"/>
  <c r="C69" i="250"/>
  <c r="C68" i="250"/>
  <c r="C76" i="250" s="1"/>
  <c r="M66" i="250"/>
  <c r="L66" i="250"/>
  <c r="K66" i="250"/>
  <c r="J66" i="250"/>
  <c r="I66" i="250"/>
  <c r="H66" i="250"/>
  <c r="G66" i="250"/>
  <c r="F66" i="250"/>
  <c r="E66" i="250"/>
  <c r="D66" i="250"/>
  <c r="B66" i="250"/>
  <c r="C65" i="250"/>
  <c r="C64" i="250"/>
  <c r="C63" i="250"/>
  <c r="C62" i="250"/>
  <c r="C61" i="250"/>
  <c r="C60" i="250"/>
  <c r="C59" i="250"/>
  <c r="C58" i="250"/>
  <c r="C57" i="250"/>
  <c r="C56" i="250"/>
  <c r="C66" i="250" s="1"/>
  <c r="C55" i="250"/>
  <c r="C54" i="250"/>
  <c r="M52" i="250"/>
  <c r="L52" i="250"/>
  <c r="K52" i="250"/>
  <c r="J52" i="250"/>
  <c r="I52" i="250"/>
  <c r="H52" i="250"/>
  <c r="G52" i="250"/>
  <c r="F52" i="250"/>
  <c r="E52" i="250"/>
  <c r="D52" i="250"/>
  <c r="C52" i="250"/>
  <c r="B52" i="250"/>
  <c r="C51" i="250"/>
  <c r="M49" i="250"/>
  <c r="L49" i="250"/>
  <c r="K49" i="250"/>
  <c r="J49" i="250"/>
  <c r="I49" i="250"/>
  <c r="H49" i="250"/>
  <c r="G49" i="250"/>
  <c r="F49" i="250"/>
  <c r="E49" i="250"/>
  <c r="D49" i="250"/>
  <c r="B49" i="250"/>
  <c r="C48" i="250"/>
  <c r="C47" i="250"/>
  <c r="C46" i="250"/>
  <c r="C45" i="250"/>
  <c r="C44" i="250"/>
  <c r="C43" i="250"/>
  <c r="C42" i="250"/>
  <c r="C41" i="250"/>
  <c r="C40" i="250"/>
  <c r="C39" i="250"/>
  <c r="C38" i="250"/>
  <c r="C37" i="250"/>
  <c r="C36" i="250"/>
  <c r="C35" i="250"/>
  <c r="C34" i="250"/>
  <c r="C33" i="250"/>
  <c r="C49" i="250" s="1"/>
  <c r="M31" i="250"/>
  <c r="L31" i="250"/>
  <c r="K31" i="250"/>
  <c r="J31" i="250"/>
  <c r="I31" i="250"/>
  <c r="H31" i="250"/>
  <c r="G31" i="250"/>
  <c r="F31" i="250"/>
  <c r="E31" i="250"/>
  <c r="D31" i="250"/>
  <c r="B31" i="250"/>
  <c r="C30" i="250"/>
  <c r="C29" i="250"/>
  <c r="C28" i="250"/>
  <c r="C27" i="250"/>
  <c r="C26" i="250"/>
  <c r="C25" i="250"/>
  <c r="C24" i="250"/>
  <c r="C23" i="250"/>
  <c r="C22" i="250"/>
  <c r="C21" i="250"/>
  <c r="C20" i="250"/>
  <c r="C19" i="250"/>
  <c r="C18" i="250"/>
  <c r="C17" i="250"/>
  <c r="C16" i="250"/>
  <c r="C15" i="250"/>
  <c r="C31" i="250" s="1"/>
  <c r="C14" i="250"/>
  <c r="C13" i="250"/>
  <c r="C12" i="250"/>
  <c r="C11" i="250"/>
  <c r="M9" i="250"/>
  <c r="M177" i="250" s="1"/>
  <c r="L9" i="250"/>
  <c r="L177" i="250" s="1"/>
  <c r="K9" i="250"/>
  <c r="K177" i="250" s="1"/>
  <c r="J9" i="250"/>
  <c r="J177" i="250" s="1"/>
  <c r="I9" i="250"/>
  <c r="I177" i="250" s="1"/>
  <c r="H9" i="250"/>
  <c r="H177" i="250" s="1"/>
  <c r="G9" i="250"/>
  <c r="G177" i="250" s="1"/>
  <c r="F9" i="250"/>
  <c r="F177" i="250" s="1"/>
  <c r="E9" i="250"/>
  <c r="E177" i="250" s="1"/>
  <c r="D9" i="250"/>
  <c r="D177" i="250" s="1"/>
  <c r="C9" i="250"/>
  <c r="B9" i="250"/>
  <c r="B177" i="250" s="1"/>
  <c r="C8" i="250"/>
  <c r="C7" i="250"/>
  <c r="C6" i="250"/>
  <c r="C177" i="250" l="1"/>
  <c r="G1749" i="248" l="1"/>
  <c r="G1748" i="248"/>
  <c r="G1746" i="248"/>
  <c r="G1745" i="248"/>
  <c r="G1741" i="248"/>
  <c r="G1739" i="248"/>
  <c r="G1738" i="248"/>
  <c r="G1736" i="248"/>
  <c r="G1735" i="248"/>
  <c r="G1734" i="248"/>
  <c r="G1733" i="248"/>
  <c r="G1732" i="248"/>
  <c r="G1731" i="248"/>
  <c r="G1730" i="248"/>
  <c r="G1729" i="248"/>
  <c r="G1727" i="248"/>
  <c r="G1726" i="248"/>
  <c r="G1725" i="248"/>
  <c r="G1723" i="248"/>
  <c r="G1721" i="248"/>
  <c r="G1720" i="248"/>
  <c r="G1718" i="248"/>
  <c r="G1717" i="248"/>
  <c r="G1716" i="248"/>
  <c r="G1714" i="248"/>
  <c r="G1712" i="248"/>
  <c r="G1710" i="248"/>
  <c r="G1708" i="248"/>
  <c r="G1706" i="248"/>
  <c r="G1705" i="248"/>
  <c r="G1703" i="248"/>
  <c r="G1702" i="248"/>
  <c r="G1701" i="248"/>
  <c r="G1700" i="248"/>
  <c r="G1699" i="248"/>
  <c r="G1697" i="248"/>
  <c r="G1696" i="248"/>
  <c r="G1694" i="248"/>
  <c r="G1692" i="248"/>
  <c r="G1691" i="248"/>
  <c r="G1690" i="248"/>
  <c r="G1688" i="248"/>
  <c r="G1686" i="248"/>
  <c r="G1685" i="248"/>
  <c r="G1684" i="248"/>
  <c r="G1683" i="248"/>
  <c r="G1682" i="248"/>
  <c r="G1680" i="248"/>
  <c r="G1679" i="248"/>
  <c r="G1677" i="248"/>
  <c r="G1676" i="248"/>
  <c r="G1675" i="248"/>
  <c r="G1673" i="248"/>
  <c r="G1672" i="248"/>
  <c r="G1670" i="248"/>
  <c r="G1669" i="248"/>
  <c r="G1668" i="248"/>
  <c r="G1666" i="248"/>
  <c r="G1665" i="248"/>
  <c r="G1664" i="248"/>
  <c r="G1663" i="248"/>
  <c r="G1662" i="248"/>
  <c r="G1661" i="248"/>
  <c r="G1660" i="248"/>
  <c r="G1659" i="248"/>
  <c r="G1658" i="248"/>
  <c r="G1657" i="248"/>
  <c r="G1655" i="248"/>
  <c r="G1654" i="248"/>
  <c r="G1653" i="248"/>
  <c r="G1652" i="248"/>
  <c r="G1650" i="248"/>
  <c r="G1649" i="248"/>
  <c r="G1648" i="248"/>
  <c r="G1647" i="248"/>
  <c r="G1645" i="248"/>
  <c r="G1644" i="248"/>
  <c r="G1643" i="248"/>
  <c r="G1642" i="248"/>
  <c r="G1640" i="248"/>
  <c r="G1639" i="248"/>
  <c r="G1638" i="248"/>
  <c r="G1637" i="248"/>
  <c r="G1636" i="248"/>
  <c r="G1635" i="248"/>
  <c r="G1634" i="248"/>
  <c r="G1633" i="248"/>
  <c r="G1631" i="248"/>
  <c r="G1630" i="248"/>
  <c r="G1628" i="248"/>
  <c r="G1627" i="248"/>
  <c r="G1626" i="248"/>
  <c r="G1624" i="248"/>
  <c r="G1623" i="248"/>
  <c r="G1621" i="248"/>
  <c r="G1620" i="248"/>
  <c r="G1618" i="248"/>
  <c r="G1617" i="248"/>
  <c r="G1615" i="248"/>
  <c r="G1614" i="248"/>
  <c r="G1613" i="248"/>
  <c r="G1611" i="248"/>
  <c r="G1609" i="248"/>
  <c r="G1608" i="248"/>
  <c r="G1607" i="248"/>
  <c r="G1606" i="248"/>
  <c r="G1604" i="248"/>
  <c r="G1603" i="248"/>
  <c r="G1601" i="248"/>
  <c r="G1600" i="248"/>
  <c r="G1598" i="248"/>
  <c r="G1597" i="248"/>
  <c r="G1595" i="248"/>
  <c r="G1594" i="248"/>
  <c r="G1593" i="248"/>
  <c r="G1592" i="248"/>
  <c r="G1591" i="248"/>
  <c r="G1590" i="248"/>
  <c r="G1589" i="248"/>
  <c r="G1588" i="248"/>
  <c r="G1587" i="248"/>
  <c r="G1586" i="248"/>
  <c r="G1584" i="248"/>
  <c r="G1583" i="248"/>
  <c r="G1582" i="248"/>
  <c r="G1581" i="248"/>
  <c r="G1580" i="248"/>
  <c r="G1579" i="248"/>
  <c r="G1578" i="248"/>
  <c r="G1577" i="248"/>
  <c r="G1576" i="248"/>
  <c r="G1574" i="248"/>
  <c r="G1573" i="248"/>
  <c r="G1571" i="248"/>
  <c r="G1570" i="248"/>
  <c r="G1569" i="248"/>
  <c r="G1568" i="248"/>
  <c r="G1567" i="248"/>
  <c r="G1566" i="248"/>
  <c r="G1565" i="248"/>
  <c r="G1564" i="248"/>
  <c r="G1562" i="248"/>
  <c r="G1561" i="248"/>
  <c r="G1560" i="248"/>
  <c r="G1559" i="248"/>
  <c r="G1557" i="248"/>
  <c r="G1556" i="248"/>
  <c r="G1555" i="248"/>
  <c r="G1554" i="248"/>
  <c r="G1553" i="248"/>
  <c r="G1552" i="248"/>
  <c r="G1550" i="248"/>
  <c r="G1549" i="248"/>
  <c r="G1547" i="248"/>
  <c r="G1546" i="248"/>
  <c r="G1545" i="248"/>
  <c r="G1544" i="248"/>
  <c r="G1543" i="248"/>
  <c r="G1542" i="248"/>
  <c r="G1541" i="248"/>
  <c r="G1540" i="248"/>
  <c r="G1538" i="248"/>
  <c r="G1537" i="248"/>
  <c r="G1536" i="248"/>
  <c r="G1534" i="248"/>
  <c r="G1533" i="248"/>
  <c r="G1532" i="248"/>
  <c r="G1531" i="248"/>
  <c r="G1530" i="248"/>
  <c r="G1529" i="248"/>
  <c r="G1527" i="248"/>
  <c r="G1526" i="248"/>
  <c r="G1525" i="248"/>
  <c r="G1524" i="248"/>
  <c r="G1523" i="248"/>
  <c r="G1522" i="248"/>
  <c r="G1521" i="248"/>
  <c r="G1519" i="248"/>
  <c r="G1518" i="248"/>
  <c r="G1517" i="248"/>
  <c r="G1516" i="248"/>
  <c r="G1515" i="248"/>
  <c r="G1514" i="248"/>
  <c r="G1513" i="248"/>
  <c r="G1511" i="248"/>
  <c r="G1510" i="248"/>
  <c r="G1509" i="248"/>
  <c r="G1508" i="248"/>
  <c r="G1507" i="248"/>
  <c r="G1506" i="248"/>
  <c r="G1505" i="248"/>
  <c r="G1504" i="248"/>
  <c r="G1503" i="248"/>
  <c r="G1502" i="248"/>
  <c r="G1500" i="248"/>
  <c r="G1499" i="248"/>
  <c r="G1498" i="248"/>
  <c r="G1497" i="248"/>
  <c r="G1496" i="248"/>
  <c r="G1495" i="248"/>
  <c r="G1494" i="248"/>
  <c r="G1493" i="248"/>
  <c r="G1491" i="248"/>
  <c r="G1490" i="248"/>
  <c r="G1488" i="248"/>
  <c r="G1487" i="248"/>
  <c r="G1486" i="248"/>
  <c r="G1485" i="248"/>
  <c r="G1483" i="248"/>
  <c r="G1482" i="248"/>
  <c r="G1481" i="248"/>
  <c r="G1480" i="248"/>
  <c r="G1478" i="248"/>
  <c r="G1477" i="248"/>
  <c r="G1475" i="248"/>
  <c r="G1474" i="248"/>
  <c r="G1473" i="248"/>
  <c r="G1471" i="248"/>
  <c r="G1470" i="248"/>
  <c r="G1468" i="248"/>
  <c r="G1467" i="248"/>
  <c r="G1465" i="248"/>
  <c r="G1464" i="248"/>
  <c r="G1463" i="248"/>
  <c r="G1461" i="248"/>
  <c r="G1460" i="248"/>
  <c r="G1459" i="248"/>
  <c r="G1458" i="248"/>
  <c r="G1456" i="248"/>
  <c r="G1455" i="248"/>
  <c r="G1453" i="248"/>
  <c r="G1452" i="248"/>
  <c r="G1451" i="248"/>
  <c r="G1450" i="248"/>
  <c r="G1449" i="248"/>
  <c r="G1448" i="248"/>
  <c r="G1446" i="248"/>
  <c r="G1445" i="248"/>
  <c r="G1443" i="248"/>
  <c r="G1442" i="248"/>
  <c r="G1441" i="248"/>
  <c r="G1439" i="248"/>
  <c r="G1438" i="248"/>
  <c r="G1437" i="248"/>
  <c r="G1435" i="248"/>
  <c r="G1434" i="248"/>
  <c r="G1433" i="248"/>
  <c r="G1432" i="248"/>
  <c r="G1430" i="248"/>
  <c r="G1429" i="248"/>
  <c r="G1428" i="248"/>
  <c r="G1427" i="248"/>
  <c r="G1426" i="248"/>
  <c r="G1424" i="248"/>
  <c r="G1423" i="248"/>
  <c r="G1422" i="248"/>
  <c r="G1421" i="248"/>
  <c r="G1419" i="248"/>
  <c r="G1418" i="248"/>
  <c r="G1417" i="248"/>
  <c r="G1415" i="248"/>
  <c r="G1414" i="248"/>
  <c r="G1413" i="248"/>
  <c r="G1411" i="248"/>
  <c r="G1409" i="248"/>
  <c r="G1408" i="248"/>
  <c r="G1407" i="248"/>
  <c r="G1406" i="248"/>
  <c r="G1404" i="248"/>
  <c r="G1403" i="248"/>
  <c r="G1401" i="248"/>
  <c r="G1400" i="248"/>
  <c r="G1398" i="248"/>
  <c r="G1397" i="248"/>
  <c r="G1395" i="248"/>
  <c r="G1394" i="248"/>
  <c r="G1393" i="248"/>
  <c r="G1392" i="248"/>
  <c r="G1391" i="248"/>
  <c r="G1389" i="248"/>
  <c r="G1388" i="248"/>
  <c r="G1387" i="248"/>
  <c r="G1386" i="248"/>
  <c r="G1384" i="248"/>
  <c r="G1383" i="248"/>
  <c r="G1382" i="248"/>
  <c r="G1380" i="248"/>
  <c r="G1379" i="248"/>
  <c r="G1378" i="248"/>
  <c r="G1377" i="248"/>
  <c r="G1376" i="248"/>
  <c r="G1375" i="248"/>
  <c r="G1374" i="248"/>
  <c r="G1372" i="248"/>
  <c r="G1371" i="248"/>
  <c r="G1370" i="248"/>
  <c r="G1369" i="248"/>
  <c r="G1368" i="248"/>
  <c r="G1367" i="248"/>
  <c r="G1366" i="248"/>
  <c r="G1365" i="248"/>
  <c r="G1364" i="248"/>
  <c r="G1362" i="248"/>
  <c r="G1361" i="248"/>
  <c r="G1359" i="248"/>
  <c r="G1358" i="248"/>
  <c r="G1357" i="248"/>
  <c r="G1356" i="248"/>
  <c r="G1355" i="248"/>
  <c r="G1353" i="248"/>
  <c r="G1352" i="248"/>
  <c r="G1351" i="248"/>
  <c r="G1350" i="248"/>
  <c r="G1348" i="248"/>
  <c r="G1346" i="248"/>
  <c r="G1345" i="248"/>
  <c r="G1343" i="248"/>
  <c r="G1342" i="248"/>
  <c r="G1328" i="248"/>
  <c r="G1326" i="248"/>
  <c r="G1325" i="248"/>
  <c r="G1324" i="248"/>
  <c r="G1323" i="248"/>
  <c r="G1321" i="248"/>
  <c r="G1320" i="248"/>
  <c r="G1318" i="248"/>
  <c r="G1317" i="248"/>
  <c r="G1316" i="248"/>
  <c r="G1314" i="248"/>
  <c r="G1313" i="248"/>
  <c r="G1311" i="248"/>
  <c r="G1310" i="248"/>
  <c r="G1309" i="248"/>
  <c r="G1308" i="248"/>
  <c r="G1306" i="248"/>
  <c r="G1305" i="248"/>
  <c r="G1304" i="248"/>
  <c r="G1303" i="248"/>
  <c r="G1302" i="248"/>
  <c r="G1301" i="248"/>
  <c r="G1300" i="248"/>
  <c r="G1298" i="248"/>
  <c r="G1297" i="248"/>
  <c r="G1296" i="248"/>
  <c r="G1295" i="248"/>
  <c r="G1294" i="248"/>
  <c r="G1293" i="248"/>
  <c r="G1292" i="248"/>
  <c r="G1291" i="248"/>
  <c r="G1290" i="248"/>
  <c r="G1289" i="248"/>
  <c r="G1288" i="248"/>
  <c r="G1287" i="248"/>
  <c r="G1286" i="248"/>
  <c r="G1285" i="248"/>
  <c r="G1284" i="248"/>
  <c r="G1282" i="248"/>
  <c r="G1281" i="248"/>
  <c r="G1280" i="248"/>
  <c r="G1279" i="248"/>
  <c r="G1278" i="248"/>
  <c r="G1277" i="248"/>
  <c r="G1276" i="248"/>
  <c r="G1275" i="248"/>
  <c r="G1274" i="248"/>
  <c r="G1273" i="248"/>
  <c r="G1272" i="248"/>
  <c r="G1271" i="248"/>
  <c r="G1270" i="248"/>
  <c r="G1269" i="248"/>
  <c r="G1268" i="248"/>
  <c r="G1267" i="248"/>
  <c r="G1266" i="248"/>
  <c r="G1265" i="248"/>
  <c r="G1264" i="248"/>
  <c r="G1263" i="248"/>
  <c r="G1262" i="248"/>
  <c r="G1261" i="248"/>
  <c r="G1260" i="248"/>
  <c r="G1259" i="248"/>
  <c r="G1258" i="248"/>
  <c r="G1257" i="248"/>
  <c r="G1256" i="248"/>
  <c r="G1255" i="248"/>
  <c r="G1254" i="248"/>
  <c r="G1253" i="248"/>
  <c r="G1252" i="248"/>
  <c r="G1251" i="248"/>
  <c r="G1250" i="248"/>
  <c r="G1249" i="248"/>
  <c r="G1248" i="248"/>
  <c r="G1247" i="248"/>
  <c r="G1246" i="248"/>
  <c r="G1245" i="248"/>
  <c r="G1244" i="248"/>
  <c r="G1243" i="248"/>
  <c r="G1242" i="248"/>
  <c r="G1241" i="248"/>
  <c r="G1240" i="248"/>
  <c r="G1238" i="248"/>
  <c r="G1236" i="248"/>
  <c r="G1235" i="248"/>
  <c r="G1234" i="248"/>
  <c r="G1233" i="248"/>
  <c r="G1232" i="248"/>
  <c r="G1231" i="248"/>
  <c r="G1230" i="248"/>
  <c r="G1229" i="248"/>
  <c r="G1228" i="248"/>
  <c r="G1227" i="248"/>
  <c r="G1226" i="248"/>
  <c r="G1224" i="248"/>
  <c r="G1222" i="248"/>
  <c r="G1221" i="248"/>
  <c r="G1220" i="248"/>
  <c r="G1219" i="248"/>
  <c r="G1218" i="248"/>
  <c r="G1217" i="248"/>
  <c r="G1216" i="248"/>
  <c r="G1215" i="248"/>
  <c r="G1214" i="248"/>
  <c r="G1213" i="248"/>
  <c r="G1212" i="248"/>
  <c r="G1211" i="248"/>
  <c r="G1209" i="248"/>
  <c r="G1208" i="248"/>
  <c r="G1207" i="248"/>
  <c r="G1206" i="248"/>
  <c r="G1205" i="248"/>
  <c r="G1204" i="248"/>
  <c r="G1203" i="248"/>
  <c r="G1202" i="248"/>
  <c r="G1201" i="248"/>
  <c r="G1200" i="248"/>
  <c r="G1199" i="248"/>
  <c r="G1198" i="248"/>
  <c r="G1197" i="248"/>
  <c r="G1196" i="248"/>
  <c r="G1195" i="248"/>
  <c r="G1194" i="248"/>
  <c r="G1193" i="248"/>
  <c r="G1192" i="248"/>
  <c r="G1191" i="248"/>
  <c r="G1190" i="248"/>
  <c r="G1189" i="248"/>
  <c r="G1188" i="248"/>
  <c r="G1187" i="248"/>
  <c r="G1186" i="248"/>
  <c r="G1185" i="248"/>
  <c r="G1184" i="248"/>
  <c r="G1183" i="248"/>
  <c r="G1182" i="248"/>
  <c r="G1181" i="248"/>
  <c r="G1180" i="248"/>
  <c r="G1179" i="248"/>
  <c r="G1178" i="248"/>
  <c r="G1177" i="248"/>
  <c r="G1175" i="248"/>
  <c r="G1173" i="248"/>
  <c r="G1172" i="248"/>
  <c r="G1171" i="248"/>
  <c r="G1169" i="248"/>
  <c r="G1168" i="248"/>
  <c r="G1166" i="248"/>
  <c r="G1165" i="248"/>
  <c r="G1164" i="248"/>
  <c r="G1163" i="248"/>
  <c r="G1161" i="248"/>
  <c r="G1159" i="248"/>
  <c r="G1157" i="248"/>
  <c r="G1156" i="248"/>
  <c r="G1155" i="248"/>
  <c r="G1154" i="248"/>
  <c r="G1153" i="248"/>
  <c r="G1152" i="248"/>
  <c r="G1151" i="248"/>
  <c r="G1150" i="248"/>
  <c r="G1149" i="248"/>
  <c r="G1147" i="248"/>
  <c r="G1146" i="248"/>
  <c r="G1144" i="248"/>
  <c r="G1143" i="248"/>
  <c r="G1142" i="248"/>
  <c r="G1141" i="248"/>
  <c r="G1140" i="248"/>
  <c r="G1139" i="248"/>
  <c r="G1137" i="248"/>
  <c r="G1136" i="248"/>
  <c r="G1134" i="248"/>
  <c r="G1132" i="248"/>
  <c r="G1131" i="248"/>
  <c r="G1130" i="248"/>
  <c r="G1129" i="248"/>
  <c r="G1128" i="248"/>
  <c r="G1127" i="248"/>
  <c r="G1126" i="248"/>
  <c r="G1125" i="248"/>
  <c r="G1124" i="248"/>
  <c r="G1123" i="248"/>
  <c r="G1122" i="248"/>
  <c r="G1120" i="248"/>
  <c r="G1119" i="248"/>
  <c r="G1117" i="248"/>
  <c r="G1115" i="248"/>
  <c r="G1114" i="248"/>
  <c r="G1113" i="248"/>
  <c r="G1111" i="248"/>
  <c r="G1109" i="248"/>
  <c r="G1107" i="248"/>
  <c r="G1105" i="248"/>
  <c r="G1104" i="248"/>
  <c r="G1103" i="248"/>
  <c r="G1102" i="248"/>
  <c r="G1101" i="248"/>
  <c r="G1100" i="248"/>
  <c r="G1099" i="248"/>
  <c r="G1098" i="248"/>
  <c r="G1097" i="248"/>
  <c r="G1096" i="248"/>
  <c r="G1095" i="248"/>
  <c r="G1094" i="248"/>
  <c r="G1093" i="248"/>
  <c r="G1092" i="248"/>
  <c r="G1091" i="248"/>
  <c r="G1090" i="248"/>
  <c r="G1089" i="248"/>
  <c r="G1088" i="248"/>
  <c r="G1086" i="248"/>
  <c r="G1085" i="248"/>
  <c r="G1084" i="248"/>
  <c r="G1083" i="248"/>
  <c r="G1082" i="248"/>
  <c r="G1080" i="248"/>
  <c r="G1079" i="248"/>
  <c r="G1078" i="248"/>
  <c r="G1077" i="248"/>
  <c r="G1076" i="248"/>
  <c r="G1075" i="248"/>
  <c r="G1074" i="248"/>
  <c r="G1073" i="248"/>
  <c r="G1072" i="248"/>
  <c r="G1071" i="248"/>
  <c r="G1070" i="248"/>
  <c r="G1069" i="248"/>
  <c r="G1068" i="248"/>
  <c r="G1067" i="248"/>
  <c r="G1066" i="248"/>
  <c r="G1065" i="248"/>
  <c r="G1064" i="248"/>
  <c r="G1062" i="248"/>
  <c r="G1061" i="248"/>
  <c r="G1060" i="248"/>
  <c r="G1059" i="248"/>
  <c r="G1058" i="248"/>
  <c r="G1057" i="248"/>
  <c r="G1056" i="248"/>
  <c r="G1055" i="248"/>
  <c r="G1053" i="248"/>
  <c r="G1052" i="248"/>
  <c r="G1051" i="248"/>
  <c r="G1050" i="248"/>
  <c r="G1049" i="248"/>
  <c r="G1048" i="248"/>
  <c r="G1047" i="248"/>
  <c r="G1046" i="248"/>
  <c r="G1045" i="248"/>
  <c r="G1043" i="248"/>
  <c r="G1042" i="248"/>
  <c r="G1041" i="248"/>
  <c r="G1040" i="248"/>
  <c r="G1039" i="248"/>
  <c r="G1038" i="248"/>
  <c r="G1037" i="248"/>
  <c r="G1035" i="248"/>
  <c r="G1034" i="248"/>
  <c r="G1033" i="248"/>
  <c r="G1032" i="248"/>
  <c r="G1031" i="248"/>
  <c r="G1030" i="248"/>
  <c r="G1029" i="248"/>
  <c r="G1028" i="248"/>
  <c r="G1026" i="248"/>
  <c r="G1025" i="248"/>
  <c r="G1024" i="248"/>
  <c r="G1023" i="248"/>
  <c r="G1022" i="248"/>
  <c r="G1021" i="248"/>
  <c r="G1020" i="248"/>
  <c r="G1019" i="248"/>
  <c r="G1017" i="248"/>
  <c r="G1016" i="248"/>
  <c r="G1015" i="248"/>
  <c r="G1014" i="248"/>
  <c r="G1013" i="248"/>
  <c r="G1011" i="248"/>
  <c r="G1010" i="248"/>
  <c r="G1009" i="248"/>
  <c r="G1008" i="248"/>
  <c r="G1007" i="248"/>
  <c r="G1006" i="248"/>
  <c r="G1005" i="248"/>
  <c r="G1003" i="248"/>
  <c r="G1002" i="248"/>
  <c r="G1001" i="248"/>
  <c r="G1000" i="248"/>
  <c r="G999" i="248"/>
  <c r="G998" i="248"/>
  <c r="G997" i="248"/>
  <c r="G996" i="248"/>
  <c r="G995" i="248"/>
  <c r="G993" i="248"/>
  <c r="G991" i="248"/>
  <c r="G990" i="248"/>
  <c r="G989" i="248"/>
  <c r="G988" i="248"/>
  <c r="G987" i="248"/>
  <c r="G986" i="248"/>
  <c r="G985" i="248"/>
  <c r="G984" i="248"/>
  <c r="G983" i="248"/>
  <c r="G980" i="248"/>
  <c r="G979" i="248"/>
  <c r="G978" i="248"/>
  <c r="G977" i="248"/>
  <c r="G976" i="248"/>
  <c r="G974" i="248"/>
  <c r="G973" i="248"/>
  <c r="G972" i="248"/>
  <c r="G971" i="248"/>
  <c r="G970" i="248"/>
  <c r="G969" i="248"/>
  <c r="G968" i="248"/>
  <c r="G967" i="248"/>
  <c r="G966" i="248"/>
  <c r="G965" i="248"/>
  <c r="G964" i="248"/>
  <c r="G963" i="248"/>
  <c r="G962" i="248"/>
  <c r="G961" i="248"/>
  <c r="G960" i="248"/>
  <c r="G959" i="248"/>
  <c r="G957" i="248"/>
  <c r="G956" i="248"/>
  <c r="G955" i="248"/>
  <c r="G954" i="248"/>
  <c r="G953" i="248"/>
  <c r="G952" i="248"/>
  <c r="G951" i="248"/>
  <c r="G950" i="248"/>
  <c r="G948" i="248"/>
  <c r="G947" i="248"/>
  <c r="G946" i="248"/>
  <c r="G944" i="248"/>
  <c r="G943" i="248"/>
  <c r="G942" i="248"/>
  <c r="G941" i="248"/>
  <c r="G940" i="248"/>
  <c r="G939" i="248"/>
  <c r="G938" i="248"/>
  <c r="G937" i="248"/>
  <c r="G936" i="248"/>
  <c r="G935" i="248"/>
  <c r="G934" i="248"/>
  <c r="G933" i="248"/>
  <c r="G932" i="248"/>
  <c r="G930" i="248"/>
  <c r="G929" i="248"/>
  <c r="G927" i="248"/>
  <c r="G926" i="248"/>
  <c r="G925" i="248"/>
  <c r="G924" i="248"/>
  <c r="G923" i="248"/>
  <c r="G922" i="248"/>
  <c r="G921" i="248"/>
  <c r="G920" i="248"/>
  <c r="G919" i="248"/>
  <c r="G918" i="248"/>
  <c r="G917" i="248"/>
  <c r="G916" i="248"/>
  <c r="G915" i="248"/>
  <c r="G913" i="248"/>
  <c r="G912" i="248"/>
  <c r="G911" i="248"/>
  <c r="G910" i="248"/>
  <c r="G909" i="248"/>
  <c r="G908" i="248"/>
  <c r="G907" i="248"/>
  <c r="G906" i="248"/>
  <c r="G905" i="248"/>
  <c r="G904" i="248"/>
  <c r="G903" i="248"/>
  <c r="G902" i="248"/>
  <c r="G901" i="248"/>
  <c r="G900" i="248"/>
  <c r="G899" i="248"/>
  <c r="G898" i="248"/>
  <c r="G896" i="248"/>
  <c r="G894" i="248"/>
  <c r="G893" i="248"/>
  <c r="G892" i="248"/>
  <c r="G890" i="248"/>
  <c r="G889" i="248"/>
  <c r="G888" i="248"/>
  <c r="G887" i="248"/>
  <c r="G886" i="248"/>
  <c r="G885" i="248"/>
  <c r="G884" i="248"/>
  <c r="G883" i="248"/>
  <c r="G882" i="248"/>
  <c r="G880" i="248"/>
  <c r="G879" i="248"/>
  <c r="G878" i="248"/>
  <c r="G877" i="248"/>
  <c r="G876" i="248"/>
  <c r="G875" i="248"/>
  <c r="G874" i="248"/>
  <c r="G873" i="248"/>
  <c r="G871" i="248"/>
  <c r="G870" i="248"/>
  <c r="G868" i="248"/>
  <c r="G867" i="248"/>
  <c r="G866" i="248"/>
  <c r="G865" i="248"/>
  <c r="G864" i="248"/>
  <c r="G863" i="248"/>
  <c r="G862" i="248"/>
  <c r="G861" i="248"/>
  <c r="G860" i="248"/>
  <c r="G859" i="248"/>
  <c r="G858" i="248"/>
  <c r="G856" i="248"/>
  <c r="G855" i="248"/>
  <c r="G854" i="248"/>
  <c r="G853" i="248"/>
  <c r="G852" i="248"/>
  <c r="G851" i="248"/>
  <c r="G850" i="248"/>
  <c r="G849" i="248"/>
  <c r="G848" i="248"/>
  <c r="G847" i="248"/>
  <c r="G846" i="248"/>
  <c r="G845" i="248"/>
  <c r="G844" i="248"/>
  <c r="G843" i="248"/>
  <c r="G842" i="248"/>
  <c r="G841" i="248"/>
  <c r="G840" i="248"/>
  <c r="G839" i="248"/>
  <c r="G838" i="248"/>
  <c r="G837" i="248"/>
  <c r="G836" i="248"/>
  <c r="G834" i="248"/>
  <c r="G832" i="248"/>
  <c r="G831" i="248"/>
  <c r="G830" i="248"/>
  <c r="G829" i="248"/>
  <c r="G828" i="248"/>
  <c r="G826" i="248"/>
  <c r="G825" i="248"/>
  <c r="G824" i="248"/>
  <c r="G823" i="248"/>
  <c r="G822" i="248"/>
  <c r="G821" i="248"/>
  <c r="G820" i="248"/>
  <c r="G819" i="248"/>
  <c r="G818" i="248"/>
  <c r="G817" i="248"/>
  <c r="G816" i="248"/>
  <c r="G815" i="248"/>
  <c r="G814" i="248"/>
  <c r="G813" i="248"/>
  <c r="G811" i="248"/>
  <c r="G810" i="248"/>
  <c r="G809" i="248"/>
  <c r="G808" i="248"/>
  <c r="G807" i="248"/>
  <c r="G806" i="248"/>
  <c r="G805" i="248"/>
  <c r="G804" i="248"/>
  <c r="G803" i="248"/>
  <c r="G802" i="248"/>
  <c r="G801" i="248"/>
  <c r="G799" i="248"/>
  <c r="G797" i="248"/>
  <c r="G796" i="248"/>
  <c r="G795" i="248"/>
  <c r="G793" i="248"/>
  <c r="G792" i="248"/>
  <c r="G791" i="248"/>
  <c r="G790" i="248"/>
  <c r="G788" i="248"/>
  <c r="G787" i="248"/>
  <c r="G786" i="248"/>
  <c r="G785" i="248"/>
  <c r="G784" i="248"/>
  <c r="G783" i="248"/>
  <c r="G782" i="248"/>
  <c r="G781" i="248"/>
  <c r="G780" i="248"/>
  <c r="G779" i="248"/>
  <c r="G778" i="248"/>
  <c r="G777" i="248"/>
  <c r="G776" i="248"/>
  <c r="G775" i="248"/>
  <c r="G774" i="248"/>
  <c r="G773" i="248"/>
  <c r="G772" i="248"/>
  <c r="G771" i="248"/>
  <c r="G770" i="248"/>
  <c r="G769" i="248"/>
  <c r="G768" i="248"/>
  <c r="G767" i="248"/>
  <c r="G766" i="248"/>
  <c r="G765" i="248"/>
  <c r="G764" i="248"/>
  <c r="G763" i="248"/>
  <c r="G761" i="248"/>
  <c r="G760" i="248"/>
  <c r="G759" i="248"/>
  <c r="G758" i="248"/>
  <c r="G757" i="248"/>
  <c r="G756" i="248"/>
  <c r="G755" i="248"/>
  <c r="G754" i="248"/>
  <c r="G753" i="248"/>
  <c r="G752" i="248"/>
  <c r="G751" i="248"/>
  <c r="G750" i="248"/>
  <c r="G749" i="248"/>
  <c r="G748" i="248"/>
  <c r="G746" i="248"/>
  <c r="G745" i="248"/>
  <c r="G743" i="248"/>
  <c r="G742" i="248"/>
  <c r="G741" i="248"/>
  <c r="G740" i="248"/>
  <c r="G737" i="248"/>
  <c r="G736" i="248"/>
  <c r="G735" i="248"/>
  <c r="G733" i="248"/>
  <c r="G732" i="248"/>
  <c r="G731" i="248"/>
  <c r="G729" i="248"/>
  <c r="G728" i="248"/>
  <c r="G726" i="248"/>
  <c r="G724" i="248"/>
  <c r="G723" i="248"/>
  <c r="G722" i="248"/>
  <c r="G721" i="248"/>
  <c r="G720" i="248"/>
  <c r="G718" i="248"/>
  <c r="G717" i="248"/>
  <c r="G716" i="248"/>
  <c r="G715" i="248"/>
  <c r="G713" i="248"/>
  <c r="G712" i="248"/>
  <c r="G710" i="248"/>
  <c r="G709" i="248"/>
  <c r="G708" i="248"/>
  <c r="G707" i="248"/>
  <c r="G706" i="248"/>
  <c r="G705" i="248"/>
  <c r="G703" i="248"/>
  <c r="G702" i="248"/>
  <c r="G701" i="248"/>
  <c r="G700" i="248"/>
  <c r="G699" i="248"/>
  <c r="G698" i="248"/>
  <c r="G697" i="248"/>
  <c r="G696" i="248"/>
  <c r="G695" i="248"/>
  <c r="G694" i="248"/>
  <c r="G693" i="248"/>
  <c r="G692" i="248"/>
  <c r="G691" i="248"/>
  <c r="G690" i="248"/>
  <c r="G688" i="248"/>
  <c r="G687" i="248"/>
  <c r="G685" i="248"/>
  <c r="G684" i="248"/>
  <c r="G683" i="248"/>
  <c r="G682" i="248"/>
  <c r="G681" i="248"/>
  <c r="G680" i="248"/>
  <c r="G678" i="248"/>
  <c r="G677" i="248"/>
  <c r="G676" i="248"/>
  <c r="G675" i="248"/>
  <c r="G674" i="248"/>
  <c r="G673" i="248"/>
  <c r="G672" i="248"/>
  <c r="G671" i="248"/>
  <c r="G670" i="248"/>
  <c r="G669" i="248"/>
  <c r="G668" i="248"/>
  <c r="G667" i="248"/>
  <c r="G666" i="248"/>
  <c r="G665" i="248"/>
  <c r="G664" i="248"/>
  <c r="G663" i="248"/>
  <c r="G662" i="248"/>
  <c r="G661" i="248"/>
  <c r="G660" i="248"/>
  <c r="G659" i="248"/>
  <c r="G658" i="248"/>
  <c r="G657" i="248"/>
  <c r="G656" i="248"/>
  <c r="G655" i="248"/>
  <c r="G654" i="248"/>
  <c r="G653" i="248"/>
  <c r="G652" i="248"/>
  <c r="G651" i="248"/>
  <c r="G650" i="248"/>
  <c r="G649" i="248"/>
  <c r="G648" i="248"/>
  <c r="G647" i="248"/>
  <c r="G646" i="248"/>
  <c r="G645" i="248"/>
  <c r="G644" i="248"/>
  <c r="G643" i="248"/>
  <c r="G642" i="248"/>
  <c r="G640" i="248"/>
  <c r="G639" i="248"/>
  <c r="G638" i="248"/>
  <c r="G637" i="248"/>
  <c r="G636" i="248"/>
  <c r="G635" i="248"/>
  <c r="G634" i="248"/>
  <c r="G633" i="248"/>
  <c r="G632" i="248"/>
  <c r="G631" i="248"/>
  <c r="G630" i="248"/>
  <c r="G629" i="248"/>
  <c r="G628" i="248"/>
  <c r="G627" i="248"/>
  <c r="G626" i="248"/>
  <c r="G625" i="248"/>
  <c r="G624" i="248"/>
  <c r="G621" i="248"/>
  <c r="G619" i="248"/>
  <c r="G618" i="248"/>
  <c r="G617" i="248"/>
  <c r="G616" i="248"/>
  <c r="G615" i="248"/>
  <c r="G613" i="248"/>
  <c r="G612" i="248"/>
  <c r="G611" i="248"/>
  <c r="G610" i="248"/>
  <c r="G609" i="248"/>
  <c r="G608" i="248"/>
  <c r="G607" i="248"/>
  <c r="G606" i="248"/>
  <c r="G605" i="248"/>
  <c r="G604" i="248"/>
  <c r="G603" i="248"/>
  <c r="G602" i="248"/>
  <c r="G601" i="248"/>
  <c r="G600" i="248"/>
  <c r="G599" i="248"/>
  <c r="G598" i="248"/>
  <c r="G597" i="248"/>
  <c r="G595" i="248"/>
  <c r="G594" i="248"/>
  <c r="G592" i="248"/>
  <c r="G590" i="248"/>
  <c r="G589" i="248"/>
  <c r="G588" i="248"/>
  <c r="G587" i="248"/>
  <c r="G586" i="248"/>
  <c r="G584" i="248"/>
  <c r="G583" i="248"/>
  <c r="G582" i="248"/>
  <c r="G581" i="248"/>
  <c r="G580" i="248"/>
  <c r="G579" i="248"/>
  <c r="G578" i="248"/>
  <c r="G577" i="248"/>
  <c r="G576" i="248"/>
  <c r="G575" i="248"/>
  <c r="G574" i="248"/>
  <c r="G573" i="248"/>
  <c r="G572" i="248"/>
  <c r="G571" i="248"/>
  <c r="G570" i="248"/>
  <c r="G569" i="248"/>
  <c r="G568" i="248"/>
  <c r="G566" i="248"/>
  <c r="G565" i="248"/>
  <c r="G564" i="248"/>
  <c r="G563" i="248"/>
  <c r="G561" i="248"/>
  <c r="G560" i="248"/>
  <c r="G558" i="248"/>
  <c r="G557" i="248"/>
  <c r="G556" i="248"/>
  <c r="G555" i="248"/>
  <c r="G553" i="248"/>
  <c r="G552" i="248"/>
  <c r="G550" i="248"/>
  <c r="G549" i="248"/>
  <c r="G548" i="248"/>
  <c r="G547" i="248"/>
  <c r="G546" i="248"/>
  <c r="G545" i="248"/>
  <c r="G544" i="248"/>
  <c r="G543" i="248"/>
  <c r="G542" i="248"/>
  <c r="G541" i="248"/>
  <c r="G539" i="248"/>
  <c r="G538" i="248"/>
  <c r="G536" i="248"/>
  <c r="G534" i="248"/>
  <c r="G533" i="248"/>
  <c r="G532" i="248"/>
  <c r="G531" i="248"/>
  <c r="G530" i="248"/>
  <c r="G529" i="248"/>
  <c r="G528" i="248"/>
  <c r="G526" i="248"/>
  <c r="G525" i="248"/>
  <c r="G524" i="248"/>
  <c r="G523" i="248"/>
  <c r="G522" i="248"/>
  <c r="G521" i="248"/>
  <c r="G520" i="248"/>
  <c r="G519" i="248"/>
  <c r="G518" i="248"/>
  <c r="G517" i="248"/>
  <c r="G516" i="248"/>
  <c r="G515" i="248"/>
  <c r="G514" i="248"/>
  <c r="G513" i="248"/>
  <c r="G512" i="248"/>
  <c r="G511" i="248"/>
  <c r="G510" i="248"/>
  <c r="G509" i="248"/>
  <c r="G508" i="248"/>
  <c r="G506" i="248"/>
  <c r="G505" i="248"/>
  <c r="G503" i="248"/>
  <c r="G502" i="248"/>
  <c r="G501" i="248"/>
  <c r="G500" i="248"/>
  <c r="G498" i="248"/>
  <c r="G497" i="248"/>
  <c r="G496" i="248"/>
  <c r="G494" i="248"/>
  <c r="G493" i="248"/>
  <c r="G489" i="248"/>
  <c r="G488" i="248"/>
  <c r="G487" i="248"/>
  <c r="G486" i="248"/>
  <c r="G485" i="248"/>
  <c r="G484" i="248"/>
  <c r="G482" i="248"/>
  <c r="G481" i="248"/>
  <c r="G480" i="248"/>
  <c r="G479" i="248"/>
  <c r="G477" i="248"/>
  <c r="G476" i="248"/>
  <c r="G475" i="248"/>
  <c r="G474" i="248"/>
  <c r="G473" i="248"/>
  <c r="G472" i="248"/>
  <c r="G471" i="248"/>
  <c r="G469" i="248"/>
  <c r="G468" i="248"/>
  <c r="G467" i="248"/>
  <c r="G466" i="248"/>
  <c r="G465" i="248"/>
  <c r="G464" i="248"/>
  <c r="G463" i="248"/>
  <c r="G462" i="248"/>
  <c r="G461" i="248"/>
  <c r="G460" i="248"/>
  <c r="G459" i="248"/>
  <c r="G458" i="248"/>
  <c r="G456" i="248"/>
  <c r="G455" i="248"/>
  <c r="G454" i="248"/>
  <c r="G453" i="248"/>
  <c r="G452" i="248"/>
  <c r="G451" i="248"/>
  <c r="G450" i="248"/>
  <c r="G449" i="248"/>
  <c r="G448" i="248"/>
  <c r="G446" i="248"/>
  <c r="G445" i="248"/>
  <c r="G444" i="248"/>
  <c r="G443" i="248"/>
  <c r="G442" i="248"/>
  <c r="G441" i="248"/>
  <c r="G440" i="248"/>
  <c r="G439" i="248"/>
  <c r="G437" i="248"/>
  <c r="G436" i="248"/>
  <c r="G435" i="248"/>
  <c r="G434" i="248"/>
  <c r="G433" i="248"/>
  <c r="G432" i="248"/>
  <c r="G431" i="248"/>
  <c r="G430" i="248"/>
  <c r="G429" i="248"/>
  <c r="G428" i="248"/>
  <c r="G426" i="248"/>
  <c r="G425" i="248"/>
  <c r="G424" i="248"/>
  <c r="G423" i="248"/>
  <c r="G422" i="248"/>
  <c r="G420" i="248"/>
  <c r="G419" i="248"/>
  <c r="G418" i="248"/>
  <c r="G417" i="248"/>
  <c r="G416" i="248"/>
  <c r="G415" i="248"/>
  <c r="G414" i="248"/>
  <c r="G412" i="248"/>
  <c r="G411" i="248"/>
  <c r="G410" i="248"/>
  <c r="G409" i="248"/>
  <c r="G408" i="248"/>
  <c r="G407" i="248"/>
  <c r="G406" i="248"/>
  <c r="G405" i="248"/>
  <c r="G404" i="248"/>
  <c r="G403" i="248"/>
  <c r="G401" i="248"/>
  <c r="G400" i="248"/>
  <c r="G399" i="248"/>
  <c r="G398" i="248"/>
  <c r="G397" i="248"/>
  <c r="G395" i="248"/>
  <c r="G394" i="248"/>
  <c r="G393" i="248"/>
  <c r="G392" i="248"/>
  <c r="G391" i="248"/>
  <c r="G390" i="248"/>
  <c r="G389" i="248"/>
  <c r="G387" i="248"/>
  <c r="G386" i="248"/>
  <c r="G385" i="248"/>
  <c r="G384" i="248"/>
  <c r="G383" i="248"/>
  <c r="G382" i="248"/>
  <c r="G381" i="248"/>
  <c r="G380" i="248"/>
  <c r="G378" i="248"/>
  <c r="G377" i="248"/>
  <c r="G376" i="248"/>
  <c r="G375" i="248"/>
  <c r="G374" i="248"/>
  <c r="G373" i="248"/>
  <c r="G372" i="248"/>
  <c r="G371" i="248"/>
  <c r="G369" i="248"/>
  <c r="G368" i="248"/>
  <c r="G367" i="248"/>
  <c r="G366" i="248"/>
  <c r="G365" i="248"/>
  <c r="G364" i="248"/>
  <c r="G363" i="248"/>
  <c r="G362" i="248"/>
  <c r="G361" i="248"/>
  <c r="G360" i="248"/>
  <c r="G359" i="248"/>
  <c r="G358" i="248"/>
  <c r="G357" i="248"/>
  <c r="G356" i="248"/>
  <c r="G355" i="248"/>
  <c r="G354" i="248"/>
  <c r="G353" i="248"/>
  <c r="G352" i="248"/>
  <c r="G351" i="248"/>
  <c r="G350" i="248"/>
  <c r="G349" i="248"/>
  <c r="G348" i="248"/>
  <c r="G347" i="248"/>
  <c r="G346" i="248"/>
  <c r="G345" i="248"/>
  <c r="G344" i="248"/>
  <c r="G343" i="248"/>
  <c r="G342" i="248"/>
  <c r="G341" i="248"/>
  <c r="G339" i="248"/>
  <c r="G338" i="248"/>
  <c r="G337" i="248"/>
  <c r="G335" i="248"/>
  <c r="G334" i="248"/>
  <c r="G332" i="248"/>
  <c r="G331" i="248"/>
  <c r="G329" i="248"/>
  <c r="G328" i="248"/>
  <c r="G327" i="248"/>
  <c r="G326" i="248"/>
  <c r="G325" i="248"/>
  <c r="G324" i="248"/>
  <c r="G323" i="248"/>
  <c r="G322" i="248"/>
  <c r="G320" i="248"/>
  <c r="G319" i="248"/>
  <c r="G318" i="248"/>
  <c r="G316" i="248"/>
  <c r="G315" i="248"/>
  <c r="G314" i="248"/>
  <c r="G313" i="248"/>
  <c r="G312" i="248"/>
  <c r="G310" i="248"/>
  <c r="G309" i="248"/>
  <c r="G307" i="248"/>
  <c r="G306" i="248"/>
  <c r="G305" i="248"/>
  <c r="G304" i="248"/>
  <c r="G303" i="248"/>
  <c r="G301" i="248"/>
  <c r="G300" i="248"/>
  <c r="G299" i="248"/>
  <c r="G298" i="248"/>
  <c r="G297" i="248"/>
  <c r="G295" i="248"/>
  <c r="G294" i="248"/>
  <c r="G293" i="248"/>
  <c r="G291" i="248"/>
  <c r="G290" i="248"/>
  <c r="G289" i="248"/>
  <c r="G288" i="248"/>
  <c r="G287" i="248"/>
  <c r="G286" i="248"/>
  <c r="G285" i="248"/>
  <c r="G283" i="248"/>
  <c r="G282" i="248"/>
  <c r="G281" i="248"/>
  <c r="G280" i="248"/>
  <c r="G279" i="248"/>
  <c r="G278" i="248"/>
  <c r="G277" i="248"/>
  <c r="G276" i="248"/>
  <c r="G275" i="248"/>
  <c r="G274" i="248"/>
  <c r="G273" i="248"/>
  <c r="G272" i="248"/>
  <c r="G270" i="248"/>
  <c r="G269" i="248"/>
  <c r="G268" i="248"/>
  <c r="G266" i="248"/>
  <c r="G265" i="248"/>
  <c r="G264" i="248"/>
  <c r="G263" i="248"/>
  <c r="G262" i="248"/>
  <c r="G261" i="248"/>
  <c r="G260" i="248"/>
  <c r="G259" i="248"/>
  <c r="G258" i="248"/>
  <c r="G257" i="248"/>
  <c r="G255" i="248"/>
  <c r="G254" i="248"/>
  <c r="G253" i="248"/>
  <c r="G252" i="248"/>
  <c r="G250" i="248"/>
  <c r="G249" i="248"/>
  <c r="G248" i="248"/>
  <c r="G247" i="248"/>
  <c r="G246" i="248"/>
  <c r="G245" i="248"/>
  <c r="G243" i="248"/>
  <c r="G242" i="248"/>
  <c r="G241" i="248"/>
  <c r="G239" i="248"/>
  <c r="G238" i="248"/>
  <c r="G236" i="248"/>
  <c r="G235" i="248"/>
  <c r="G234" i="248"/>
  <c r="G233" i="248"/>
  <c r="G232" i="248"/>
  <c r="G231" i="248"/>
  <c r="G230" i="248"/>
  <c r="G228" i="248"/>
  <c r="G227" i="248"/>
  <c r="G226" i="248"/>
  <c r="G225" i="248"/>
  <c r="G224" i="248"/>
  <c r="G223" i="248"/>
  <c r="G222" i="248"/>
  <c r="G221" i="248"/>
  <c r="G220" i="248"/>
  <c r="G218" i="248"/>
  <c r="G217" i="248"/>
  <c r="G216" i="248"/>
  <c r="G215" i="248"/>
  <c r="G213" i="248"/>
  <c r="G212" i="248"/>
  <c r="G211" i="248"/>
  <c r="G210" i="248"/>
  <c r="G209" i="248"/>
  <c r="G208" i="248"/>
  <c r="G207" i="248"/>
  <c r="G206" i="248"/>
  <c r="G205" i="248"/>
  <c r="G204" i="248"/>
  <c r="G202" i="248"/>
  <c r="G201" i="248"/>
  <c r="G200" i="248"/>
  <c r="G199" i="248"/>
  <c r="G198" i="248"/>
  <c r="G197" i="248"/>
  <c r="G196" i="248"/>
  <c r="G194" i="248"/>
  <c r="G193" i="248"/>
  <c r="G192" i="248"/>
  <c r="G191" i="248"/>
  <c r="G189" i="248"/>
  <c r="G188" i="248"/>
  <c r="G187" i="248"/>
  <c r="G186" i="248"/>
  <c r="G185" i="248"/>
  <c r="G184" i="248"/>
  <c r="G183" i="248"/>
  <c r="G182" i="248"/>
  <c r="G180" i="248"/>
  <c r="G178" i="248"/>
  <c r="G177" i="248"/>
  <c r="G175" i="248"/>
  <c r="G174" i="248"/>
  <c r="G172" i="248"/>
  <c r="G171" i="248"/>
  <c r="G169" i="248"/>
  <c r="G168" i="248"/>
  <c r="G167" i="248"/>
  <c r="G166" i="248"/>
  <c r="G165" i="248"/>
  <c r="G164" i="248"/>
  <c r="G163" i="248"/>
  <c r="G162" i="248"/>
  <c r="G161" i="248"/>
  <c r="G160" i="248"/>
  <c r="G159" i="248"/>
  <c r="G158" i="248"/>
  <c r="G157" i="248"/>
  <c r="G155" i="248"/>
  <c r="G154" i="248"/>
  <c r="G153" i="248"/>
  <c r="G152" i="248"/>
  <c r="G151" i="248"/>
  <c r="G149" i="248"/>
  <c r="G148" i="248"/>
  <c r="G147" i="248"/>
  <c r="G146" i="248"/>
  <c r="G145" i="248"/>
  <c r="G144" i="248"/>
  <c r="G142" i="248"/>
  <c r="G141" i="248"/>
  <c r="G138" i="248"/>
  <c r="G137" i="248"/>
  <c r="G136" i="248"/>
  <c r="G135" i="248"/>
  <c r="G134" i="248"/>
  <c r="G133" i="248"/>
  <c r="G131" i="248"/>
  <c r="G130" i="248"/>
  <c r="G129" i="248"/>
  <c r="G128" i="248"/>
  <c r="G127" i="248"/>
  <c r="G125" i="248"/>
  <c r="G124" i="248"/>
  <c r="G123" i="248"/>
  <c r="G121" i="248"/>
  <c r="G120" i="248"/>
  <c r="G119" i="248"/>
  <c r="G117" i="248"/>
  <c r="G116" i="248"/>
  <c r="G114" i="248"/>
  <c r="G113" i="248"/>
  <c r="G110" i="248"/>
  <c r="G109" i="248"/>
  <c r="G108" i="248"/>
  <c r="G107" i="248"/>
  <c r="G106" i="248"/>
  <c r="G105" i="248"/>
  <c r="G104" i="248"/>
  <c r="G103" i="248"/>
  <c r="G102" i="248"/>
  <c r="G101" i="248"/>
  <c r="G100" i="248"/>
  <c r="G98" i="248"/>
  <c r="G97" i="248"/>
  <c r="G95" i="248"/>
  <c r="G94" i="248"/>
  <c r="G92" i="248"/>
  <c r="G91" i="248"/>
  <c r="G90" i="248"/>
  <c r="G89" i="248"/>
  <c r="G88" i="248"/>
  <c r="G87" i="248"/>
  <c r="G86" i="248"/>
  <c r="G85" i="248"/>
  <c r="G84" i="248"/>
  <c r="G83" i="248"/>
  <c r="G82" i="248"/>
  <c r="G81" i="248"/>
  <c r="G80" i="248"/>
  <c r="G79" i="248"/>
  <c r="G78" i="248"/>
  <c r="G77" i="248"/>
  <c r="G76" i="248"/>
  <c r="G75" i="248"/>
  <c r="G74" i="248"/>
  <c r="G73" i="248"/>
  <c r="G72" i="248"/>
  <c r="G71" i="248"/>
  <c r="G70" i="248"/>
  <c r="G69" i="248"/>
  <c r="G68" i="248"/>
  <c r="G67" i="248"/>
  <c r="G65" i="248"/>
  <c r="G64" i="248"/>
  <c r="G62" i="248"/>
  <c r="G61" i="248"/>
  <c r="G60" i="248"/>
  <c r="G59" i="248"/>
  <c r="G58" i="248"/>
  <c r="G57" i="248"/>
  <c r="G56" i="248"/>
  <c r="G54" i="248"/>
  <c r="G53" i="248"/>
  <c r="G52" i="248"/>
  <c r="G51" i="248"/>
  <c r="G50" i="248"/>
  <c r="G49" i="248"/>
  <c r="G48" i="248"/>
  <c r="G47" i="248"/>
  <c r="G46" i="248"/>
  <c r="G44" i="248"/>
  <c r="G43" i="248"/>
  <c r="G42" i="248"/>
  <c r="G41" i="248"/>
  <c r="G40" i="248"/>
  <c r="G39" i="248"/>
  <c r="G38" i="248"/>
  <c r="G37" i="248"/>
  <c r="G36" i="248"/>
  <c r="G35" i="248"/>
  <c r="G34" i="248"/>
  <c r="G33" i="248"/>
  <c r="G32" i="248"/>
  <c r="G31" i="248"/>
  <c r="G30" i="248"/>
  <c r="G29" i="248"/>
  <c r="G27" i="248"/>
  <c r="G26" i="248"/>
  <c r="G25" i="248"/>
  <c r="G24" i="248"/>
  <c r="G21" i="248"/>
  <c r="G19" i="248"/>
  <c r="G18" i="248"/>
  <c r="G17" i="248"/>
  <c r="G15" i="248"/>
  <c r="G14" i="248"/>
  <c r="G12" i="248"/>
  <c r="G11" i="248"/>
  <c r="G10" i="248"/>
  <c r="G9" i="248"/>
  <c r="G256" i="247"/>
  <c r="G255" i="247"/>
  <c r="G253" i="247"/>
  <c r="G252" i="247"/>
  <c r="G251" i="247"/>
  <c r="G250" i="247"/>
  <c r="G242" i="247"/>
  <c r="G241" i="247"/>
  <c r="G240" i="247"/>
  <c r="G239" i="247"/>
  <c r="G238" i="247"/>
  <c r="G237" i="247"/>
  <c r="G236" i="247"/>
  <c r="G234" i="247"/>
  <c r="G233" i="247"/>
  <c r="G232" i="247"/>
  <c r="G231" i="247"/>
  <c r="G230" i="247"/>
  <c r="G229" i="247"/>
  <c r="G228" i="247"/>
  <c r="G227" i="247"/>
  <c r="G226" i="247"/>
  <c r="G225" i="247"/>
  <c r="G224" i="247"/>
  <c r="G223" i="247"/>
  <c r="G217" i="247"/>
  <c r="G216" i="247"/>
  <c r="G214" i="247"/>
  <c r="G213" i="247"/>
  <c r="G211" i="247"/>
  <c r="G210" i="247"/>
  <c r="G209" i="247"/>
  <c r="G207" i="247"/>
  <c r="G206" i="247"/>
  <c r="G200" i="247"/>
  <c r="G199" i="247"/>
  <c r="G198" i="247"/>
  <c r="G197" i="247"/>
  <c r="G196" i="247"/>
  <c r="G195" i="247"/>
  <c r="G194" i="247"/>
  <c r="G193" i="247"/>
  <c r="G192" i="247"/>
  <c r="G190" i="247"/>
  <c r="G189" i="247"/>
  <c r="G188" i="247"/>
  <c r="G186" i="247"/>
  <c r="G184" i="247"/>
  <c r="G183" i="247"/>
  <c r="G182" i="247"/>
  <c r="G180" i="247"/>
  <c r="G179" i="247"/>
  <c r="G178" i="247"/>
  <c r="G176" i="247"/>
  <c r="G174" i="247"/>
  <c r="G172" i="247"/>
  <c r="G171" i="247"/>
  <c r="G169" i="247"/>
  <c r="G168" i="247"/>
  <c r="G167" i="247"/>
  <c r="G166" i="247"/>
  <c r="G165" i="247"/>
  <c r="G161" i="247"/>
  <c r="G159" i="247"/>
  <c r="G158" i="247"/>
  <c r="G157" i="247"/>
  <c r="G155" i="247"/>
  <c r="G154" i="247"/>
  <c r="G153" i="247"/>
  <c r="G151" i="247"/>
  <c r="G150" i="247"/>
  <c r="G149" i="247"/>
  <c r="G147" i="247"/>
  <c r="G146" i="247"/>
  <c r="G145" i="247"/>
  <c r="G143" i="247"/>
  <c r="G142" i="247"/>
  <c r="G141" i="247"/>
  <c r="G140" i="247"/>
  <c r="G138" i="247"/>
  <c r="G137" i="247"/>
  <c r="G136" i="247"/>
  <c r="G134" i="247"/>
  <c r="G133" i="247"/>
  <c r="G131" i="247"/>
  <c r="G130" i="247"/>
  <c r="G129" i="247"/>
  <c r="G123" i="247"/>
  <c r="G122" i="247"/>
  <c r="G120" i="247"/>
  <c r="G119" i="247"/>
  <c r="G117" i="247"/>
  <c r="G116" i="247"/>
  <c r="G115" i="247"/>
  <c r="G113" i="247"/>
  <c r="G112" i="247"/>
  <c r="G109" i="247"/>
  <c r="G107" i="247"/>
  <c r="G106" i="247"/>
  <c r="G104" i="247"/>
  <c r="G103" i="247"/>
  <c r="G102" i="247"/>
  <c r="G100" i="247"/>
  <c r="G99" i="247"/>
  <c r="G98" i="247"/>
  <c r="G97" i="247"/>
  <c r="G96" i="247"/>
  <c r="G94" i="247"/>
  <c r="G93" i="247"/>
  <c r="G92" i="247"/>
  <c r="G90" i="247"/>
  <c r="G89" i="247"/>
  <c r="G87" i="247"/>
  <c r="G86" i="247"/>
  <c r="G85" i="247"/>
  <c r="G84" i="247"/>
  <c r="G82" i="247"/>
  <c r="G81" i="247"/>
  <c r="G79" i="247"/>
  <c r="G78" i="247"/>
  <c r="G76" i="247"/>
  <c r="G75" i="247"/>
  <c r="G73" i="247"/>
  <c r="G72" i="247"/>
  <c r="G71" i="247"/>
  <c r="G70" i="247"/>
  <c r="G68" i="247"/>
  <c r="G67" i="247"/>
  <c r="G65" i="247"/>
  <c r="G64" i="247"/>
  <c r="G62" i="247"/>
  <c r="G61" i="247"/>
  <c r="G59" i="247"/>
  <c r="G58" i="247"/>
  <c r="G56" i="247"/>
  <c r="G55" i="247"/>
  <c r="G53" i="247"/>
  <c r="G52" i="247"/>
  <c r="G50" i="247"/>
  <c r="G49" i="247"/>
  <c r="G48" i="247"/>
  <c r="G46" i="247"/>
  <c r="G45" i="247"/>
  <c r="G44" i="247"/>
  <c r="G42" i="247"/>
  <c r="G41" i="247"/>
  <c r="G39" i="247"/>
  <c r="G38" i="247"/>
  <c r="G37" i="247"/>
  <c r="G36" i="247"/>
  <c r="G34" i="247"/>
  <c r="G33" i="247"/>
  <c r="G32" i="247"/>
  <c r="G30" i="247"/>
  <c r="G29" i="247"/>
  <c r="G27" i="247"/>
  <c r="G25" i="247"/>
  <c r="G19" i="247"/>
  <c r="G18" i="247"/>
  <c r="G17" i="247"/>
  <c r="G16" i="247"/>
  <c r="G15" i="247"/>
  <c r="G14" i="247"/>
  <c r="G13" i="247"/>
  <c r="G12" i="247"/>
  <c r="G11" i="247"/>
  <c r="G10" i="247"/>
  <c r="G9" i="247"/>
  <c r="AB56" i="6" l="1"/>
  <c r="AC47" i="6" s="1"/>
  <c r="AC45" i="6" l="1"/>
  <c r="AC46" i="6"/>
  <c r="AC52" i="6"/>
  <c r="AC51" i="6"/>
  <c r="AC50" i="6"/>
  <c r="AC54" i="6"/>
  <c r="AC53" i="6"/>
  <c r="AC49" i="6"/>
  <c r="AC44" i="6"/>
  <c r="AC48" i="6"/>
  <c r="AC55" i="6"/>
  <c r="Z56" i="6" l="1"/>
  <c r="AA54" i="6" l="1"/>
  <c r="AA47" i="6"/>
  <c r="AA55" i="6"/>
  <c r="AA48" i="6"/>
  <c r="AA49" i="6"/>
  <c r="AA50" i="6"/>
  <c r="AA52" i="6"/>
  <c r="AA51" i="6"/>
  <c r="AA44" i="6"/>
  <c r="AA45" i="6"/>
  <c r="AA53" i="6"/>
  <c r="AA46" i="6"/>
  <c r="AC56" i="6" l="1"/>
  <c r="AA56" i="6"/>
  <c r="X56" i="6" l="1"/>
  <c r="Y54" i="6" s="1"/>
  <c r="Y55" i="6" l="1"/>
  <c r="Y52" i="6"/>
  <c r="Y51" i="6"/>
  <c r="Y50" i="6"/>
  <c r="Y46" i="6"/>
  <c r="Y45" i="6"/>
  <c r="Y49" i="6"/>
  <c r="Y48" i="6"/>
  <c r="Y44" i="6"/>
  <c r="Y47" i="6"/>
  <c r="Y53" i="6"/>
  <c r="Y56" i="6" l="1"/>
  <c r="V56" i="6" l="1"/>
  <c r="W45" i="6" s="1"/>
  <c r="W48" i="6" l="1"/>
  <c r="W50" i="6"/>
  <c r="W49" i="6"/>
  <c r="W44" i="6"/>
  <c r="W47" i="6"/>
  <c r="W51" i="6"/>
  <c r="W54" i="6"/>
  <c r="W46" i="6"/>
  <c r="W52" i="6"/>
  <c r="W53" i="6"/>
  <c r="W56" i="6" l="1"/>
  <c r="B73" i="6" l="1"/>
  <c r="C71" i="6" s="1"/>
  <c r="T56" i="6"/>
  <c r="R56" i="6"/>
  <c r="S49" i="6" s="1"/>
  <c r="P56" i="6"/>
  <c r="Q54" i="6" s="1"/>
  <c r="N56" i="6"/>
  <c r="O48" i="6" s="1"/>
  <c r="L56" i="6"/>
  <c r="M54" i="6" s="1"/>
  <c r="J56" i="6"/>
  <c r="B56" i="6"/>
  <c r="C49" i="6" s="1"/>
  <c r="U54" i="6"/>
  <c r="H54" i="6"/>
  <c r="F54" i="6"/>
  <c r="D54" i="6"/>
  <c r="B54" i="6"/>
  <c r="U53" i="6"/>
  <c r="S53" i="6"/>
  <c r="M53" i="6"/>
  <c r="H53" i="6"/>
  <c r="H56" i="6" s="1"/>
  <c r="F53" i="6"/>
  <c r="F56" i="6" s="1"/>
  <c r="D53" i="6"/>
  <c r="B53" i="6"/>
  <c r="U52" i="6"/>
  <c r="M52" i="6"/>
  <c r="U51" i="6"/>
  <c r="S51" i="6"/>
  <c r="M51" i="6"/>
  <c r="U50" i="6"/>
  <c r="S50" i="6"/>
  <c r="O50" i="6"/>
  <c r="M50" i="6"/>
  <c r="U49" i="6"/>
  <c r="O49" i="6"/>
  <c r="M49" i="6"/>
  <c r="U48" i="6"/>
  <c r="M48" i="6"/>
  <c r="U47" i="6"/>
  <c r="S47" i="6"/>
  <c r="M47" i="6"/>
  <c r="C47" i="6"/>
  <c r="U46" i="6"/>
  <c r="S46" i="6"/>
  <c r="M46" i="6"/>
  <c r="U45" i="6"/>
  <c r="M45" i="6"/>
  <c r="U44" i="6"/>
  <c r="O44" i="6"/>
  <c r="M44" i="6"/>
  <c r="D44" i="6"/>
  <c r="B36" i="6"/>
  <c r="C33" i="6" s="1"/>
  <c r="I36" i="2"/>
  <c r="I27" i="1"/>
  <c r="Q47" i="6" l="1"/>
  <c r="Q49" i="6"/>
  <c r="Q51" i="6"/>
  <c r="Q45" i="6"/>
  <c r="C44" i="6"/>
  <c r="Q46" i="6"/>
  <c r="Q56" i="6" s="1"/>
  <c r="Q48" i="6"/>
  <c r="Q50" i="6"/>
  <c r="O52" i="6"/>
  <c r="Q53" i="6"/>
  <c r="S54" i="6"/>
  <c r="Q44" i="6"/>
  <c r="Q52" i="6"/>
  <c r="M56" i="6"/>
  <c r="C46" i="6"/>
  <c r="O47" i="6"/>
  <c r="I54" i="6"/>
  <c r="O53" i="6"/>
  <c r="O46" i="6"/>
  <c r="O56" i="6" s="1"/>
  <c r="O54" i="6"/>
  <c r="D56" i="6"/>
  <c r="E44" i="6" s="1"/>
  <c r="C51" i="6"/>
  <c r="U56" i="6"/>
  <c r="C50" i="6"/>
  <c r="O51" i="6"/>
  <c r="C53" i="6"/>
  <c r="O45" i="6"/>
  <c r="C55" i="6"/>
  <c r="E49" i="6"/>
  <c r="E47" i="6"/>
  <c r="E43" i="6"/>
  <c r="E52" i="6"/>
  <c r="E48" i="6"/>
  <c r="E51" i="6"/>
  <c r="E50" i="6"/>
  <c r="E46" i="6"/>
  <c r="I52" i="6"/>
  <c r="I48" i="6"/>
  <c r="I44" i="6"/>
  <c r="K49" i="6"/>
  <c r="K53" i="6"/>
  <c r="K51" i="6"/>
  <c r="K47" i="6"/>
  <c r="K45" i="6"/>
  <c r="I53" i="6"/>
  <c r="I51" i="6"/>
  <c r="I47" i="6"/>
  <c r="I46" i="6"/>
  <c r="K54" i="6"/>
  <c r="K50" i="6"/>
  <c r="K46" i="6"/>
  <c r="I50" i="6"/>
  <c r="I49" i="6"/>
  <c r="I45" i="6"/>
  <c r="K52" i="6"/>
  <c r="K48" i="6"/>
  <c r="K44" i="6"/>
  <c r="G54" i="6"/>
  <c r="G46" i="6"/>
  <c r="G52" i="6"/>
  <c r="G48" i="6"/>
  <c r="G44" i="6"/>
  <c r="G51" i="6"/>
  <c r="G47" i="6"/>
  <c r="G50" i="6"/>
  <c r="G49" i="6"/>
  <c r="G45" i="6"/>
  <c r="E53" i="6"/>
  <c r="C43" i="6"/>
  <c r="S44" i="6"/>
  <c r="C48" i="6"/>
  <c r="S48" i="6"/>
  <c r="C52" i="6"/>
  <c r="S52" i="6"/>
  <c r="C54" i="6"/>
  <c r="G53" i="6"/>
  <c r="C45" i="6"/>
  <c r="S45" i="6"/>
  <c r="C66" i="6"/>
  <c r="C67" i="6"/>
  <c r="C68" i="6"/>
  <c r="C69" i="6"/>
  <c r="C72" i="6"/>
  <c r="C65" i="6"/>
  <c r="C70" i="6"/>
  <c r="C34" i="6"/>
  <c r="C35" i="6"/>
  <c r="C31" i="6"/>
  <c r="C32" i="6"/>
  <c r="E54" i="6" l="1"/>
  <c r="E56" i="6" s="1"/>
  <c r="E45" i="6"/>
  <c r="C56" i="6"/>
  <c r="S56" i="6"/>
  <c r="K56" i="6"/>
  <c r="G56" i="6"/>
  <c r="I56" i="6"/>
  <c r="C73" i="6"/>
  <c r="C3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Marynčáková Radmila</author>
  </authors>
  <commentList>
    <comment ref="A11" authorId="0" shapeId="0" xr:uid="{8C073B78-6E42-41DE-B7A4-7E3A338BD412}">
      <text>
        <r>
          <rPr>
            <b/>
            <sz val="9"/>
            <color indexed="81"/>
            <rFont val="Tahoma"/>
            <family val="2"/>
            <charset val="238"/>
          </rPr>
          <t>Marynčáková Radmila:</t>
        </r>
        <r>
          <rPr>
            <sz val="9"/>
            <color indexed="81"/>
            <rFont val="Tahoma"/>
            <family val="2"/>
            <charset val="238"/>
          </rPr>
          <t xml:space="preserve">
v 2025 ORG 5829</t>
        </r>
      </text>
    </comment>
    <comment ref="A112" authorId="0" shapeId="0" xr:uid="{10994F46-78B6-49D5-8887-2042590BF83D}">
      <text>
        <r>
          <rPr>
            <b/>
            <sz val="9"/>
            <color indexed="81"/>
            <rFont val="Tahoma"/>
            <family val="2"/>
            <charset val="238"/>
          </rPr>
          <t>Marynčáková Radmila:</t>
        </r>
        <r>
          <rPr>
            <sz val="9"/>
            <color indexed="81"/>
            <rFont val="Tahoma"/>
            <family val="2"/>
            <charset val="238"/>
          </rPr>
          <t xml:space="preserve">
3518</t>
        </r>
      </text>
    </comment>
  </commentList>
</comments>
</file>

<file path=xl/sharedStrings.xml><?xml version="1.0" encoding="utf-8"?>
<sst xmlns="http://schemas.openxmlformats.org/spreadsheetml/2006/main" count="23461" uniqueCount="6067">
  <si>
    <t>Cestovní ruch</t>
  </si>
  <si>
    <t>Skutečnost</t>
  </si>
  <si>
    <t>v tis. Kč</t>
  </si>
  <si>
    <t>Kapitálové výdaje</t>
  </si>
  <si>
    <t>Běžné výdaje</t>
  </si>
  <si>
    <t>Daňové příjmy</t>
  </si>
  <si>
    <t>Nedaňové příjmy</t>
  </si>
  <si>
    <t>Kapitálové příjmy</t>
  </si>
  <si>
    <t>ostatní</t>
  </si>
  <si>
    <t>Odvětví/dotační program</t>
  </si>
  <si>
    <t>Celkový součet</t>
  </si>
  <si>
    <t>Celkem</t>
  </si>
  <si>
    <t>v mil. Kč</t>
  </si>
  <si>
    <t>Dotace</t>
  </si>
  <si>
    <t>Vlastní příjmy</t>
  </si>
  <si>
    <t>pol. 3xxx</t>
  </si>
  <si>
    <t>pol. 1xxx</t>
  </si>
  <si>
    <t>pol. 42xx</t>
  </si>
  <si>
    <t>pol. 41xx</t>
  </si>
  <si>
    <t>pol. 2xxx</t>
  </si>
  <si>
    <t xml:space="preserve"> = územko, prezentace, nes.rez., FV, platba daní, … FSM + socfond</t>
  </si>
  <si>
    <t>Data graf 1</t>
  </si>
  <si>
    <t>dotace</t>
  </si>
  <si>
    <t>vlastní příjmy</t>
  </si>
  <si>
    <t>Data graf 2</t>
  </si>
  <si>
    <t>běžné výdaje</t>
  </si>
  <si>
    <t>kapitálové výdaje</t>
  </si>
  <si>
    <t>Data graf 3</t>
  </si>
  <si>
    <t>Daně a správní poplatky</t>
  </si>
  <si>
    <t>Investiční dotace</t>
  </si>
  <si>
    <t>Neinvestiční dotace</t>
  </si>
  <si>
    <t>druh příjmu</t>
  </si>
  <si>
    <t>Čerpání v tis. Kč</t>
  </si>
  <si>
    <t>Data graf 4</t>
  </si>
  <si>
    <t xml:space="preserve"> - z toho SPZ Nošovice</t>
  </si>
  <si>
    <t>Regionální rozvoj</t>
  </si>
  <si>
    <t>Školství</t>
  </si>
  <si>
    <t>Kultura</t>
  </si>
  <si>
    <t>Zdravotnictví</t>
  </si>
  <si>
    <t>Životní prostředí</t>
  </si>
  <si>
    <t>Sociální věci</t>
  </si>
  <si>
    <t>Krizové řízení</t>
  </si>
  <si>
    <t>Všeobecná veřejná správa a služby</t>
  </si>
  <si>
    <t>Ostatní</t>
  </si>
  <si>
    <t>celkem</t>
  </si>
  <si>
    <t>všeobecná veřejná správa a služby</t>
  </si>
  <si>
    <t xml:space="preserve"> = KÚ, ZAST, SOCFOND</t>
  </si>
  <si>
    <t>Data graf 5</t>
  </si>
  <si>
    <t>%</t>
  </si>
  <si>
    <t xml:space="preserve">Životní prostředí </t>
  </si>
  <si>
    <t>13.2 Tabulková část</t>
  </si>
  <si>
    <t>Pozn.:</t>
  </si>
  <si>
    <t>Případný rozdíl v součtovém řádku oproti součtu jednotlivých položek v tabulkách je způsoben zaokrouhlením.</t>
  </si>
  <si>
    <t>Rok 2019</t>
  </si>
  <si>
    <t>PŘÍJMY</t>
  </si>
  <si>
    <t>OdPa</t>
  </si>
  <si>
    <t>Položka</t>
  </si>
  <si>
    <t>Text</t>
  </si>
  <si>
    <t>Schválený rozpočet</t>
  </si>
  <si>
    <t>Upravený rozpočet</t>
  </si>
  <si>
    <t>% plnění UR</t>
  </si>
  <si>
    <t>-</t>
  </si>
  <si>
    <t>Daň z přidané hodnoty</t>
  </si>
  <si>
    <t>Ostatní nedaňové příjmy jinde nezařazené</t>
  </si>
  <si>
    <t>Silnice</t>
  </si>
  <si>
    <t>Ostatní záležitosti v silniční dopravě</t>
  </si>
  <si>
    <t>Letiště</t>
  </si>
  <si>
    <t>Ostatní záležitosti v dopravě</t>
  </si>
  <si>
    <t>Ostatní správa ve vodním hospodářství</t>
  </si>
  <si>
    <t>Ostatní záležitosti vodního hospodářství</t>
  </si>
  <si>
    <t>Gymnázia</t>
  </si>
  <si>
    <t>Střední odborné školy</t>
  </si>
  <si>
    <t>Střední školy poskytující střední vzdělání s výučním listem</t>
  </si>
  <si>
    <t>Ostatní záležitosti vzdělávání</t>
  </si>
  <si>
    <t>Divadelní činnost</t>
  </si>
  <si>
    <t>Výstavní činnosti v kultuře</t>
  </si>
  <si>
    <t>Ostatní záležitosti kultury</t>
  </si>
  <si>
    <t>Zachování a obnova kulturních památek</t>
  </si>
  <si>
    <t>Ostatní příjmy z vlastní činnosti</t>
  </si>
  <si>
    <t>Ostatní sportovní činnost</t>
  </si>
  <si>
    <t>Využití volného času dětí a mládeže</t>
  </si>
  <si>
    <t>Ostatní nemocnice</t>
  </si>
  <si>
    <t>Lázeňské léčebny, ozdravovny, sanatoria</t>
  </si>
  <si>
    <t xml:space="preserve">Prevence před drogami, alkoholem, nikotinem a jinými závislostmi </t>
  </si>
  <si>
    <t>Ostatní činnost ve zdravotnictví</t>
  </si>
  <si>
    <t>Územní rozvoj</t>
  </si>
  <si>
    <t>Komunální služby a územní rozvoj jinde nezařazené</t>
  </si>
  <si>
    <t>Monitoring ochrany ovzduší</t>
  </si>
  <si>
    <t>Ostatní činnosti k ochraně ovzduší</t>
  </si>
  <si>
    <t>Ostatní správa v ochraně životního prostředí</t>
  </si>
  <si>
    <t>Ostatní sociální péče a pomoc dětem a mládeži</t>
  </si>
  <si>
    <t>Ostatní sociální péče a pomoc rodině a manželství</t>
  </si>
  <si>
    <t>Domovy pro seniory</t>
  </si>
  <si>
    <t>Osobní asistence, pečovatelská služba a podpora samostatného bydlení</t>
  </si>
  <si>
    <t>Domovy pro osoby se zdravotním postižením a domovy se zvláštním režimem</t>
  </si>
  <si>
    <t>Sociálně terapeutické dílny</t>
  </si>
  <si>
    <t>Ostatní záležitosti sociálních věcí a politiky zaměstnanosti</t>
  </si>
  <si>
    <t>Ostatní správa v oblasti krizového řízení</t>
  </si>
  <si>
    <t>Požární ochrana - profesionální část</t>
  </si>
  <si>
    <t>Požární ochrana - dobrovolná část</t>
  </si>
  <si>
    <t>Operační a informační střediska integrovaného záchranného systému</t>
  </si>
  <si>
    <t>Zastupitelstva krajů</t>
  </si>
  <si>
    <t>Kursové rozdíly v příjmech</t>
  </si>
  <si>
    <t>Činnost regionální správy</t>
  </si>
  <si>
    <t>Obecné příjmy a výdaje z finančních operací</t>
  </si>
  <si>
    <t>Pojištění funkčně nespecifikované</t>
  </si>
  <si>
    <t>Ostatní činnosti jinde nezařazené</t>
  </si>
  <si>
    <t>Splátky půjčených prostředků od obcí</t>
  </si>
  <si>
    <t>Splátky půjčených prostředků od příspěvkových organizací</t>
  </si>
  <si>
    <t>Přijaté splátky půjčených prostředků</t>
  </si>
  <si>
    <t>Přijaté transfery</t>
  </si>
  <si>
    <t>Neinvestiční přijaté transfery z všeobecné pokladní správy státního rozpočtu</t>
  </si>
  <si>
    <t>Neinvestiční přijaté transfery ze státního rozpočtu v rámci souhrnného dotačního vztahu</t>
  </si>
  <si>
    <t>Ostatní neinvestiční přijaté transfery ze státního rozpočtu</t>
  </si>
  <si>
    <t>Neinvestiční převody z Národního fondu</t>
  </si>
  <si>
    <t>Neinvestiční přijaté transfery od obcí</t>
  </si>
  <si>
    <t>Neinvestiční přijaté transfery od krajů</t>
  </si>
  <si>
    <t>Neinvestiční přijaté transfery</t>
  </si>
  <si>
    <t>Investiční přijaté transfery ze státních fondů</t>
  </si>
  <si>
    <t>Ostatní investiční přijaté transfery ze státního rozpočtu</t>
  </si>
  <si>
    <t>Investiční přijaté transfery od obcí</t>
  </si>
  <si>
    <t>Investiční přijaté transfery</t>
  </si>
  <si>
    <t>Převody z rozpočtových účtů</t>
  </si>
  <si>
    <t>Ostatní převody z vlastních fondů</t>
  </si>
  <si>
    <t>Převody vlastním fondům v rozpočtech územní úrovně</t>
  </si>
  <si>
    <t>PŘÍJMY PO KONSOLIDACI</t>
  </si>
  <si>
    <t>VÝDAJE</t>
  </si>
  <si>
    <t>Nákup materiálu jinde nezařazený</t>
  </si>
  <si>
    <t>Nákup ostatních služeb</t>
  </si>
  <si>
    <t>Pohoštění</t>
  </si>
  <si>
    <t xml:space="preserve">Neinvestiční transfery spolkům </t>
  </si>
  <si>
    <t>Účelové neinvestiční transfery fyzickým osobám</t>
  </si>
  <si>
    <t>Ostatní zemědělská a potravinářská činnost a rozvoj</t>
  </si>
  <si>
    <t>Neinvestiční transfery církvím a náboženským společnostem</t>
  </si>
  <si>
    <t>Neinvestiční transfery obcím</t>
  </si>
  <si>
    <t>Ostatní záležitosti lesního hospodářství</t>
  </si>
  <si>
    <t>Skupina 1 - Zemědělství, lesní hospodářství a rybářství - celkem</t>
  </si>
  <si>
    <t>Neinvestiční příspěvky zřízeným příspěvkovým organizacím</t>
  </si>
  <si>
    <t>Úspora energie a obnovitelné zdroje</t>
  </si>
  <si>
    <t>Odměny za užití duševního vlastnictví</t>
  </si>
  <si>
    <t>Nájemné</t>
  </si>
  <si>
    <t>Cestovné</t>
  </si>
  <si>
    <t>Neinvestiční transfery fundacím, ústavům a obecně prospěšným společnostem</t>
  </si>
  <si>
    <t>Vnitřní obchod</t>
  </si>
  <si>
    <t>Platy zaměstnanců v pracovním poměru vyjma zaměstnanců na služebních místech</t>
  </si>
  <si>
    <t>Ostatní osobní výdaje</t>
  </si>
  <si>
    <t>Povinné pojistné na sociální zabezpečení a příspěvek na státní politiku zaměstnanosti</t>
  </si>
  <si>
    <t>Povinné pojistné na veřejné zdravotní pojištění</t>
  </si>
  <si>
    <t>Podlimitní technické zhodnocení</t>
  </si>
  <si>
    <t>Teplo</t>
  </si>
  <si>
    <t>Elektrická energie</t>
  </si>
  <si>
    <t>Služby peněžních ústavů</t>
  </si>
  <si>
    <t>Konzultační, poradenské a právní služby</t>
  </si>
  <si>
    <t>Služby školení a vzdělávání</t>
  </si>
  <si>
    <t xml:space="preserve">Zpracování dat a služby související s informačními a komunikačními technologiemi </t>
  </si>
  <si>
    <t>Opravy a udržování</t>
  </si>
  <si>
    <t>Ostatní nákupy jinde nezařazené</t>
  </si>
  <si>
    <t>Neinvestiční transfery cizím příspěvkovým organizacím</t>
  </si>
  <si>
    <t>Záležitosti průmyslu, stavebnictví, obchodu a služeb jinde nezařazené</t>
  </si>
  <si>
    <t>Neinvestiční transfery zřízeným příspěvkovým organizacím</t>
  </si>
  <si>
    <t>Ostatní záležitosti pozemních komunikací</t>
  </si>
  <si>
    <t>Bezpečnost silničního provozu</t>
  </si>
  <si>
    <t>Železniční dráhy</t>
  </si>
  <si>
    <t>Poskytnuté náhrady</t>
  </si>
  <si>
    <t>Neinvestiční transfery krajům</t>
  </si>
  <si>
    <t>Dopravní obslužnost mimo veřejnou službu</t>
  </si>
  <si>
    <t>Odměny za užití počítačových programů</t>
  </si>
  <si>
    <t>Ostatní neinvestiční výdaje jinde nezařazené</t>
  </si>
  <si>
    <t>Skupina 2 - Průmyslová a ostatní odvětví hospodářství - celkem</t>
  </si>
  <si>
    <t>Mateřské školy</t>
  </si>
  <si>
    <t>Mateřské školy pro děti se speciálními vzdělávacími potřebami</t>
  </si>
  <si>
    <t>Základní školy</t>
  </si>
  <si>
    <t>Neinvestiční půjčené prostředky zřízeným příspěvkovým organizacím</t>
  </si>
  <si>
    <t>Základní školy pro žáky se speciálními vzdělávacími potřebami</t>
  </si>
  <si>
    <t>První stupeň základních škol</t>
  </si>
  <si>
    <t>Střední školy a konzervatoře pro žáky se speciálními vzdělávacími potřebami</t>
  </si>
  <si>
    <t>Střediska praktického vyučování a školní hospodářství</t>
  </si>
  <si>
    <t>Konzervatoře</t>
  </si>
  <si>
    <t>Dětské domovy</t>
  </si>
  <si>
    <t>Školní stravování</t>
  </si>
  <si>
    <t>Školní družiny a kluby</t>
  </si>
  <si>
    <t>Internáty</t>
  </si>
  <si>
    <t>Zařízení výchovného poradenství</t>
  </si>
  <si>
    <t>Domovy mládeže</t>
  </si>
  <si>
    <t>Ostatní zařízení související s výchovou a vzděláváním mládeže</t>
  </si>
  <si>
    <t>Vyšší odborné školy</t>
  </si>
  <si>
    <t>Základní umělecké školy</t>
  </si>
  <si>
    <t>Střediska volného času</t>
  </si>
  <si>
    <t>Mezinárodní spolupráce ve vzdělávání</t>
  </si>
  <si>
    <t>Služby elektronických komunikací</t>
  </si>
  <si>
    <t>Převody domněle neoprávněně použitých dotací zpět poskytovateli</t>
  </si>
  <si>
    <t>Hudební činnost</t>
  </si>
  <si>
    <t>Filmová tvorba, distribuce, kina a shromažďování audiovizuálních archiválií</t>
  </si>
  <si>
    <t>Činnosti knihovnické</t>
  </si>
  <si>
    <t>Činnosti muzeí a galerií</t>
  </si>
  <si>
    <t>Vydavatelská činnost</t>
  </si>
  <si>
    <t>Ostatní záležitosti ochrany památek a péče o kulturní dědictví</t>
  </si>
  <si>
    <t>Rozhlas a televize</t>
  </si>
  <si>
    <t>Ostatní záležitosti sdělovacích prostředků</t>
  </si>
  <si>
    <t>Ostatní záležitosti kultury, církví a sdělovacích prostředků</t>
  </si>
  <si>
    <t>Hospice</t>
  </si>
  <si>
    <t>Ostatní neinvestiční transfery jiným veřejným rozpočtům</t>
  </si>
  <si>
    <t>Zdravotnická záchranná služba</t>
  </si>
  <si>
    <t>Ostatní speciální zdravotnická péče</t>
  </si>
  <si>
    <t>Územní plánování</t>
  </si>
  <si>
    <t>Ostatní neinvestiční transfery do zahraničí</t>
  </si>
  <si>
    <t>Členské příspěvky mezinárodním vládním organizacím</t>
  </si>
  <si>
    <t>Podlimitní věcná břemena</t>
  </si>
  <si>
    <t>Úroky vlastní</t>
  </si>
  <si>
    <t>Změny technologií vytápění</t>
  </si>
  <si>
    <t>Prevence vzniku odpadů</t>
  </si>
  <si>
    <t>Ostatní nakládání s odpady</t>
  </si>
  <si>
    <t>Výdaje na náhrady za nezpůsobenou újmu</t>
  </si>
  <si>
    <t>Ochrana druhů a stanovišť</t>
  </si>
  <si>
    <t>Chráněné části přírody</t>
  </si>
  <si>
    <t>Protierozní, protilavinová a protipožární ochrana</t>
  </si>
  <si>
    <t>Ekologická výchova a osvěta</t>
  </si>
  <si>
    <t xml:space="preserve">Poštovní služby </t>
  </si>
  <si>
    <t>Ostatní ekologické záležitosti</t>
  </si>
  <si>
    <t>Skupina 3 - Služby pro obyvatelstvo - celkem</t>
  </si>
  <si>
    <t>Neinvestiční půjčené prostředky fundacím, ústavům a obecně prospěšným společnostem</t>
  </si>
  <si>
    <t>Neinvestiční půjčené prostředky spolkům</t>
  </si>
  <si>
    <t>Neinvestiční půjčené prostředky církvím a náboženským společnostem</t>
  </si>
  <si>
    <t>Odborné sociální poradenství</t>
  </si>
  <si>
    <t>Ostatní výdaje související se sociálním poradenstvím</t>
  </si>
  <si>
    <t>Zařízení pro děti vyžadující okamžitou pomoc</t>
  </si>
  <si>
    <t>Sociální péče a pomoc přistěhovalcům a vybraným etnikům</t>
  </si>
  <si>
    <t>Sociální rehabilitace</t>
  </si>
  <si>
    <t>Chráněné bydlení</t>
  </si>
  <si>
    <t>Týdenní stacionáře</t>
  </si>
  <si>
    <t>Denní stacionáře a centra denních služeb</t>
  </si>
  <si>
    <t>Sociální služby poskytované ve zdravotnických zařízeních ústavní péče</t>
  </si>
  <si>
    <t>Ostatní služby a činnosti v oblasti sociální péče</t>
  </si>
  <si>
    <t>Raná péče a sociálně aktivizační služby pro rodiny s dětmi</t>
  </si>
  <si>
    <t>Krizová pomoc</t>
  </si>
  <si>
    <t>Domy na půl cesty</t>
  </si>
  <si>
    <t>Azylové domy, nízkoprahová denní centra a noclehárny</t>
  </si>
  <si>
    <t>Nízkoprahová zařízení pro děti a mládež</t>
  </si>
  <si>
    <t>Služby následné péče, terapeutické komunity a kontaktní centra</t>
  </si>
  <si>
    <t>Terénní programy</t>
  </si>
  <si>
    <t>Ostatní služby a činnosti v oblasti sociální prevence</t>
  </si>
  <si>
    <t>Skupina 4 - Sociální věci a politika zaměstnanosti - celkem</t>
  </si>
  <si>
    <t>Ochrana obyvatelstva</t>
  </si>
  <si>
    <t>Ochranné pomůcky</t>
  </si>
  <si>
    <t>Rezerva na krizová opatření</t>
  </si>
  <si>
    <t>Krizová opatření</t>
  </si>
  <si>
    <t>Záležitosti krizového řízení jinde nezařazené</t>
  </si>
  <si>
    <t>Bezpečnost a veřejný pořádek</t>
  </si>
  <si>
    <t>Potraviny</t>
  </si>
  <si>
    <t>Ostatní záležitosti požární ochrany</t>
  </si>
  <si>
    <t>Skupina 5 - Bezpečnost státu a právní ochrana - celkem</t>
  </si>
  <si>
    <t>Ostatní platy</t>
  </si>
  <si>
    <t>Odměny členů zastupitelstev obcí a krajů</t>
  </si>
  <si>
    <t>Ostatní platby za provedenou práci jinde nezařazené</t>
  </si>
  <si>
    <t>Ostatní povinné pojistné placené zaměstnavatelem</t>
  </si>
  <si>
    <t>Kursové rozdíly ve výdajích</t>
  </si>
  <si>
    <t>Pohonné hmoty a maziva</t>
  </si>
  <si>
    <t>Nespecifikované rezervy</t>
  </si>
  <si>
    <t>Volby do zastupitelstev územních samosprávných celků</t>
  </si>
  <si>
    <t>Léky a zdravotnický materiál</t>
  </si>
  <si>
    <t>Nákup kolků</t>
  </si>
  <si>
    <t>Ostatní finanční operace</t>
  </si>
  <si>
    <t>Skupina 6 - Všeobecná veřejná správa a služby - celkem</t>
  </si>
  <si>
    <t>Převody vlastním rozpočtovým účtům</t>
  </si>
  <si>
    <t>Převody do vlastní pokladny</t>
  </si>
  <si>
    <t>Ostatní převody vlastním fondům</t>
  </si>
  <si>
    <t xml:space="preserve">Investiční transfery spolkům </t>
  </si>
  <si>
    <t>Investiční transfery zřízeným příspěvkovým organizacím</t>
  </si>
  <si>
    <t>Stroje, přístroje a zařízení</t>
  </si>
  <si>
    <t>Dopravní prostředky</t>
  </si>
  <si>
    <t>Investiční transfery fundacím, ústavům a obecně prospěšným společnostem</t>
  </si>
  <si>
    <t>Investiční transfery obcím</t>
  </si>
  <si>
    <t>Pozemky</t>
  </si>
  <si>
    <t>Jiné investiční transfery zřízeným příspěvkovým organizacím</t>
  </si>
  <si>
    <t>Programové vybavení</t>
  </si>
  <si>
    <t>Nákup akcií</t>
  </si>
  <si>
    <t>Investiční půjčené prostředky zřízeným příspěvkovým organizacím</t>
  </si>
  <si>
    <t>Investiční transfery církvím a náboženským společnostem</t>
  </si>
  <si>
    <t>Pořízení, zachování a obnova hodnot místního kulturního, národního a historického povědomí</t>
  </si>
  <si>
    <t>Investiční půjčené prostředky obcím</t>
  </si>
  <si>
    <t>Účelové investiční transfery nepodnikajícím fyzickým osobám</t>
  </si>
  <si>
    <t xml:space="preserve">Běžné výdaje celkem  </t>
  </si>
  <si>
    <t>Kapitálové výdaje celkem</t>
  </si>
  <si>
    <t xml:space="preserve">Konsolidace výdajů   </t>
  </si>
  <si>
    <t xml:space="preserve">Výdaje celkem        </t>
  </si>
  <si>
    <t>VÝDAJE PO KONSOLIDACI</t>
  </si>
  <si>
    <t>Plnění UR (%)</t>
  </si>
  <si>
    <t>Odvětví krizového řízení celkem</t>
  </si>
  <si>
    <t>Odvětví kultury celkem</t>
  </si>
  <si>
    <t>Odvětví regionálního rozvoje celkem</t>
  </si>
  <si>
    <t>Odvětví cestovního ruchu celkem</t>
  </si>
  <si>
    <t>Odvětví sociálních věcí celkem</t>
  </si>
  <si>
    <t>Odvětví školství celkem</t>
  </si>
  <si>
    <t>Odvětví zdravotnictví celkem</t>
  </si>
  <si>
    <t>Odvětví životního prostředí celkem</t>
  </si>
  <si>
    <t>CELKEM</t>
  </si>
  <si>
    <t>Odvětví/účel použití</t>
  </si>
  <si>
    <t>Příjemce</t>
  </si>
  <si>
    <t>Čerpání UR (%)</t>
  </si>
  <si>
    <t xml:space="preserve">Město Bílovec </t>
  </si>
  <si>
    <t xml:space="preserve">Město Český Těšín </t>
  </si>
  <si>
    <t xml:space="preserve">Město Krnov </t>
  </si>
  <si>
    <t xml:space="preserve">Město Vítkov </t>
  </si>
  <si>
    <t xml:space="preserve">Obec Karlova Studánka </t>
  </si>
  <si>
    <t xml:space="preserve">Obec Šilheřovice </t>
  </si>
  <si>
    <t>Černá louka s.r.o., Ostrava</t>
  </si>
  <si>
    <t>Ostravská univerzita</t>
  </si>
  <si>
    <t>Vysoká škola báňská - Technická univerzita Ostrava</t>
  </si>
  <si>
    <t>ODVĚTVÍ KRIZOVÉHO ŘÍZENÍ</t>
  </si>
  <si>
    <t>Činnost krajského sdružení hasičů Moravskoslezského kraje</t>
  </si>
  <si>
    <t>SH ČMS - krajské sdružení hasičů Moravskoslezského kraje, Ostrava-Zábřeh</t>
  </si>
  <si>
    <t xml:space="preserve">Město Jablunkov </t>
  </si>
  <si>
    <t>Podpora organizacím na úseku bezpečnosti a Integrovaného záchranného systému (IZS)</t>
  </si>
  <si>
    <t>Vodní záchranná služba ČČK Frýdek-Místek, pobočný spolek, Frýdek-Místek</t>
  </si>
  <si>
    <t>Vodní záchranná služba ČČK Nový Jičín - R, pobočný spolek, Nový Jičín</t>
  </si>
  <si>
    <t>Vodní záchranná služba ČČK Ostrava, pobočný spolek, Ostrava</t>
  </si>
  <si>
    <t xml:space="preserve">Vodní záchranná služba ČČK Slezská Harta, pobočný spolek, Leskovec nad Moravicí </t>
  </si>
  <si>
    <t>Vodní záchranná služba ČČK Těrlicko, pobočný spolek, Těrlicko</t>
  </si>
  <si>
    <t>Příspěvek Hasičskému záchrannému sboru Moravskoslezského kraje na výstavbu a rekonstrukci hasičských stanic</t>
  </si>
  <si>
    <t>Hasičský záchranný sbor Moravskoslezského kraje</t>
  </si>
  <si>
    <t xml:space="preserve">Příspěvek obcím na financování potřeb jednotek sborů dobrovolných hasičů obcí </t>
  </si>
  <si>
    <t xml:space="preserve">Město Bruntál </t>
  </si>
  <si>
    <t xml:space="preserve">Město Břidličná </t>
  </si>
  <si>
    <t>Město Budišov nad Budišovkou</t>
  </si>
  <si>
    <t>Město Frenštát pod Radhoštěm</t>
  </si>
  <si>
    <t>Město Frýdlant nad Ostravicí</t>
  </si>
  <si>
    <t xml:space="preserve">Město Fulnek </t>
  </si>
  <si>
    <t xml:space="preserve">Město Hlučín </t>
  </si>
  <si>
    <t xml:space="preserve">Město Horní Benešov </t>
  </si>
  <si>
    <t xml:space="preserve">Město Hradec nad Moravicí </t>
  </si>
  <si>
    <t xml:space="preserve">Město Kopřivnice </t>
  </si>
  <si>
    <t xml:space="preserve">Město Kravaře </t>
  </si>
  <si>
    <t xml:space="preserve">Město Odry </t>
  </si>
  <si>
    <t xml:space="preserve">Město Příbor </t>
  </si>
  <si>
    <t xml:space="preserve">Město Rýmařov </t>
  </si>
  <si>
    <t xml:space="preserve">Město Studénka </t>
  </si>
  <si>
    <t xml:space="preserve">Město Štramberk </t>
  </si>
  <si>
    <t xml:space="preserve">Město Vratimov </t>
  </si>
  <si>
    <t xml:space="preserve">Město Vrbno pod Pradědem </t>
  </si>
  <si>
    <t xml:space="preserve">Městys Litultovice </t>
  </si>
  <si>
    <t xml:space="preserve">Obec Bernartice nad Odrou </t>
  </si>
  <si>
    <t xml:space="preserve">Obec Bohuslavice </t>
  </si>
  <si>
    <t xml:space="preserve">Obec Bolatice </t>
  </si>
  <si>
    <t xml:space="preserve">Obec Bukovec </t>
  </si>
  <si>
    <t xml:space="preserve">Obec Dolní Moravice </t>
  </si>
  <si>
    <t xml:space="preserve">Obec Dvorce </t>
  </si>
  <si>
    <t xml:space="preserve">Obec Fryčovice </t>
  </si>
  <si>
    <t xml:space="preserve">Obec Háj ve Slezsku </t>
  </si>
  <si>
    <t xml:space="preserve">Obec Horní Město </t>
  </si>
  <si>
    <t xml:space="preserve">Obec Hrabyně </t>
  </si>
  <si>
    <t xml:space="preserve">Obec Jindřichov </t>
  </si>
  <si>
    <t xml:space="preserve">Obec Lomnice </t>
  </si>
  <si>
    <t xml:space="preserve">Obec Malá Morávka </t>
  </si>
  <si>
    <t xml:space="preserve">Obec Melč </t>
  </si>
  <si>
    <t xml:space="preserve">Obec Mokré Lazce </t>
  </si>
  <si>
    <t xml:space="preserve">Obec Mosty u Jablunkova </t>
  </si>
  <si>
    <t xml:space="preserve">Obec Pustá Polom </t>
  </si>
  <si>
    <t xml:space="preserve">Obec Starý Jičín </t>
  </si>
  <si>
    <t xml:space="preserve">Obec Sudice </t>
  </si>
  <si>
    <t xml:space="preserve">Obec Světlá Hora </t>
  </si>
  <si>
    <t>Ostrava, Slezská Ostrava</t>
  </si>
  <si>
    <t xml:space="preserve">Statutární město Frýdek-Místek </t>
  </si>
  <si>
    <t xml:space="preserve">Statutární město Opava </t>
  </si>
  <si>
    <t xml:space="preserve">Statutární město Ostrava  </t>
  </si>
  <si>
    <t xml:space="preserve">Statutární město Třinec </t>
  </si>
  <si>
    <t>Zabezpečení technické podpory pro Integrované bezpečnostní centrum Moravskoslezského kraje</t>
  </si>
  <si>
    <t>Ostatní individuální dotace v odvětví krizového řízení</t>
  </si>
  <si>
    <t>SH ČMS - Sbor dobrovolných hasičů Bohumín-Kopytov, Bohumín</t>
  </si>
  <si>
    <t>ODVĚTVÍ KULTURY</t>
  </si>
  <si>
    <t>Cirkus trochu jinak, Vřesina</t>
  </si>
  <si>
    <t>Colour Production, spol. s r. o., Dolní Lhota</t>
  </si>
  <si>
    <t>Dream Factory Ostrava, Frýdek-Místek</t>
  </si>
  <si>
    <t xml:space="preserve">Love production s.r.o., Metylovice </t>
  </si>
  <si>
    <t>Matice slezská, místní odbor v Dolní Lomné, Dolní Lomná</t>
  </si>
  <si>
    <t xml:space="preserve">New Wind Production s.r.o., Hlučín </t>
  </si>
  <si>
    <t>PaS de Theatre s.r.o., Ostrava-Přívoz</t>
  </si>
  <si>
    <t>ProJantar s.r.o., Hlučín</t>
  </si>
  <si>
    <t>Ocenění udělovaná v odvětví kultury</t>
  </si>
  <si>
    <t>Podpora individuálních akcí na obnovu kulturních památek a památek místního významu</t>
  </si>
  <si>
    <t>Dolní oblast VÍTKOVICE, Ostrava-Vítkovice</t>
  </si>
  <si>
    <t>Fyzické osoby nepodnikající</t>
  </si>
  <si>
    <t>Konvent minoritů v Opavě, Opava</t>
  </si>
  <si>
    <t>Leemon Concept, s. r. o., Frýdek-Místek</t>
  </si>
  <si>
    <t xml:space="preserve">Město Nový Jičín </t>
  </si>
  <si>
    <t xml:space="preserve">Obec Morávka </t>
  </si>
  <si>
    <t xml:space="preserve">Obec Stará Ves nad Ondřejnicí </t>
  </si>
  <si>
    <t>Podpora profesionálních divadel a profesionálního symfonického orchestru</t>
  </si>
  <si>
    <t>elieva s.r.o., Pražmo</t>
  </si>
  <si>
    <t>Prezentace kraje v oblasti kultury a zahraniční spolupráce</t>
  </si>
  <si>
    <t>Nadační fond Sborového studia Karviná, Karviná</t>
  </si>
  <si>
    <t xml:space="preserve">Soutěže, festivaly a aktivity v oblasti kultury </t>
  </si>
  <si>
    <t>Kováři Moravskoslezského kraje, z.s., Háj ve Slezsku</t>
  </si>
  <si>
    <t xml:space="preserve">Město Petřvald </t>
  </si>
  <si>
    <t>MÚZA - sdružení základních uměleckých škol Moravskoslezského kraje, Orlová</t>
  </si>
  <si>
    <t>Obec Štítina</t>
  </si>
  <si>
    <t>Ostravské centrum nové hudby, Ostrava</t>
  </si>
  <si>
    <t xml:space="preserve">Spolek pro kulturní deník Ostravan.cz, Bolatice </t>
  </si>
  <si>
    <t xml:space="preserve">Statutární město Havířov </t>
  </si>
  <si>
    <t xml:space="preserve">Statutární město Karviná </t>
  </si>
  <si>
    <t>Vodárenská věž Opava o.p.s., Opava</t>
  </si>
  <si>
    <t>Ostatní individuální dotace v odvětví kultury</t>
  </si>
  <si>
    <t>Mikroregion Slezská Harta</t>
  </si>
  <si>
    <t>Ostatní individuální dotace v odvětví prezentace kraje a edičního plánu</t>
  </si>
  <si>
    <t xml:space="preserve">Podpora akcí celokrajského významu </t>
  </si>
  <si>
    <t>Svaz podnikatelů ve stavebnictví v České republice, Praha 1</t>
  </si>
  <si>
    <t>ODVĚTVÍ REGIONÁLNÍHO ROZVOJE</t>
  </si>
  <si>
    <t>Podpora odborného vzdělávání na vysokých školách v Moravskoslezském kraji</t>
  </si>
  <si>
    <t>Slezská univerzita v Opavě</t>
  </si>
  <si>
    <t>Podpora rozvojových aktivit v oblasti regionálního rozvoje</t>
  </si>
  <si>
    <t>Moravskoslezská kreativní akademie, z.s., Ostrava</t>
  </si>
  <si>
    <t xml:space="preserve">Obec Doubrava </t>
  </si>
  <si>
    <t>Sdružení místních samospráv České republiky</t>
  </si>
  <si>
    <t>Sdružení obcí povodí Morávky</t>
  </si>
  <si>
    <t>Sdružení obrany spotřebitelů Moravy a Slezska, z.s., Ostrava</t>
  </si>
  <si>
    <t>Moravskoslezské inovační centrum Ostrava, a.s., Ostrava - Pustkovec</t>
  </si>
  <si>
    <t>ODVĚTVÍ CESTOVNÍHO RUCHU</t>
  </si>
  <si>
    <t>Podpora turistických areálů spadajících pod Dolní oblast Vítkovice</t>
  </si>
  <si>
    <t>Podpora významných akcí cestovního ruchu</t>
  </si>
  <si>
    <t>Bruntálsko</t>
  </si>
  <si>
    <t>Cyklocestovatelé, Staré Město, okr Frýdek-Místek</t>
  </si>
  <si>
    <t>Horské lázně Karlova Studánka, státní podnik</t>
  </si>
  <si>
    <t>Krajina břidlice, z. s., Budišov nad Budišovkou</t>
  </si>
  <si>
    <t>Mikroregion Hvozdnice</t>
  </si>
  <si>
    <t>PUSTEVNY, s.r.o., Trojanovice</t>
  </si>
  <si>
    <t>SKI Bílá - Služby s.r.o., Bílá</t>
  </si>
  <si>
    <t>Ski klub RD Rýmařov, z.s., Rýmařov</t>
  </si>
  <si>
    <t>Slezské zemské dráhy, o.p.s., Bohušov</t>
  </si>
  <si>
    <t>SLEZSKÝ ŽELEZNIČNÍ SPOLEK, Těrlicko</t>
  </si>
  <si>
    <t>Turistické značení</t>
  </si>
  <si>
    <t>KČT oblast Moravskoslezská, Ostrava</t>
  </si>
  <si>
    <t>ODVĚTVÍ SOCIÁLNÍCH VĚCÍ</t>
  </si>
  <si>
    <t>Podpora aktivit sociálního podnikání v Moravskoslezském kraji</t>
  </si>
  <si>
    <t>Charita Opava</t>
  </si>
  <si>
    <t>Klastr sociálních inovací a podniků - SINEC, z.s., Ostrava</t>
  </si>
  <si>
    <t>MELIVITA s.r.o., Ostrava</t>
  </si>
  <si>
    <t>Slezská diakonie, Český Těšín</t>
  </si>
  <si>
    <t>Podpora činností a celokrajských aktivit pro seniory Moravskoslezského kraje</t>
  </si>
  <si>
    <t>Charita Frýdek-Místek</t>
  </si>
  <si>
    <t>Krajská rada seniorů Moravskoslezského kraje, p.s., Ostrava</t>
  </si>
  <si>
    <t>Společně, o.p.s., Brno-střed</t>
  </si>
  <si>
    <t>Spolek Počteníčko, Ostrava-Jih</t>
  </si>
  <si>
    <t>Sun Drive Communications s.r.o., Brno-Tuřany</t>
  </si>
  <si>
    <t>Podpora činností a celokrajských aktivit v rámci prorodinné politiky</t>
  </si>
  <si>
    <t>Vzájemné soužití o.p.s., Ostrava</t>
  </si>
  <si>
    <t>Podpora projektů sociální prevence a sociálního začleňování s regionální působností v Moravskoslezském kraji</t>
  </si>
  <si>
    <t>Charita Jeseník, Jeseník</t>
  </si>
  <si>
    <t>Charita Ostrava</t>
  </si>
  <si>
    <t>Ostatní individuální dotace v odvětví sociálních věcí</t>
  </si>
  <si>
    <t>ADAM - autistické děti a my, z.s., Havířov</t>
  </si>
  <si>
    <t>ZO ČSOP VERONICA, Brno</t>
  </si>
  <si>
    <t>ODVĚTVÍ ŠKOLSTVÍ</t>
  </si>
  <si>
    <t>Hry "Olympiády dětí a mládeže"</t>
  </si>
  <si>
    <t>Moravskoslezská krajská organizace ČUS, Ostrava</t>
  </si>
  <si>
    <t>Podpora aktivit k rozvoji vzdělanosti</t>
  </si>
  <si>
    <t>Podpora sportu a pohybových aktivit občanů Moravskoslezského kraje</t>
  </si>
  <si>
    <t>Akademie FC Baník Ostrava z. s., Ostrava-Slezská Ostrava</t>
  </si>
  <si>
    <t>BESKI z.s., Ostrava Mariánské Hory a Hulváky</t>
  </si>
  <si>
    <t>Beskydský golfový klub z. s., Ropice</t>
  </si>
  <si>
    <t>Český atletický svaz, Praha</t>
  </si>
  <si>
    <t>Český svaz házené, Praha 7</t>
  </si>
  <si>
    <t>Český tenisový svaz vozíčkářů, Brno-Královo Pole</t>
  </si>
  <si>
    <t>ČESKÝ TENISOVÝ SVAZ, PRAHA 7</t>
  </si>
  <si>
    <t>Emilova sportovní, z.s., Brno</t>
  </si>
  <si>
    <t>Green Volley Frýdek-Místek, z.s., Frýdek-Místek</t>
  </si>
  <si>
    <t>HC OCELÁŘI TŘINEC mládež, z.s., Třinec</t>
  </si>
  <si>
    <t>HOCKEY CLUB OCELÁŘI TŘINEC, a.s., Třinec</t>
  </si>
  <si>
    <t>Krajský svaz ČSPS - Moravskoslezský kraj, Kopřivnice</t>
  </si>
  <si>
    <t>Moravskoslezský krajský volejbalový svaz, Ostrava</t>
  </si>
  <si>
    <t>Nadační fond Českého klubu olympioniků regionu Severní Morava, Frenštát pod Radhoštěm</t>
  </si>
  <si>
    <t>Nadační fond regionální fotbalové Akademie Moravskoslezského kraje, Ostrava</t>
  </si>
  <si>
    <t xml:space="preserve">RWR s.r.o., Vřesina </t>
  </si>
  <si>
    <t>SDRUŽENÍ SPORTOVNÍCH KLUBŮ VÍTKOVICE, Ostrava</t>
  </si>
  <si>
    <t>SPMP ČR pobočný spolek Moravskoslezský kraj, Břidličná</t>
  </si>
  <si>
    <t>spolek GO ON, Frenštát pod Radhoštěm</t>
  </si>
  <si>
    <t>Sportovní basketbalová škola Ostrava z.s., Ostrava-Jih</t>
  </si>
  <si>
    <t>Sportovní klub stolního tenisu Baník Havířov, Havířov-Šumbark</t>
  </si>
  <si>
    <t>Sportovní klub vzpírání Baník Havířov z.s., Havířov</t>
  </si>
  <si>
    <t>T.J. Frenštát pod Radhoštěm, Frenštát pod Radhoštěm</t>
  </si>
  <si>
    <t>Tělocvičná jednota Sokol Klimkovice, Klimkovice</t>
  </si>
  <si>
    <t>Tělovýchovná jednota Ostrava, Ostrava, Moravská Ostrava a Přívoz</t>
  </si>
  <si>
    <t>Česká hlava PROJEKT z.ú., Sojovice</t>
  </si>
  <si>
    <t>ČESKÁ SPOLEČNOST CHEMICKÁ, Praha 1</t>
  </si>
  <si>
    <t>Studium a vzdělávání v zahraničí</t>
  </si>
  <si>
    <t>HigBic s.r.o., Veselí nad Moravou</t>
  </si>
  <si>
    <t>Ostatní individuální dotace v odvětví školství</t>
  </si>
  <si>
    <t>SH ČMS - Sbor dobrovolných hasičů Světlá Hora, Světlá Hora</t>
  </si>
  <si>
    <t>SKI Vítkovice-Bílá, Bílá</t>
  </si>
  <si>
    <t>ODVĚTVÍ ZDRAVOTNICTVÍ</t>
  </si>
  <si>
    <t>Konference, sympózia a aktivity v oblasti zdravotnictví</t>
  </si>
  <si>
    <t>HEALTHCARE INSTITUTE o.p.s., Ostrava-Jih</t>
  </si>
  <si>
    <t>Nadační fond Pavla Novotného, Chlebičov</t>
  </si>
  <si>
    <t>Naděje pro každého z.s., Ostrava</t>
  </si>
  <si>
    <t>Protialkoholní záchytná stanice</t>
  </si>
  <si>
    <t>Fakultní nemocnice Ostrava</t>
  </si>
  <si>
    <t>ODVĚTVÍ ŽIVOTNÍHO PROSTŘEDÍ</t>
  </si>
  <si>
    <t>Informační systém o znečištění ovzduší</t>
  </si>
  <si>
    <t>Český hydrometeorologický ústav</t>
  </si>
  <si>
    <t>Zdravotní ústav se sídlem v Ostravě</t>
  </si>
  <si>
    <t>Péče o chráněné druhy živočichů</t>
  </si>
  <si>
    <t xml:space="preserve">Obec Ostravice </t>
  </si>
  <si>
    <t>Podpora výukového centra EVVO</t>
  </si>
  <si>
    <t>MAS Regionu Poodří, z.s., Bartošovice</t>
  </si>
  <si>
    <t>Arnika - Centrum pro podporu občanů, Praha</t>
  </si>
  <si>
    <t>Česká ZOO, Ostrava-Poruba</t>
  </si>
  <si>
    <t>Nadace na pomoc zvířatům, Ostrava-Poruba</t>
  </si>
  <si>
    <t>Ostatní individuální dotace v odvětví životního prostředí</t>
  </si>
  <si>
    <t xml:space="preserve">Obec Neplachovice </t>
  </si>
  <si>
    <t>ORG</t>
  </si>
  <si>
    <t>Název akce</t>
  </si>
  <si>
    <t>Výdaje v předchozích letech</t>
  </si>
  <si>
    <t>Plánované výdaje v letech</t>
  </si>
  <si>
    <t>Poznámka</t>
  </si>
  <si>
    <t>kraj</t>
  </si>
  <si>
    <t>stát</t>
  </si>
  <si>
    <t>Krajský úřad</t>
  </si>
  <si>
    <t xml:space="preserve">Rekonstrukce budovy krajského úřadu </t>
  </si>
  <si>
    <t>Kapitálové výdaje - ICT - činnost krajského úřadu</t>
  </si>
  <si>
    <t>Ostatní kapitálové výdaje - činnost krajského úřadu</t>
  </si>
  <si>
    <t>Realizace energetických úspor metodou EPC ve vybraných objektech Moravskoslezského kraje</t>
  </si>
  <si>
    <t>Výdaje související se sdílenými službami - investiční</t>
  </si>
  <si>
    <t>ODVĚTVÍ FINANCÍ A SPRÁVY MAJETKU CELKEM</t>
  </si>
  <si>
    <t>Souvislé opravy silnic II. a III. tříd, včetně mostních objektů (Správa silnic Moravskoslezského kraje, příspěvková organizace, Ostrava)</t>
  </si>
  <si>
    <t>Letiště Leoše Janáčka Ostrava, ostatní reprodukce majetku kraje</t>
  </si>
  <si>
    <t>Integrované bezpečnostní centrum Moravskoslezského kraje - dovybavení</t>
  </si>
  <si>
    <t>ODVĚTVÍ KRIZOVÉHO ŘÍZENÍ CELKEM</t>
  </si>
  <si>
    <t>ODVĚTVÍ KULTURY:</t>
  </si>
  <si>
    <t>Podpora rozvoje muzejnictví v Moravskoslezském kraji - příspěvkové organizace MSK</t>
  </si>
  <si>
    <t>Hrad Hukvaldy - dobudování infrastruktury (Muzeum Beskyd Frýdek-Místek, příspěvková organizace)</t>
  </si>
  <si>
    <t>ODVĚTVÍ KULTURY CELKEM</t>
  </si>
  <si>
    <t>ODVĚTVÍ CESTOVNÍHO RUCHU:</t>
  </si>
  <si>
    <t>ODVĚTVÍ CESTOVNÍHO RUCHU CELKEM</t>
  </si>
  <si>
    <t>ODVĚTVÍ SOCIÁLNÍCH VĚCÍ:</t>
  </si>
  <si>
    <t>Nákup automobilů pro příspěvkové organizace v odvětví sociálních věcí</t>
  </si>
  <si>
    <t>Výstavba domova pro seniory a domova se zvláštním režimem Kopřivnice</t>
  </si>
  <si>
    <t>Rekonstrukce budovy a spojovací chodby Máchova (Domov Duha, příspěvková organizace, Nový Jičín)</t>
  </si>
  <si>
    <t>ODVĚTVÍ SOCIÁLNÍCH VĚCÍ CELKEM</t>
  </si>
  <si>
    <t>ODVĚTVÍ ŠKOLSTVÍ:</t>
  </si>
  <si>
    <t xml:space="preserve">Obměna a ekologizace vozového parku v odvětví školství  </t>
  </si>
  <si>
    <t xml:space="preserve"> - </t>
  </si>
  <si>
    <t>Využití objektu v Bílé (Vzdělávací a sportovní centrum Bílá, příspěvková organizace)</t>
  </si>
  <si>
    <t>Sportovní areál na ul. Komenského, Opava (Mendelovo gymnázium, Opava, příspěvková organizace)</t>
  </si>
  <si>
    <t>Vybudování dílen pro praktické vyučování (Střední odborná škola, Frýdek-Místek, příspěvková organizace)</t>
  </si>
  <si>
    <t>ODVĚTVÍ ŠKOLSTVÍ CELKEM</t>
  </si>
  <si>
    <t>ODVĚTVÍ ZDRAVOTNICTVÍ:</t>
  </si>
  <si>
    <t>Reprodukce majetku kraje v odvětví zdravotnictví</t>
  </si>
  <si>
    <t>Elektronizace zdravotnických procesů – příspěvkové organizace v odvětví zdravotnictví</t>
  </si>
  <si>
    <t>ODVĚTVÍ ZDRAVOTNICTVÍ CELKEM</t>
  </si>
  <si>
    <t>Celkové výdaje</t>
  </si>
  <si>
    <t>Skutečné výdaje v roce</t>
  </si>
  <si>
    <t>Očekávané výdaje v dalších letech (1)</t>
  </si>
  <si>
    <t>ODVĚTVÍ VLASTNÍ SPRÁVNÍ ČINNOST KRAJE A ČINNOST ZASTUPITELSTVA KRAJE:</t>
  </si>
  <si>
    <t>ODVĚTVÍ KRIZOVÉHO ŘÍZENÍ:</t>
  </si>
  <si>
    <t>Domov pro osoby se zdravotním postižením Harmonie, p. o.</t>
  </si>
  <si>
    <t>Rekonstrukce a výstavba Domova Březiny</t>
  </si>
  <si>
    <t>Podpora technických a řemeslných oborů v MSK</t>
  </si>
  <si>
    <t>Energetické úspory ve VOŠ zdravotnické Ostrava</t>
  </si>
  <si>
    <t>Výstavba výjezdového stanoviště Nový Jičín</t>
  </si>
  <si>
    <t>ODVĚTVÍ ŽIVOTNÍHO PROSTŘEDÍ:</t>
  </si>
  <si>
    <t>Revitalizace EVL Děhylovský potok - Štěpán</t>
  </si>
  <si>
    <t>EVL Šilheřovice, tvorba biotopu páchníka hnědého</t>
  </si>
  <si>
    <t>Kotlíkové dotace v Moravskoslezském kraji – 3. grantové schéma</t>
  </si>
  <si>
    <t xml:space="preserve">Pozn.: </t>
  </si>
  <si>
    <t>v Kč</t>
  </si>
  <si>
    <t>Poskytovatel dotace</t>
  </si>
  <si>
    <t>Popis</t>
  </si>
  <si>
    <t>Ministerstvo školství, mládeže a tělovýchovy</t>
  </si>
  <si>
    <t>Projekty romské komunity</t>
  </si>
  <si>
    <t>Spolupráce s francouzskými, vlámskými a španělskými školami</t>
  </si>
  <si>
    <t>Přímé náklady na vzdělávání</t>
  </si>
  <si>
    <t>Přímé náklady na vzdělávání - sportovní gymnázia</t>
  </si>
  <si>
    <t>Ministerstvo dopravy</t>
  </si>
  <si>
    <t>Příspěvek na ztrátu dopravce z provozu veřejné osobní drážní dopravy</t>
  </si>
  <si>
    <t>Ministerstvo práce a sociálních věcí</t>
  </si>
  <si>
    <t>Příspěvek na výkon sociální práce (s výjimkou sociálně-právní ochrany dětí)</t>
  </si>
  <si>
    <t>Transfery na státní příspěvek zřizovatelům zařízení pro děti vyžadující okamžitou pomoc</t>
  </si>
  <si>
    <t>Ministerstvo zdravotnictví</t>
  </si>
  <si>
    <t>Specializační vzdělávání zdravotnických pracovníků - rezidenční místa - neinvestice</t>
  </si>
  <si>
    <t>Připravenost poskytovatele ZZS na řešení mimořádných událostí a krizových situací</t>
  </si>
  <si>
    <t>Ministerstvo kultury</t>
  </si>
  <si>
    <t>Veřejné informační služby knihoven - neinvestice</t>
  </si>
  <si>
    <t>Kulturní aktivity</t>
  </si>
  <si>
    <t>Program státní podpory profesionálních divadel a stálých profesionálních symfonických orchestrů a pěveckých sborů</t>
  </si>
  <si>
    <t>Státní fond dopravní infrastruktury</t>
  </si>
  <si>
    <t>Financování dopravní infrastruktury - neinvestice</t>
  </si>
  <si>
    <t>ODVĚTVÍ FINANCÍ A SPRÁVY MAJETKU:</t>
  </si>
  <si>
    <t>Reprodukce majetku kraje v odvětví cestovního ruchu</t>
  </si>
  <si>
    <t>Rekonstrukce budovy na ulici Praskova čp. 411 v Opavě (Základní škola, Opava, Havlíčkova 1, příspěvková organizace)</t>
  </si>
  <si>
    <t>(tis. Kč)</t>
  </si>
  <si>
    <t xml:space="preserve">Výdaje na samosprávné a jiné činnosti </t>
  </si>
  <si>
    <t>Příspěvek na provoz příspěvkovým organizacím</t>
  </si>
  <si>
    <t>Reprodukce majetku kraje vyjma akcí spolufin. z evropských fin. zdrojů</t>
  </si>
  <si>
    <t>Akce spolufinancované z evropských finančních zdrojů</t>
  </si>
  <si>
    <t>Řádek č.</t>
  </si>
  <si>
    <t>Stav akce</t>
  </si>
  <si>
    <t>Zdůvodnění nečerpání</t>
  </si>
  <si>
    <t>Výdaje na samosprávné a jiné činnosti zajišťované prostřednictvím krajského úřadu</t>
  </si>
  <si>
    <t>Dopravní obslužnost - drážní doprava</t>
  </si>
  <si>
    <t>opakovaná</t>
  </si>
  <si>
    <t>Dopravní obslužnost - linková doprava</t>
  </si>
  <si>
    <t>pokračující</t>
  </si>
  <si>
    <t>Provozování železniční dráhy</t>
  </si>
  <si>
    <t>Smart region</t>
  </si>
  <si>
    <t>Rozvoj Letiště Leoše Janáčka Ostrava</t>
  </si>
  <si>
    <t>ukončená</t>
  </si>
  <si>
    <t>Čištění komunikací  (Správa silnic Moravskoslezského kraje, příspěvková organizace, Ostrava)</t>
  </si>
  <si>
    <t>Reprodukce majetku kraje vyjma akcí spolufinancovaných z evropských finančních zdrojů</t>
  </si>
  <si>
    <t>Vysokorychlostní datová síť</t>
  </si>
  <si>
    <t>Zvýšení přístupnosti a bezpečnosti ke kulturním památkám v česko-slovenském pohraničí</t>
  </si>
  <si>
    <t>Příprava staveb a příprava vypořádání pozemků (Správa silnic Moravskoslezského kraje, příspěvková organizace, Ostrava)</t>
  </si>
  <si>
    <t>Dotační program – Program na podporu dobrovolných hasičů</t>
  </si>
  <si>
    <t xml:space="preserve">Realizace koncepce ochrany obyvatel kraje - příprava na mimořádné situace </t>
  </si>
  <si>
    <t xml:space="preserve">Podpora činnosti bezpečnostních a ostatních složek Moravskoslezského kraje       </t>
  </si>
  <si>
    <t xml:space="preserve">Pořízení techniky pro Hasičský záchranný sbor Moravskoslezského kraje </t>
  </si>
  <si>
    <t xml:space="preserve">Ověřování připravenosti Integrovaného záchranného systému </t>
  </si>
  <si>
    <t xml:space="preserve">Ostatní výdaje v odvětví krizového řízení </t>
  </si>
  <si>
    <t>Rezerva na řešení krizových situací</t>
  </si>
  <si>
    <t>Návratná finanční výpomoc příspěvkovým organizacím</t>
  </si>
  <si>
    <t xml:space="preserve">Dotační program – Program podpory aktivit příslušníků národnostních menšin žijících na území Moravskoslezského kraje </t>
  </si>
  <si>
    <t xml:space="preserve">Dotační program – Program obnovy kulturních památek a památkově chráněných nemovitostí v Moravskoslezském kraji </t>
  </si>
  <si>
    <t>Dotační program – Program podpory aktivit v oblasti kultury v Moravskoslezském kraji</t>
  </si>
  <si>
    <t>Dotační program - Program obnovy památek nadregionálního významu v Moravskoslezském kraji</t>
  </si>
  <si>
    <t>Podpora marketingu v oblasti  kultury, památkové péče a muzejnictví v Moravskoslezském kraji</t>
  </si>
  <si>
    <t>Odměny obyvatelstvu (archeologické nálezy)</t>
  </si>
  <si>
    <t>Technická údržba, podpora a služby k software v odvětví kultury</t>
  </si>
  <si>
    <t xml:space="preserve">Příspěvek na provoz v odvětví kultury - příspěvkové organizace kraje   </t>
  </si>
  <si>
    <t>Příspěvek na provoz v odvětví kultury - příspěvkové organizace kraje - krytí odpisů</t>
  </si>
  <si>
    <t xml:space="preserve">Podpora akcí v oblasti kultury pro občany se zdravotním postižením   </t>
  </si>
  <si>
    <t>Regionální funkce knihoven - příspěvkové organizace MSK</t>
  </si>
  <si>
    <t xml:space="preserve">Ostatní účelový příspěvek na provoz v odvětví kultury - příspěvkové organizace kraje  </t>
  </si>
  <si>
    <t>SR - Veřejné informační služby knihoven - neinvestice</t>
  </si>
  <si>
    <t>SR - Kulturní aktivity</t>
  </si>
  <si>
    <t>SR - Program státní podpory profesionálních divadel a stálých profesionálních symfonických orchestrů a pěveckých sborů</t>
  </si>
  <si>
    <t>Ediční plán</t>
  </si>
  <si>
    <t>Propagace kraje a prezentační předměty</t>
  </si>
  <si>
    <t xml:space="preserve">Realizace komunikační strategie </t>
  </si>
  <si>
    <t>Mezinárodní spolupráce v různých oblastech zahraničních aktivit Moravskoslezského kraje</t>
  </si>
  <si>
    <t>Dotační program – Podpora obnovy a rozvoje venkova Moravskoslezského kraje</t>
  </si>
  <si>
    <t>Dotační program – Program na podporu přípravy projektové dokumentace</t>
  </si>
  <si>
    <t>Dotační program – Podpora vědy a výzkumu v Moravskoslezském kraji</t>
  </si>
  <si>
    <t>Dotační program – Program na podporu stáží žáků a studentů ve firmách</t>
  </si>
  <si>
    <t>Dotační program – Podpora znevýhodněných oblastí Moravskoslezského kraje</t>
  </si>
  <si>
    <t>Finanční nástroj Jessica</t>
  </si>
  <si>
    <t>Aktivity zajišťované MSID na základě rámcové smlouvy</t>
  </si>
  <si>
    <t>Vesnice roku</t>
  </si>
  <si>
    <t>Členský poplatek za účast v zájmovém sdružení právnických osob Trojhalí Karolina</t>
  </si>
  <si>
    <t>Služby Moravskoslezského paktu zaměstnanosti, z.s.</t>
  </si>
  <si>
    <t>Green Light: Systém služeb podporující vznik nových inovativních firem</t>
  </si>
  <si>
    <t>Prostředky na přípravu projektů</t>
  </si>
  <si>
    <t>Dotační program – Úprava lyžařských běžeckých tras v Moravskoslezském kraji</t>
  </si>
  <si>
    <t>Dotační program – Podpora turistických informačních center v  Moravskoslezském kraji</t>
  </si>
  <si>
    <t>Dotační program – Program na podporu technických atraktivit</t>
  </si>
  <si>
    <t>Dotační program – Podpora systému destinačního managementu turistických oblastí</t>
  </si>
  <si>
    <t xml:space="preserve">Činnosti společnosti Moravian Silesian Tourism, s.r.o.                                         </t>
  </si>
  <si>
    <t>Rozvojové aktivity v cestovním ruchu</t>
  </si>
  <si>
    <t>Propagace Moravskoslezského kraje na Letišti Leoše Janáčka Ostrava</t>
  </si>
  <si>
    <t>Aktivity spojené s Cyrilometodějskou tématikou</t>
  </si>
  <si>
    <t xml:space="preserve">Dotační program - Program na podporu technických atraktivit - příspěvkové organizace MSK </t>
  </si>
  <si>
    <t>Dotační program – Program na podporu zdravého stárnutí v Moravskoslezském kraji</t>
  </si>
  <si>
    <t>Dotační program – Program realizace specifických aktivit Moravskoslezského krajského plánu vyrovnávání příležitostí pro občany se zdravotním postižením</t>
  </si>
  <si>
    <t xml:space="preserve">Dotační program – Program na podporu zvýšení kvality sociálních služeb poskytovaných v Moravskoslezském kraji </t>
  </si>
  <si>
    <t>Dotační program – Program podpory činností v oblasti rodinné politiky, sociálně právní ochrany dětí a navazujících činností v sociálních službách</t>
  </si>
  <si>
    <t>Dotační program – Program na podporu financování běžných výdajů souvisejících s poskytováním sociálních služeb včetně realizace protidrogové politiky</t>
  </si>
  <si>
    <t>Dotační program – Program na podporu poskytování sociálních služeb</t>
  </si>
  <si>
    <t>Dotační program – Program pro poskytování návratných finančních výpomocí z Fondu sociálních služeb</t>
  </si>
  <si>
    <t>Individuální návratné finanční výpomoci v odvětví sociálních věcí</t>
  </si>
  <si>
    <t>Konzultační a poradenská činnost v odvětví sociálních věcí</t>
  </si>
  <si>
    <t>Technická údržba, podpora a služby k software v odvětví sociálních věcí</t>
  </si>
  <si>
    <t>SR - Podpora koordinátorů romských poradců</t>
  </si>
  <si>
    <t>SR - Transfery na státní příspěvek zřizovatelům zařízení pro děti vyžadující okamžitou pomoc</t>
  </si>
  <si>
    <t xml:space="preserve">Příspěvek na provoz odvětví sociálních věcí - příspěvkové organizace kraje   </t>
  </si>
  <si>
    <t xml:space="preserve">Příspěvek na provoz příspěvkovým organizacím v odvětví sociálních věcí - dofinancování provozu  </t>
  </si>
  <si>
    <t>Dotační program - Program na podporu poskytování sociálních služeb – PO kraje</t>
  </si>
  <si>
    <t xml:space="preserve">Návratná finanční výpomoc příspěvkovým organizacím  v odvětví sociálních věcí  </t>
  </si>
  <si>
    <t>Dotační program – Podpora vrcholového sportu v Moravskoslezském kraji</t>
  </si>
  <si>
    <t>Ocenění nejúspěšnějších žáků a školních týmů středních škol v Moravskoslezském kraji</t>
  </si>
  <si>
    <t xml:space="preserve">Ocenění práce pedagogických pracovníků a ostatní výdaje </t>
  </si>
  <si>
    <t>Technická údržba, podpora a služby k software v odvětví školství</t>
  </si>
  <si>
    <t>SR - Dotace pro soukromé školy</t>
  </si>
  <si>
    <t>SR - Přímé náklady na vzdělávání</t>
  </si>
  <si>
    <t xml:space="preserve">Příspěvek na provoz v odvětví školství - příspěvkové organizace kraje   </t>
  </si>
  <si>
    <t>Příspěvek na provoz v odvětví školství - příspěvkové organizace kraje - krytí odpisů</t>
  </si>
  <si>
    <t xml:space="preserve">Školní psychologové, školní speciální pedagogové  </t>
  </si>
  <si>
    <t>Ocenění práce pedagogických pracovníků a ostatní výdaje - příspěvkové organizace MSK</t>
  </si>
  <si>
    <t>Podpora soutěží a přehlídek - příspěvkové organizace MSK</t>
  </si>
  <si>
    <t>Podpora talentů - příspěvkové organizace MSK</t>
  </si>
  <si>
    <t>Podpora odborného vzdělávání v Moravskoslezském kraji - příspěvkové organizace MSK</t>
  </si>
  <si>
    <t>Studium a vzdělávání v zahraničí - příspěvkové organizace MSK</t>
  </si>
  <si>
    <t xml:space="preserve">Ostatní účelový příspěvek na provoz v odvětví školství - příspěvkové organizace kraje    </t>
  </si>
  <si>
    <t>SR - Projekty romské komunity</t>
  </si>
  <si>
    <t xml:space="preserve">Návratná finanční výpomoc příspěvkovým organizacím  v odvětví školství  </t>
  </si>
  <si>
    <t>Rekonstrukce objektu SŠ a domova mládeže (Střední škola společného stravování, Ostrava-Hrabůvka, příspěvková organizace)</t>
  </si>
  <si>
    <t>Rekonstrukce sportovní haly včetně zázemí (Střední průmyslová škola, Obchodní akademie a Jazyková škola s právem státní jazykové zkoušky, Frýdek-Místek, příspěvková organizace)</t>
  </si>
  <si>
    <t>Rekonstrukce nevyužitých budov obchodní akademie pro ZUŠ Orlová (Základní umělecká škola J. R. Míši, Orlová, příspěvková organizace)</t>
  </si>
  <si>
    <t>Individuální projekty - Program přeshraniční spolupráce 2014+</t>
  </si>
  <si>
    <t xml:space="preserve">Studie k aktualizaci a vyplývající ze Zásad územního rozvoje Moravskoslezského kraje </t>
  </si>
  <si>
    <t>Aktualizace Zásad územního rozvoje Moravskoslezského kraje</t>
  </si>
  <si>
    <t>Dotační program – Podpora hospicové péče</t>
  </si>
  <si>
    <t>Zajištění ohledání těl zemřelých</t>
  </si>
  <si>
    <t>Zpracování odborných posudků, činnost nezávislých odborných komisí a znalců</t>
  </si>
  <si>
    <t>Optimalizace a řízení zdravotnických zařízení</t>
  </si>
  <si>
    <t>Zajištění lékařské pohotovostní služby</t>
  </si>
  <si>
    <t>Technická údržba, podpora a služby k software v odvětví zdravotnictví</t>
  </si>
  <si>
    <t xml:space="preserve">Příspěvek na provoz v odvětví zdravotnictví - příspěvkové organizace kraje </t>
  </si>
  <si>
    <t>Integrované bezpečnostní centrum Moravskoslezského kraje (Zdravotnická záchranná služba Moravskoslezského kraje, příspěvková organizace, Ostrava)</t>
  </si>
  <si>
    <t xml:space="preserve">Stabilizace zdravotnického personálu a vzdělávání-příspěvkové organizace kraje  </t>
  </si>
  <si>
    <t>Stanice sociálních lůžek</t>
  </si>
  <si>
    <t>Parkové úpravy v areálu OLÚ Metylovice (Odborný léčebný ústav Metylovice – Moravskoslezské sanatorium, příspěvková organizace)</t>
  </si>
  <si>
    <t>Výjezdové centrum Město Albrechtice (Zdravotnická záchranná služba Moravskoslezského kraje, příspěvková organizace, Ostrava)</t>
  </si>
  <si>
    <t>Integrované výjezdové centrum Mošnov (Zdravotnická záchranná služba Moravskoslezského kraje, příspěvková organizace, Ostrava)</t>
  </si>
  <si>
    <t>Integrované výjezdové centrum Ostrava-Jih (Zdravotnická záchranná služba Moravskoslezského kraje, příspěvková organizace, Ostrava)</t>
  </si>
  <si>
    <t>Vzdělávací středisko ZZS MSK (Zdravotnická záchranná služba Moravskoslezského kraje, příspěvková organizace, Ostrava)</t>
  </si>
  <si>
    <t>Pořízení osobních ochranných pracovních prostředků zaměstnanců (Zdravotnická záchranná služba Moravskoslezského kraje, příspěvková organizace, Ostrava)</t>
  </si>
  <si>
    <t>Plánovaná pomoc na vyžádání</t>
  </si>
  <si>
    <t xml:space="preserve">Ostatní účelový příspěvek na provoz v odvětví zdravotnictví - příspěvkové organizace kraje  </t>
  </si>
  <si>
    <t>SR - Specializační vzdělávání zdravotnických pracovníků - rezidenční místa - neinvestice</t>
  </si>
  <si>
    <t>SR  - Připravenost poskytovatele ZZS na řešení mimořádných událostí a krizových situací</t>
  </si>
  <si>
    <t>SR - Specializační vzdělávání nelékařů</t>
  </si>
  <si>
    <t xml:space="preserve">Návratná finanční výpomoc příspěvkovým organizacím  v odvětví zdravotnictví  </t>
  </si>
  <si>
    <t>Dotační program – Drobné vodohospodářské akce</t>
  </si>
  <si>
    <t>Dotační program – Podpora včelařství v Moravskoslezském kraji</t>
  </si>
  <si>
    <t>Dotační program – Podpora vzdělávání a poradenství v oblasti životního prostředí</t>
  </si>
  <si>
    <t>Povodňový plán Moravskoslezského kraje</t>
  </si>
  <si>
    <t>Zpracování posudků EIA</t>
  </si>
  <si>
    <t xml:space="preserve">Situační zpráva o kvalitě ovzduší </t>
  </si>
  <si>
    <t>Prevence závažných havárií</t>
  </si>
  <si>
    <t xml:space="preserve">Chráněné části přírody </t>
  </si>
  <si>
    <t>Odstraňování následků havárií dle zákona o vodách</t>
  </si>
  <si>
    <t>Expertní studie, průzkumy</t>
  </si>
  <si>
    <t xml:space="preserve">Osvětová činnost </t>
  </si>
  <si>
    <t>Příkazové bloky</t>
  </si>
  <si>
    <t>Výdaje související s užíváním nebytových prostor krajského úřadu cizími subjekty</t>
  </si>
  <si>
    <t>Výdaje související se sdílenými službami - neinvestiční</t>
  </si>
  <si>
    <t>Ostatní výdaje související s nakládáním s majetkem</t>
  </si>
  <si>
    <t>Pojištění majetku a odpovědnosti kraje</t>
  </si>
  <si>
    <t>Nákup pozemků a ostatních nemovitostí</t>
  </si>
  <si>
    <t>Zpracování ratingu Moravskoslezského kraje</t>
  </si>
  <si>
    <t xml:space="preserve">Hrazené úroky z úvěrů </t>
  </si>
  <si>
    <t>Platby daní</t>
  </si>
  <si>
    <t>Zdroje pro tvorbu rozpočtu MSK následujících let</t>
  </si>
  <si>
    <t>Ostatní běžné výdaje - činnost krajského úřadu</t>
  </si>
  <si>
    <t>Ostatní běžné výdaje - činnost zastupitelstva kraje</t>
  </si>
  <si>
    <t>Odměny zastupitelů kraje včetně povinných odvodů</t>
  </si>
  <si>
    <t>Platy zaměstnanců kraje zařazených do krajského úřadu včetně povinných odvodů</t>
  </si>
  <si>
    <t>Čerpání prostředků ze sociálního fondu</t>
  </si>
  <si>
    <t>Kapitálové výdaje – činnost zastupitelstva kraje</t>
  </si>
  <si>
    <t>Název</t>
  </si>
  <si>
    <t>Správa silnic Moravskoslezského kraje, příspěvková organizace, Ostrava</t>
  </si>
  <si>
    <t>Moravskoslezské energetické centrum, příspěvková organizace, Ostrava</t>
  </si>
  <si>
    <t>Moravskoslezské datové centrum, příspěvková organizace, Ostrava</t>
  </si>
  <si>
    <t>Moravskoslezská vědecká knihovna v Ostravě, příspěvková organizace</t>
  </si>
  <si>
    <t>Galerie výtvarného umění v Ostravě, příspěvková organizace</t>
  </si>
  <si>
    <t>Těšínské divadlo Český Těšín, příspěvková organizace</t>
  </si>
  <si>
    <t>Muzeum Těšínska, příspěvková organizace</t>
  </si>
  <si>
    <t>Muzeum Beskyd Frýdek-Místek, příspěvková organizace</t>
  </si>
  <si>
    <t>Muzeum v Bruntále, příspěvková organizace</t>
  </si>
  <si>
    <t>Muzeum Novojičínska, příspěvková organizace</t>
  </si>
  <si>
    <t>Sagapo, příspěvková organizace, Bruntál</t>
  </si>
  <si>
    <t>Harmonie, příspěvková organizace, Krnov</t>
  </si>
  <si>
    <t>Náš svět, příspěvková organizace, Pržno</t>
  </si>
  <si>
    <t>Nový domov, příspěvková organizace, Karviná</t>
  </si>
  <si>
    <t>Domov Březiny, příspěvková organizace, Petřvald</t>
  </si>
  <si>
    <t>Domov Jistoty, příspěvková organizace, Bohumín</t>
  </si>
  <si>
    <t>Benjamín, příspěvková organizace, Petřvald</t>
  </si>
  <si>
    <t>Centrum psychologické pomoci, příspěvková organizace, Karviná</t>
  </si>
  <si>
    <t>Domov NaNovo, příspěvková organizace, Studénka</t>
  </si>
  <si>
    <t>Domov Příbor, příspěvková organizace</t>
  </si>
  <si>
    <t>Domov Odry, příspěvková organizace</t>
  </si>
  <si>
    <t>Domov Hortenzie, příspěvková organizace, Frenštát pod Radhoštěm</t>
  </si>
  <si>
    <t>Domov Duha, příspěvková organizace, Nový Jičín</t>
  </si>
  <si>
    <t>Domov Bílá Opava, příspěvková organizace, Opava</t>
  </si>
  <si>
    <t>Zámek Dolní Životice, příspěvková organizace</t>
  </si>
  <si>
    <t>Fontána, příspěvková organizace, Hlučín</t>
  </si>
  <si>
    <t>Sírius, příspěvková organizace, Opava</t>
  </si>
  <si>
    <t>Domov Na zámku, příspěvková organizace, Kyjovice</t>
  </si>
  <si>
    <t>Domov Vítkov, příspěvková organizace</t>
  </si>
  <si>
    <t>Domov Letokruhy, příspěvková organizace, Budišov nad Budišovkou</t>
  </si>
  <si>
    <t>Příspěvkové organizace v odvětví sociálních věcí celkem</t>
  </si>
  <si>
    <t>Matiční gymnázium, Ostrava, příspěvková organizace</t>
  </si>
  <si>
    <t>Gymnázium Hladnov a Jazyková škola s právem státní jazykové zkoušky, Ostrava, příspěvková organizace</t>
  </si>
  <si>
    <t>Gymnázium, Ostrava-Hrabůvka, příspěvková organizace</t>
  </si>
  <si>
    <t>Gymnázium Olgy Havlové, Ostrava-Poruba, příspěvková organizace</t>
  </si>
  <si>
    <t>Wichterlovo gymnázium, Ostrava-Poruba, příspěvková organizace</t>
  </si>
  <si>
    <t>Gymnázium, Ostrava-Zábřeh, Volgogradská 6a, příspěvková organizace</t>
  </si>
  <si>
    <t>Jazykové gymnázium Pavla Tigrida, Ostrava-Poruba, příspěvková organizace</t>
  </si>
  <si>
    <t>Sportovní gymnázium Dany a Emila Zátopkových, Ostrava, příspěvková organizace</t>
  </si>
  <si>
    <t>Gymnázium Františka Živného, Bohumín, Jana Palacha 794, příspěvková organizace</t>
  </si>
  <si>
    <t>Gymnázium Josefa Božka, Český Těšín, příspěvková organizace</t>
  </si>
  <si>
    <t>Polské gymnázium - Polskie Gimnazjum im. Juliusza Słowackiego, Český Těšín, příspěvková organizace</t>
  </si>
  <si>
    <t>Gymnázium, Havířov-Město, Komenského 2, příspěvková organizace</t>
  </si>
  <si>
    <t>Gymnázium, Havířov-Podlesí, příspěvková organizace</t>
  </si>
  <si>
    <t>Gymnázium, Karviná, příspěvková organizace</t>
  </si>
  <si>
    <t>Gymnázium a Obchodní akademie, Orlová, příspěvková organizace</t>
  </si>
  <si>
    <t>Gymnázium Mikuláše Koperníka, Bílovec, příspěvková organizace</t>
  </si>
  <si>
    <t>Gymnázium a Střední průmyslová škola elektrotechniky a informatiky, Frenštát pod Radhoštěm, příspěvková organizace</t>
  </si>
  <si>
    <t>Gymnázium, Nový Jičín, příspěvková organizace</t>
  </si>
  <si>
    <t>Masarykovo gymnázium, Příbor, příspěvková organizace</t>
  </si>
  <si>
    <t>Gymnázium Josefa Kainara, Hlučín, příspěvková organizace</t>
  </si>
  <si>
    <t>Mendelovo gymnázium, Opava, příspěvková organizace</t>
  </si>
  <si>
    <t>Slezské gymnázium, Opava, příspěvková organizace</t>
  </si>
  <si>
    <t>Gymnázium Petra Bezruče, Frýdek-Místek, příspěvková organizace</t>
  </si>
  <si>
    <t>Gymnázium, Frýdlant nad Ostravicí, nám. T. G. Masaryka 1260, příspěvková organizace</t>
  </si>
  <si>
    <t>Gymnázium, Třinec, příspěvková organizace</t>
  </si>
  <si>
    <t>Gymnázium, Krnov, příspěvková organizace</t>
  </si>
  <si>
    <t>Gymnázium a Střední odborná škola, Rýmařov, příspěvková organizace</t>
  </si>
  <si>
    <t>Střední průmyslová škola elektrotechniky a informatiky, Ostrava, příspěvková organizace</t>
  </si>
  <si>
    <t>Střední průmyslová škola chemická akademika Heyrovského, Ostrava, příspěvková organizace</t>
  </si>
  <si>
    <t>Střední průmyslová škola stavební, Ostrava, příspěvková organizace</t>
  </si>
  <si>
    <t>Střední průmyslová škola, Ostrava-Vítkovice, příspěvková organizace</t>
  </si>
  <si>
    <t>Obchodní akademie, Ostrava-Poruba, příspěvková organizace</t>
  </si>
  <si>
    <t>Střední zahradnická škola, Ostrava, příspěvková organizace</t>
  </si>
  <si>
    <t>Janáčkova konzervatoř v Ostravě, příspěvková organizace</t>
  </si>
  <si>
    <t>Střední umělecká škola, Ostrava, příspěvková organizace</t>
  </si>
  <si>
    <t>Střední zdravotnická škola a Vyšší odborná škola zdravotnická, Ostrava, příspěvková organizace</t>
  </si>
  <si>
    <t>Střední průmyslová škola elektrotechnická, Havířov, příspěvková organizace</t>
  </si>
  <si>
    <t>Střední průmyslová škola stavební, Havířov, příspěvková organizace</t>
  </si>
  <si>
    <t>Střední průmyslová škola, Karviná, příspěvková organizace</t>
  </si>
  <si>
    <t>Obchodní akademie, Český Těšín, příspěvková organizace</t>
  </si>
  <si>
    <t>Střední zdravotnická škola, Karviná, příspěvková organizace</t>
  </si>
  <si>
    <t>Mendelova střední škola, Nový Jičín, příspěvková organizace</t>
  </si>
  <si>
    <t>Střední zdravotnická škola, Opava, příspěvková organizace</t>
  </si>
  <si>
    <t>Obchodní akademie a Střední odborná škola logistická, Opava, příspěvková organizace</t>
  </si>
  <si>
    <t>Střední průmyslová škola stavební, Opava, příspěvková organizace</t>
  </si>
  <si>
    <t>Střední škola průmyslová a umělecká, Opava, příspěvková organizace</t>
  </si>
  <si>
    <t>Střední průmyslová škola, Obchodní akademie a Jazyková škola s právem státní jazykové zkoušky, Frýdek-Místek, příspěvková organizace</t>
  </si>
  <si>
    <t>Střední zdravotnická škola, Frýdek-Místek, příspěvková organizace</t>
  </si>
  <si>
    <t>Střední odborná škola dopravy a cestovního ruchu, Krnov, příspěvková organizace</t>
  </si>
  <si>
    <t>Střední pedagogická škola a Střední zdravotnická škola, Krnov, příspěvková organizace</t>
  </si>
  <si>
    <t>Střední průmyslová škola a Obchodní akademie, Bruntál, příspěvková organizace</t>
  </si>
  <si>
    <t>Střední škola hotelnictví a služeb a Vyšší odborná škola, Opava, příspěvková organizace</t>
  </si>
  <si>
    <t>Střední škola teleinformatiky, Ostrava, příspěvková organizace</t>
  </si>
  <si>
    <t>Střední škola stavební a dřevozpracující, Ostrava, příspěvková organizace</t>
  </si>
  <si>
    <t>Střední škola společného stravování, Ostrava-Hrabůvka, příspěvková organizace</t>
  </si>
  <si>
    <t>Střední škola technická a dopravní, Ostrava-Vítkovice, příspěvková organizace</t>
  </si>
  <si>
    <t>Střední škola elektrotechnická, Ostrava, Na Jízdárně 30, příspěvková organizace</t>
  </si>
  <si>
    <t>Střední škola služeb a podnikání, Ostrava-Poruba, příspěvková organizace</t>
  </si>
  <si>
    <t>Střední škola, Bohumín, příspěvková organizace</t>
  </si>
  <si>
    <t>Střední škola technických oborů, Havířov-Šumbark, Lidická 1a/600, příspěvková organizace</t>
  </si>
  <si>
    <t>Střední škola, Havířov-Prostřední Suchá, příspěvková organizace</t>
  </si>
  <si>
    <t>Albrechtova střední škola, Český Těšín, příspěvková organizace</t>
  </si>
  <si>
    <t>Střední škola techniky a služeb, Karviná, příspěvková organizace</t>
  </si>
  <si>
    <t>Střední škola a Základní škola, Havířov-Šumbark, příspěvková organizace</t>
  </si>
  <si>
    <t>Hotelová škola, Frenštát pod Radhoštěm, příspěvková organizace</t>
  </si>
  <si>
    <t>Střední škola technická a zemědělská, Nový Jičín, příspěvková organizace</t>
  </si>
  <si>
    <t>Střední škola, Odry, příspěvková organizace</t>
  </si>
  <si>
    <t>Odborné učiliště a Praktická škola, Nový Jičín, příspěvková organizace</t>
  </si>
  <si>
    <t>Střední odborné učiliště stavební, Opava, příspěvková organizace</t>
  </si>
  <si>
    <t>Střední škola technická, Opava, Kolofíkovo nábřeží 51, příspěvková organizace</t>
  </si>
  <si>
    <t>Odborné učiliště a Praktická škola, Hlučín, příspěvková organizace</t>
  </si>
  <si>
    <t>Střední odborná škola, Frýdek-Místek, příspěvková organizace</t>
  </si>
  <si>
    <t>Střední škola řemesel, Frýdek-Místek, příspěvková organizace</t>
  </si>
  <si>
    <t>Střední škola gastronomie, oděvnictví a služeb, Frýdek-Místek, příspěvková organizace</t>
  </si>
  <si>
    <t>Střední škola průmyslová, Krnov, příspěvková organizace</t>
  </si>
  <si>
    <t>Střední odborná škola, Bruntál, příspěvková organizace</t>
  </si>
  <si>
    <t>Střední odborná škola a Základní škola, Město Albrechtice, příspěvková organizace</t>
  </si>
  <si>
    <t>Mateřská škola logopedická, Ostrava-Poruba, U Školky 1621, příspěvková organizace</t>
  </si>
  <si>
    <t>Mateřská škola logopedická, Ostrava-Poruba, Na Robinsonce 1646, příspěvková organizace</t>
  </si>
  <si>
    <t>Základní škola speciální, Ostrava-Slezská Ostrava, příspěvková organizace</t>
  </si>
  <si>
    <t>Dětský domov a Školní jídelna, Ostrava-Slezská Ostrava, Na Vizině 28, příspěvková organizace</t>
  </si>
  <si>
    <t>Střední škola prof. Zdeňka Matějčka, Ostrava-Poruba, příspěvková organizace</t>
  </si>
  <si>
    <t>Mateřská škola Paraplíčko, Havířov, příspěvková organizace</t>
  </si>
  <si>
    <t>Mateřská škola Klíček, Karviná-Hranice, Einsteinova 2849, příspěvková organizace</t>
  </si>
  <si>
    <t>Základní škola speciální a Mateřská škola speciální, Nový Jičín, Komenského 64, příspěvková organizace</t>
  </si>
  <si>
    <t>Mateřská škola Eliška, Opava, příspěvková organizace</t>
  </si>
  <si>
    <t>Základní škola a Mateřská škola, Ostrava-Poruba, Ukrajinská 19, příspěvková organizace</t>
  </si>
  <si>
    <t>Základní škola, Ostrava-Zábřeh, Kpt. Vajdy 1a, příspěvková organizace</t>
  </si>
  <si>
    <t>Základní škola, Ostrava-Hrabůvka, U Haldy 66, příspěvková organizace</t>
  </si>
  <si>
    <t>Základní škola, Ostrava-Mariánské Hory, Karasova 6, příspěvková organizace</t>
  </si>
  <si>
    <t>Základní škola, Ostrava-Poruba, Čkalovova 942, příspěvková organizace</t>
  </si>
  <si>
    <t>Střední škola, Základní škola a Mateřská škola, Karviná, příspěvková organizace</t>
  </si>
  <si>
    <t>Základní škola a Mateřská škola, Nový Jičín, Dlouhá 54, příspěvková organizace</t>
  </si>
  <si>
    <t>Základní škola a Mateřská škola při lázních, Klimkovice, příspěvková organizace</t>
  </si>
  <si>
    <t>Základní škola a Mateřská škola Motýlek, Kopřivnice, Smetanova 1122, příspěvková organizace</t>
  </si>
  <si>
    <t>Základní škola, Frenštát pod Radhoštěm, Tyršova 1053, příspěvková organizace</t>
  </si>
  <si>
    <t>Dětský domov Loreta a Školní jídelna, Fulnek, příspěvková organizace</t>
  </si>
  <si>
    <t>Základní škola Floriána Bayera, Kopřivnice, Štramberská 189, příspěvková organizace</t>
  </si>
  <si>
    <t>Základní škola při zdravotnickém zařízení a Mateřská škola při zdravotnickém zařízení, Opava, Olomoucká 88, příspěvková organizace</t>
  </si>
  <si>
    <t>Základní škola, Hlučín, Gen. Svobody 8, příspěvková organizace</t>
  </si>
  <si>
    <t>Základní škola a Praktická škola, Opava, Slezského odboje 5, příspěvková organizace</t>
  </si>
  <si>
    <t>Dětský domov a Školní jídelna, Radkov-Dubová 141, příspěvková organizace</t>
  </si>
  <si>
    <t>Střední škola, Dětský domov a Školní jídelna, Velké Heraltice, příspěvková organizace</t>
  </si>
  <si>
    <t>Základní škola, Vítkov, nám. J. Zajíce č. 1, příspěvková organizace</t>
  </si>
  <si>
    <t>Střední škola, Základní škola a Mateřská škola, Frýdek-Místek, příspěvková organizace</t>
  </si>
  <si>
    <t>Základní škola a Mateřská škola, Frýdlant nad Ostravicí, Náměstí 7, příspěvková organizace</t>
  </si>
  <si>
    <t>Střední škola, Základní škola a Mateřská škola, Třinec, Jablunkovská 241, příspěvková organizace</t>
  </si>
  <si>
    <t>Základní škola, Dětský domov, Školní družina a Školní jídelna, Vrbno p. Pradědem, nám. Sv. Michala 17, příspěvková organizace</t>
  </si>
  <si>
    <t>Základní škola, Bruntál, Rýmařovská 15, příspěvková organizace</t>
  </si>
  <si>
    <t>Základní škola, Rýmařov, Školní náměstí 1, příspěvková organizace</t>
  </si>
  <si>
    <t>Základní škola, Ostrava-Slezská Ostrava, Na Vizině 28, příspěvková organizace</t>
  </si>
  <si>
    <t>Základní umělecká škola, Ostrava - Moravská Ostrava, Sokolská třída 15, příspěvková organizace</t>
  </si>
  <si>
    <t>Základní umělecká škola Eduarda Marhuly, Ostrava - Mariánské Hory, Hudební 6, příspěvková organizace</t>
  </si>
  <si>
    <t>Základní umělecká škola, Ostrava - Petřkovice, Hlučínská 7, příspěvková organizace</t>
  </si>
  <si>
    <t>Základní umělecká škola Edvarda Runda, Ostrava - Slezská Ostrava, Keltičkova 4, příspěvková organizace</t>
  </si>
  <si>
    <t>Základní umělecká škola Viléma Petrželky, Ostrava - Hrabůvka, Edisonova 90, příspěvková organizace</t>
  </si>
  <si>
    <t>Základní umělecká škola, Ostrava - Zábřeh, Sologubova 9A, příspěvková organizace</t>
  </si>
  <si>
    <t>Základní umělecká škola Leoše Janáčka, Ostrava - Vítkovice, příspěvková organizace</t>
  </si>
  <si>
    <t>Základní umělecká škola, Ostrava - Poruba, J. Valčíka 4413, příspěvková organizace</t>
  </si>
  <si>
    <t>Základní umělecká škola Heleny Salichové, Ostrava - Polanka n/O, 1. května 330, příspěvková organizace</t>
  </si>
  <si>
    <t>Základní umělecká škola, Bohumín - Nový Bohumín, Žižkova 620, příspěvková organizace</t>
  </si>
  <si>
    <t>Základní umělecká škola Pavla Kalety, Český Těšín, příspěvková organizace</t>
  </si>
  <si>
    <t>Základní umělecká škola Bohuslava Martinů, Havířov - Město, Na Schodech 1, příspěvková organizace</t>
  </si>
  <si>
    <t>Základní umělecká škola Leoše Janáčka, Havířov, příspěvková organizace</t>
  </si>
  <si>
    <t>Základní umělecká škola Bedřicha Smetany, Karviná-Mizerov, příspěvková organizace</t>
  </si>
  <si>
    <t>Základní umělecká škola J. R. Míši, Orlová, příspěvková organizace</t>
  </si>
  <si>
    <t>Základní umělecká škola, Rychvald, Orlovská 495, příspěvková organizace</t>
  </si>
  <si>
    <t>Základní umělecká škola, Bílovec, Pivovarská 124, příspěvková organizace</t>
  </si>
  <si>
    <t>Základní umělecká škola, Frenštát pod Radhoštěm, Tyršova 955, příspěvková organizace</t>
  </si>
  <si>
    <t>Základní umělecká škola, Klimkovice, Lidická 5, příspěvková organizace</t>
  </si>
  <si>
    <t>Základní umělecká škola Zdeňka Buriana, Kopřivnice, příspěvková organizace</t>
  </si>
  <si>
    <t>Základní umělecká škola, Nový Jičín, Derkova 1, příspěvková organizace</t>
  </si>
  <si>
    <t>Základní umělecká škola, Odry, příspěvková organizace</t>
  </si>
  <si>
    <t>Základní umělecká škola, Příbor, Lidická 50, příspěvková organizace</t>
  </si>
  <si>
    <t>Základní umělecká škola J. A. Komenského, Studénka, příspěvková organizace</t>
  </si>
  <si>
    <t>Základní umělecká škola Vladislava Vančury, Háj ve Slezsku, příspěvková organizace</t>
  </si>
  <si>
    <t>Základní umělecká škola Pavla Josefa Vejvanovského, Hlučín, příspěvková organizace</t>
  </si>
  <si>
    <t>Základní umělecká škola, Hradec nad Moravicí, Zámecká 313, příspěvková organizace</t>
  </si>
  <si>
    <t>Základní umělecká škola, Opava, příspěvková organizace</t>
  </si>
  <si>
    <t>Základní umělecká škola, Vítkov, Lidická 639, příspěvková organizace</t>
  </si>
  <si>
    <t>Základní umělecká škola Leoše Janáčka, Frýdlant nad Ostravicí, příspěvková organizace</t>
  </si>
  <si>
    <t>Základní umělecká škola, Jablunkov, příspěvková organizace</t>
  </si>
  <si>
    <t>Základní umělecká škola, Třinec, Třanovského 596, příspěvková organizace</t>
  </si>
  <si>
    <t>Základní umělecká škola, Bruntál, nám. J. Žižky 6, příspěvková organizace</t>
  </si>
  <si>
    <t>Základní umělecká škola, Město Albrechtice, Tyršova 1, příspěvková organizace</t>
  </si>
  <si>
    <t>Základní umělecká škola, Rýmařov, Čapkova 6, příspěvková organizace</t>
  </si>
  <si>
    <t>Pedagogicko-psychologická poradna, Ostrava-Zábřeh, příspěvková organizace</t>
  </si>
  <si>
    <t>Domov mládeže a Školní jídelna-výdejna, Ostrava-Hrabůvka, Krakovská 1095, příspěvková organizace</t>
  </si>
  <si>
    <t>Pedagogicko-psychologická poradna, Karviná, příspěvková organizace</t>
  </si>
  <si>
    <t>Pedagogicko-psychologická poradna, Nový Jičín, příspěvková organizace</t>
  </si>
  <si>
    <t>Krajské zařízení pro další vzdělávání pedagogických pracovníků a informační centrum, Nový Jičín, příspěvková organizace</t>
  </si>
  <si>
    <t>Školní statek, Opava, příspěvková organizace</t>
  </si>
  <si>
    <t>Pedagogicko-psychologická poradna, Opava, příspěvková organizace</t>
  </si>
  <si>
    <t>Pedagogicko-psychologická poradna, Frýdek-Místek, příspěvková organizace</t>
  </si>
  <si>
    <t>Pedagogicko-psychologická poradna, Bruntál, příspěvková organizace</t>
  </si>
  <si>
    <t>Dětský domov a Školní jídelna, Ostrava-Hrabová, Reymontova 2a, příspěvková organizace</t>
  </si>
  <si>
    <t>Dětský domov a Školní jídelna, Havířov-Podlesí, Čelakovského 1, příspěvková organizace</t>
  </si>
  <si>
    <t>Dětský domov SRDCE a Školní jídelna, Karviná-Fryštát, Vydmuchov 10, příspěvková organizace</t>
  </si>
  <si>
    <t>Dětský domov a Školní jídelna, Nový Jičín, Revoluční 56, příspěvková organizace</t>
  </si>
  <si>
    <t>Dětský domov a Školní jídelna, Příbor, Masarykova 607, příspěvková organizace</t>
  </si>
  <si>
    <t>Dětský domov a Školní jídelna, Budišov nad Budišovkou, příspěvková organizace</t>
  </si>
  <si>
    <t>Dětský domov a Školní jídelna, Melč 4, příspěvková organizace</t>
  </si>
  <si>
    <t>Dětský domov a Školní jídelna, Opava, Rybí trh 14, příspěvková organizace</t>
  </si>
  <si>
    <t>Dětský domov a Školní jídelna, Frýdek-Místek, příspěvková organizace</t>
  </si>
  <si>
    <t>Dětský domov a Školní jídelna, Čeladná 87, příspěvková organizace</t>
  </si>
  <si>
    <t>Dětský domov a Školní jídelna, Lichnov 253, příspěvková organizace</t>
  </si>
  <si>
    <t>Vzdělávací a sportovní centrum, Bílá, příspěvková organizace</t>
  </si>
  <si>
    <t>Sdružené zdravotnické zařízení Krnov, příspěvková organizace</t>
  </si>
  <si>
    <t>Nemocnice ve Frýdku-Místku, příspěvková organizace</t>
  </si>
  <si>
    <t>Nemocnice Třinec, příspěvková organizace</t>
  </si>
  <si>
    <t>Odborný léčebný ústav Metylovice-Moravskoslezské sanatorium, příspěvková organizace</t>
  </si>
  <si>
    <t>Slezská nemocnice v Opavě, příspěvková organizace</t>
  </si>
  <si>
    <t>Zdravotnická záchranná služba Moravskoslezského kraje, příspěvková organizace, Ostrava</t>
  </si>
  <si>
    <t>Příspěvkové organizace v odvětví zdravotnictví celkem</t>
  </si>
  <si>
    <t>ROZVAHA MORAVSKOSLEZSKÉHO KRAJE včetně příspěvkových organizací (v tis. Kč)</t>
  </si>
  <si>
    <t>Položka výkazu</t>
  </si>
  <si>
    <t>Syntetický účet</t>
  </si>
  <si>
    <t>OBDOBÍ</t>
  </si>
  <si>
    <t>BĚŽNÉ</t>
  </si>
  <si>
    <t>MINULÉ</t>
  </si>
  <si>
    <t>BRUTTO</t>
  </si>
  <si>
    <t>KOREKCE</t>
  </si>
  <si>
    <t>NETTO</t>
  </si>
  <si>
    <t>Aktiva celkem</t>
  </si>
  <si>
    <t>A.</t>
  </si>
  <si>
    <t>Stálá aktiva</t>
  </si>
  <si>
    <t>A.I.</t>
  </si>
  <si>
    <t>Dlouhodobý nehmotný majetek</t>
  </si>
  <si>
    <t>A.I.1.</t>
  </si>
  <si>
    <t>Nehmotné výsledky výzkumu a vývoje</t>
  </si>
  <si>
    <t>012</t>
  </si>
  <si>
    <t>A.I.2.</t>
  </si>
  <si>
    <t>Software</t>
  </si>
  <si>
    <t>013</t>
  </si>
  <si>
    <t>A.I.3.</t>
  </si>
  <si>
    <t>Ocenitelná práva</t>
  </si>
  <si>
    <t>014</t>
  </si>
  <si>
    <t>A.I.4.</t>
  </si>
  <si>
    <t>Povolenky na emise a preferenční limity</t>
  </si>
  <si>
    <t>015</t>
  </si>
  <si>
    <t>A.I.5.</t>
  </si>
  <si>
    <t>Drobný dlouhodobý nehmotný majetek</t>
  </si>
  <si>
    <t>018</t>
  </si>
  <si>
    <t>A.I.6.</t>
  </si>
  <si>
    <t>Ostatní dlouhodobý nehmotný majetek</t>
  </si>
  <si>
    <t>019</t>
  </si>
  <si>
    <t>A.I.7.</t>
  </si>
  <si>
    <t>Nedokončený dlouhodobý nehmotný majetek</t>
  </si>
  <si>
    <t>041</t>
  </si>
  <si>
    <t>A.I.8.</t>
  </si>
  <si>
    <t>Poskytnuté zálohy na dlouhodobý nehmotný majetek</t>
  </si>
  <si>
    <t>051</t>
  </si>
  <si>
    <t>A.I.9.</t>
  </si>
  <si>
    <t>Dlouhodobý nehmotný majetek určený k prodeji</t>
  </si>
  <si>
    <t>035</t>
  </si>
  <si>
    <t>A.II.</t>
  </si>
  <si>
    <t>Dlouhodobý hmotný majetek</t>
  </si>
  <si>
    <t>A.II.1.</t>
  </si>
  <si>
    <t>031</t>
  </si>
  <si>
    <t>A.II.2.</t>
  </si>
  <si>
    <t>Kulturní předměty</t>
  </si>
  <si>
    <t>032</t>
  </si>
  <si>
    <t>A.II.3.</t>
  </si>
  <si>
    <t>Stavby</t>
  </si>
  <si>
    <t>021</t>
  </si>
  <si>
    <t>A.II.4.</t>
  </si>
  <si>
    <t>Samostatné hmotné movité věci a soubory hmotných movitých věcí</t>
  </si>
  <si>
    <t>022</t>
  </si>
  <si>
    <t>A.II.5.</t>
  </si>
  <si>
    <t>Pěstitelské celky trvalých porostů</t>
  </si>
  <si>
    <t>025</t>
  </si>
  <si>
    <t>A.II.6.</t>
  </si>
  <si>
    <t>Drobný dlouhodobý hmotný majetek</t>
  </si>
  <si>
    <t>028</t>
  </si>
  <si>
    <t>A.II.7.</t>
  </si>
  <si>
    <t>Ostatní dlouhodobý hmotný majetek</t>
  </si>
  <si>
    <t>029</t>
  </si>
  <si>
    <t>A.II.8.</t>
  </si>
  <si>
    <t>Nedokončený dlouhodobý hmotný majetek</t>
  </si>
  <si>
    <t>042</t>
  </si>
  <si>
    <t>A.II.9.</t>
  </si>
  <si>
    <t>Poskytnuté zálohy na dlouhodobý hmotný majetek</t>
  </si>
  <si>
    <t>052</t>
  </si>
  <si>
    <t>A.II.10.</t>
  </si>
  <si>
    <t>Dlouhodobý hmotný majetek určený k prodeji</t>
  </si>
  <si>
    <t>036</t>
  </si>
  <si>
    <t>A.III.</t>
  </si>
  <si>
    <t>Dlouhodobý finanční majetek</t>
  </si>
  <si>
    <t>A.III.1.</t>
  </si>
  <si>
    <t>Majetkové účasti v osobách s rozhodujícím vlivem</t>
  </si>
  <si>
    <t>061</t>
  </si>
  <si>
    <t>A.III.2.</t>
  </si>
  <si>
    <t>Majetkové účasti v osobách s podstatným vlivem</t>
  </si>
  <si>
    <t>062</t>
  </si>
  <si>
    <t>A.III.3.</t>
  </si>
  <si>
    <t>Dluhové cenné papíry držené do splatnosti</t>
  </si>
  <si>
    <t>063</t>
  </si>
  <si>
    <t>A.III.4.</t>
  </si>
  <si>
    <t>Dlouhodobé půjčky</t>
  </si>
  <si>
    <t>067</t>
  </si>
  <si>
    <t>A.III.5.</t>
  </si>
  <si>
    <t>Termínované vklady dlouhodobé</t>
  </si>
  <si>
    <t>068</t>
  </si>
  <si>
    <t>A.III.6.</t>
  </si>
  <si>
    <t>Ostatní dlouhodobý finanční majetek</t>
  </si>
  <si>
    <t>069</t>
  </si>
  <si>
    <t>A.III.7.</t>
  </si>
  <si>
    <t>Pořizovaný dlouhodobý finanční majetek</t>
  </si>
  <si>
    <t>043</t>
  </si>
  <si>
    <t>A.III.8.</t>
  </si>
  <si>
    <t>Poskytnuté zálohy na dlouhodobý finanční majetek</t>
  </si>
  <si>
    <t>053</t>
  </si>
  <si>
    <t>A.IV.</t>
  </si>
  <si>
    <t>Dlouhodobé pohledávky</t>
  </si>
  <si>
    <t>A.IV.1.</t>
  </si>
  <si>
    <t>Poskytnuté návratné finanční výpomoci dlouhodobé</t>
  </si>
  <si>
    <t>462</t>
  </si>
  <si>
    <t>A.IV.2.</t>
  </si>
  <si>
    <t>Dlouhodobé pohledávky z postoupených úvěrů</t>
  </si>
  <si>
    <t>464</t>
  </si>
  <si>
    <t>A.IV.3.</t>
  </si>
  <si>
    <t>Dlouhodobé poskytnuté zálohy</t>
  </si>
  <si>
    <t>465</t>
  </si>
  <si>
    <t>A.IV.4.</t>
  </si>
  <si>
    <t>Dlouhodobé pohledávky z ručení</t>
  </si>
  <si>
    <t>466</t>
  </si>
  <si>
    <t>A.IV.5.</t>
  </si>
  <si>
    <t>Ostatní dlouhodobé pohledávky</t>
  </si>
  <si>
    <t>469</t>
  </si>
  <si>
    <t>A.IV.6.</t>
  </si>
  <si>
    <t>Dlouhodobé poskytnuté zálohy na transfery</t>
  </si>
  <si>
    <t>471</t>
  </si>
  <si>
    <t>B.</t>
  </si>
  <si>
    <t>Oběžná aktiva</t>
  </si>
  <si>
    <t>B.I.</t>
  </si>
  <si>
    <t>Zásoby</t>
  </si>
  <si>
    <t>B.I.1.</t>
  </si>
  <si>
    <t>Pořízení materiálu</t>
  </si>
  <si>
    <t>111</t>
  </si>
  <si>
    <t>B.I.2.</t>
  </si>
  <si>
    <t>Materiál na skladě</t>
  </si>
  <si>
    <t>112</t>
  </si>
  <si>
    <t>B.I.3.</t>
  </si>
  <si>
    <t>Materiál na cestě</t>
  </si>
  <si>
    <t>119</t>
  </si>
  <si>
    <t>B.I.4.</t>
  </si>
  <si>
    <t>Nedokončená výroba</t>
  </si>
  <si>
    <t>121</t>
  </si>
  <si>
    <t>B.I.5.</t>
  </si>
  <si>
    <t>Polotovary vlastní výroby</t>
  </si>
  <si>
    <t>122</t>
  </si>
  <si>
    <t>B.I.6.</t>
  </si>
  <si>
    <t>Výrobky</t>
  </si>
  <si>
    <t>123</t>
  </si>
  <si>
    <t>B.I.7.</t>
  </si>
  <si>
    <t>Pořízení zboží</t>
  </si>
  <si>
    <t>131</t>
  </si>
  <si>
    <t>B.I.8.</t>
  </si>
  <si>
    <t>Zboží na skladě</t>
  </si>
  <si>
    <t>132</t>
  </si>
  <si>
    <t>B.I.9.</t>
  </si>
  <si>
    <t>Zboží na cestě</t>
  </si>
  <si>
    <t>138</t>
  </si>
  <si>
    <t>B.I.10.</t>
  </si>
  <si>
    <t>Ostatní zásoby</t>
  </si>
  <si>
    <t>139</t>
  </si>
  <si>
    <t>B.II.</t>
  </si>
  <si>
    <t>Krátkodobé pohledávky</t>
  </si>
  <si>
    <t>B.II.1.</t>
  </si>
  <si>
    <t>Odběratelé</t>
  </si>
  <si>
    <t>311</t>
  </si>
  <si>
    <t>B.II.2.</t>
  </si>
  <si>
    <t>Směnky k inkasu</t>
  </si>
  <si>
    <t>312</t>
  </si>
  <si>
    <t>B.II.3.</t>
  </si>
  <si>
    <t>Pohledávky za eskontované cenné papíry</t>
  </si>
  <si>
    <t>313</t>
  </si>
  <si>
    <t>B.II.4.</t>
  </si>
  <si>
    <t>Krátkodobé poskytnuté zálohy</t>
  </si>
  <si>
    <t>314</t>
  </si>
  <si>
    <t>B.II.5.</t>
  </si>
  <si>
    <t>Jiné pohledávky z hlavní činnosti</t>
  </si>
  <si>
    <t>315</t>
  </si>
  <si>
    <t>B.II.6.</t>
  </si>
  <si>
    <t>Poskytnuté návratné finanční výpomoci krátkodobé</t>
  </si>
  <si>
    <t>316</t>
  </si>
  <si>
    <t>B.II.7.</t>
  </si>
  <si>
    <t>Krátkodobé pohledávky z postoupených úvěrů</t>
  </si>
  <si>
    <t>317</t>
  </si>
  <si>
    <t>B.II.8.</t>
  </si>
  <si>
    <t>Pohledávky z přerozdělovaných daní</t>
  </si>
  <si>
    <t>319</t>
  </si>
  <si>
    <t>B.II.9.</t>
  </si>
  <si>
    <t>Pohledávky za zaměstnanci</t>
  </si>
  <si>
    <t>335</t>
  </si>
  <si>
    <t>B.II.10.</t>
  </si>
  <si>
    <t>Sociální zabezpečení</t>
  </si>
  <si>
    <t>336</t>
  </si>
  <si>
    <t>B.II.11.</t>
  </si>
  <si>
    <t>Zdravotní pojištění</t>
  </si>
  <si>
    <t>337</t>
  </si>
  <si>
    <t>B.II.12.</t>
  </si>
  <si>
    <t>Důchodové spoření</t>
  </si>
  <si>
    <t>338</t>
  </si>
  <si>
    <t>B.II.13.</t>
  </si>
  <si>
    <t>Daň z příjmů</t>
  </si>
  <si>
    <t>341</t>
  </si>
  <si>
    <t>B.II.14.</t>
  </si>
  <si>
    <t>Ostatní daně, poplatky a jiná obdobná peněžitá plnění</t>
  </si>
  <si>
    <t>342</t>
  </si>
  <si>
    <t>B.II.15.</t>
  </si>
  <si>
    <t>343</t>
  </si>
  <si>
    <t>B.II.16.</t>
  </si>
  <si>
    <t>Pohledávky za osobami mimo vybrané vládní instituce</t>
  </si>
  <si>
    <t>344</t>
  </si>
  <si>
    <t>B.II.17.</t>
  </si>
  <si>
    <t>Pohledávky za vybranými ústředními vládními institucemi</t>
  </si>
  <si>
    <t>346</t>
  </si>
  <si>
    <t>B.II.18.</t>
  </si>
  <si>
    <t>Pohledávky za vybranými místními vládními institucemi</t>
  </si>
  <si>
    <t>348</t>
  </si>
  <si>
    <t>B.II.23.</t>
  </si>
  <si>
    <t>Krátkodobé pohledávky z ručení</t>
  </si>
  <si>
    <t>361</t>
  </si>
  <si>
    <t>B.II.24.</t>
  </si>
  <si>
    <t>Pevné termínové operace a opce</t>
  </si>
  <si>
    <t>363</t>
  </si>
  <si>
    <t>B.II.25.</t>
  </si>
  <si>
    <t>Pohledávky z neukončených finančních operací</t>
  </si>
  <si>
    <t>369</t>
  </si>
  <si>
    <t>B.II.26.</t>
  </si>
  <si>
    <t>Pohledávky z finančního zajištění</t>
  </si>
  <si>
    <t>365</t>
  </si>
  <si>
    <t>B.II.27.</t>
  </si>
  <si>
    <t>Pohledávky z vydaných dluhopisů</t>
  </si>
  <si>
    <t>367</t>
  </si>
  <si>
    <t>B.II.28.</t>
  </si>
  <si>
    <t>Krátkodobé poskytnuté zálohy na transfery</t>
  </si>
  <si>
    <t>373</t>
  </si>
  <si>
    <t>B.II.29.</t>
  </si>
  <si>
    <t>Krátkodobé zprostředkování transferů</t>
  </si>
  <si>
    <t>375</t>
  </si>
  <si>
    <t>B.II.30.</t>
  </si>
  <si>
    <t>Náklady příštích období</t>
  </si>
  <si>
    <t>381</t>
  </si>
  <si>
    <t>B.II.31.</t>
  </si>
  <si>
    <t>Příjmy příštích období</t>
  </si>
  <si>
    <t>385</t>
  </si>
  <si>
    <t>B.II.32.</t>
  </si>
  <si>
    <t>Dohadné účty aktivní</t>
  </si>
  <si>
    <t>388</t>
  </si>
  <si>
    <t>B.II.33.</t>
  </si>
  <si>
    <t>Ostatní krátkodobé pohledávky</t>
  </si>
  <si>
    <t>377</t>
  </si>
  <si>
    <t>B.III.</t>
  </si>
  <si>
    <t>Krátkodobý finanční majetek</t>
  </si>
  <si>
    <t>B.III.1.</t>
  </si>
  <si>
    <t>Majetkové cenné papíry k obchodování</t>
  </si>
  <si>
    <t>251</t>
  </si>
  <si>
    <t>B.III.2.</t>
  </si>
  <si>
    <t>Dluhové cenné papíry k obchodování</t>
  </si>
  <si>
    <t>253</t>
  </si>
  <si>
    <t>B.III.3.</t>
  </si>
  <si>
    <t>Jiné cenné papíry</t>
  </si>
  <si>
    <t>256</t>
  </si>
  <si>
    <t>B.III.4.</t>
  </si>
  <si>
    <t>Termínované vklady krátkodobé</t>
  </si>
  <si>
    <t>244</t>
  </si>
  <si>
    <t>B.III.5.</t>
  </si>
  <si>
    <t>Jiné běžné účty</t>
  </si>
  <si>
    <t>245</t>
  </si>
  <si>
    <t>B.III.9.</t>
  </si>
  <si>
    <t>Běžný účet</t>
  </si>
  <si>
    <t>241</t>
  </si>
  <si>
    <t>B.III.10.</t>
  </si>
  <si>
    <t>Běžný účet FKSP</t>
  </si>
  <si>
    <t>243</t>
  </si>
  <si>
    <t>B.III.11.</t>
  </si>
  <si>
    <t>Základní běžný účet územních samosprávných celků</t>
  </si>
  <si>
    <t>231</t>
  </si>
  <si>
    <t>B.III.12.</t>
  </si>
  <si>
    <t>Běžné účty fondů územních samosprávných celků</t>
  </si>
  <si>
    <t>236</t>
  </si>
  <si>
    <t>B.III.15.</t>
  </si>
  <si>
    <t>Ceniny</t>
  </si>
  <si>
    <t>263</t>
  </si>
  <si>
    <t>B.III.16.</t>
  </si>
  <si>
    <t>Peníze na cestě</t>
  </si>
  <si>
    <t>262</t>
  </si>
  <si>
    <t>B.III.17.</t>
  </si>
  <si>
    <t>Pokladna</t>
  </si>
  <si>
    <t>261</t>
  </si>
  <si>
    <t>Pasiva celkem</t>
  </si>
  <si>
    <t>C.</t>
  </si>
  <si>
    <t>Vlastní kapitál</t>
  </si>
  <si>
    <t>C.I.</t>
  </si>
  <si>
    <t>Jmění účetní jednotky a upravující položky</t>
  </si>
  <si>
    <t>C.I.1.</t>
  </si>
  <si>
    <t>Jmění účetní jednotky</t>
  </si>
  <si>
    <t>401</t>
  </si>
  <si>
    <t>C.I.3.</t>
  </si>
  <si>
    <t>Transfery na pořízení dlouhodobého majetku</t>
  </si>
  <si>
    <t>403</t>
  </si>
  <si>
    <t>C.I.4.</t>
  </si>
  <si>
    <t>Kurzové rozdíly</t>
  </si>
  <si>
    <t>405</t>
  </si>
  <si>
    <t>C.I.5.</t>
  </si>
  <si>
    <t>Oceňovací rozdíly při prvotním použití metody</t>
  </si>
  <si>
    <t>406</t>
  </si>
  <si>
    <t>C.I.6.</t>
  </si>
  <si>
    <t>Jiné oceňovací rozdíly</t>
  </si>
  <si>
    <t>407</t>
  </si>
  <si>
    <t>C.I.7.</t>
  </si>
  <si>
    <t>Opravy předcházejících účetních období</t>
  </si>
  <si>
    <t>408</t>
  </si>
  <si>
    <t>C.II.</t>
  </si>
  <si>
    <t>Fondy účetní jednotky</t>
  </si>
  <si>
    <t>C.II.1.</t>
  </si>
  <si>
    <t>Fond odměn</t>
  </si>
  <si>
    <t>411</t>
  </si>
  <si>
    <t>C.II.2.</t>
  </si>
  <si>
    <t>Fond kulturních a sociálních potřeb</t>
  </si>
  <si>
    <t>412</t>
  </si>
  <si>
    <t>C.II.3.</t>
  </si>
  <si>
    <t>Rezervní fond tvořený ze zlepšeného výsledku hospodaření</t>
  </si>
  <si>
    <t>413</t>
  </si>
  <si>
    <t>C.II.4.</t>
  </si>
  <si>
    <t>Rezervní fond z ostatních titulů</t>
  </si>
  <si>
    <t>414</t>
  </si>
  <si>
    <t>C.II.5.</t>
  </si>
  <si>
    <t>Fond reprodukce majetku, fond investic</t>
  </si>
  <si>
    <t>416</t>
  </si>
  <si>
    <t>C.II.6.</t>
  </si>
  <si>
    <t>Ostatní fondy</t>
  </si>
  <si>
    <t>419</t>
  </si>
  <si>
    <t>C.III.</t>
  </si>
  <si>
    <t>Výsledek hospodaření</t>
  </si>
  <si>
    <t>C.III.1.</t>
  </si>
  <si>
    <t>Výsledek hospodaření běžného účetního období</t>
  </si>
  <si>
    <t>C.III.2.</t>
  </si>
  <si>
    <t>Výsledek hospodaření ve schvalovacím řízení</t>
  </si>
  <si>
    <t>431</t>
  </si>
  <si>
    <t>C.III.3.</t>
  </si>
  <si>
    <t>Výsledek hospodaření předcházejících účetních období</t>
  </si>
  <si>
    <t>432</t>
  </si>
  <si>
    <t>D.</t>
  </si>
  <si>
    <t>Cizí zdroje</t>
  </si>
  <si>
    <t>D.I.</t>
  </si>
  <si>
    <t>Rezervy</t>
  </si>
  <si>
    <t>D.I.1.</t>
  </si>
  <si>
    <t>441</t>
  </si>
  <si>
    <t>D.II.</t>
  </si>
  <si>
    <t>Dlouhodobé závazky</t>
  </si>
  <si>
    <t>D.II.1.</t>
  </si>
  <si>
    <t>Dlouhodobé úvěry</t>
  </si>
  <si>
    <t>451</t>
  </si>
  <si>
    <t>D.II.2.</t>
  </si>
  <si>
    <t>Přijaté návratné finanční výpomoci dlouhodobé</t>
  </si>
  <si>
    <t>452</t>
  </si>
  <si>
    <t>D.II.3.</t>
  </si>
  <si>
    <t>Dlouhodobé závazky z vydaných dluhopisů</t>
  </si>
  <si>
    <t>453</t>
  </si>
  <si>
    <t>D.II.4.</t>
  </si>
  <si>
    <t>Dlouhodobé přijaté zálohy</t>
  </si>
  <si>
    <t>455</t>
  </si>
  <si>
    <t>D.II.5.</t>
  </si>
  <si>
    <t>Dlouhodobé závazky z ručení</t>
  </si>
  <si>
    <t>456</t>
  </si>
  <si>
    <t>D.II.6.</t>
  </si>
  <si>
    <t>Dlouhodobé směnky k úhradě</t>
  </si>
  <si>
    <t>457</t>
  </si>
  <si>
    <t>D.II.7.</t>
  </si>
  <si>
    <t>Ostatní dlouhodobé závazky</t>
  </si>
  <si>
    <t>459</t>
  </si>
  <si>
    <t>D.II.8.</t>
  </si>
  <si>
    <t>Dlouhodobé přijaté zálohy na transfery</t>
  </si>
  <si>
    <t>472</t>
  </si>
  <si>
    <t>D.III.</t>
  </si>
  <si>
    <t>Krátkodobé závazky</t>
  </si>
  <si>
    <t>D.III.1.</t>
  </si>
  <si>
    <t>Krátkodobé úvěry</t>
  </si>
  <si>
    <t>281</t>
  </si>
  <si>
    <t>D.III.2.</t>
  </si>
  <si>
    <t>Eskontované krátkodobé dluhopisy (směnky)</t>
  </si>
  <si>
    <t>282</t>
  </si>
  <si>
    <t>D.III.3.</t>
  </si>
  <si>
    <t>Krátkodobé závazky z vydaných dluhopisů</t>
  </si>
  <si>
    <t>283</t>
  </si>
  <si>
    <t>D.III.4.</t>
  </si>
  <si>
    <t>Jiné krátkodobé půjčky</t>
  </si>
  <si>
    <t>289</t>
  </si>
  <si>
    <t>D.III.5.</t>
  </si>
  <si>
    <t>Dodavatelé</t>
  </si>
  <si>
    <t>321</t>
  </si>
  <si>
    <t>D.III.6.</t>
  </si>
  <si>
    <t>Směnky k úhradě</t>
  </si>
  <si>
    <t>322</t>
  </si>
  <si>
    <t>D.III.7.</t>
  </si>
  <si>
    <t>Krátkodobé přijaté zálohy</t>
  </si>
  <si>
    <t>324</t>
  </si>
  <si>
    <t>D.III.8.</t>
  </si>
  <si>
    <t>Závazky z dělené správy</t>
  </si>
  <si>
    <t>325</t>
  </si>
  <si>
    <t>D.III.9.</t>
  </si>
  <si>
    <t>Přijaté návratné finanční výpomoci krátkodobé</t>
  </si>
  <si>
    <t>326</t>
  </si>
  <si>
    <t>D.III.10.</t>
  </si>
  <si>
    <t>Zaměstnanci</t>
  </si>
  <si>
    <t>331</t>
  </si>
  <si>
    <t>D.III.11.</t>
  </si>
  <si>
    <t>Jiné závazky vůči zaměstnancům</t>
  </si>
  <si>
    <t>333</t>
  </si>
  <si>
    <t>D.III.12.</t>
  </si>
  <si>
    <t>D.III.13.</t>
  </si>
  <si>
    <t>D.III.14.</t>
  </si>
  <si>
    <t>D.III.15.</t>
  </si>
  <si>
    <t>D.III.16.</t>
  </si>
  <si>
    <t>D.III.17.</t>
  </si>
  <si>
    <t>D.III.18.</t>
  </si>
  <si>
    <t>Závazky k osobám mimo vybrané vládní instituce</t>
  </si>
  <si>
    <t>345</t>
  </si>
  <si>
    <t>D.III.19.</t>
  </si>
  <si>
    <t>Závazky k vybraným ústředním vládním institucím</t>
  </si>
  <si>
    <t>347</t>
  </si>
  <si>
    <t>D.III.20.</t>
  </si>
  <si>
    <t>Závazky k vybraným místním vládním institucím</t>
  </si>
  <si>
    <t>349</t>
  </si>
  <si>
    <t>D.III.27.</t>
  </si>
  <si>
    <t>Krátkodobé závazky z ručení</t>
  </si>
  <si>
    <t>362</t>
  </si>
  <si>
    <t>D.III.28.</t>
  </si>
  <si>
    <t>D.III.29.</t>
  </si>
  <si>
    <t>Závazky z neukončených finančních operací</t>
  </si>
  <si>
    <t>364</t>
  </si>
  <si>
    <t>D.III.30.</t>
  </si>
  <si>
    <t>Závazky z finančního zajištění</t>
  </si>
  <si>
    <t>366</t>
  </si>
  <si>
    <t>D.III.31.</t>
  </si>
  <si>
    <t>Závazky z upsaných nesplacených cenných papírů a podílů</t>
  </si>
  <si>
    <t>368</t>
  </si>
  <si>
    <t>D.III.32.</t>
  </si>
  <si>
    <t>Krátkodobé přijaté zálohy na transfery</t>
  </si>
  <si>
    <t>374</t>
  </si>
  <si>
    <t>D.III.33.</t>
  </si>
  <si>
    <t>D.III.35.</t>
  </si>
  <si>
    <t>Výdaje příštích období</t>
  </si>
  <si>
    <t>383</t>
  </si>
  <si>
    <t>D.III.36.</t>
  </si>
  <si>
    <t>Výnosy příštích období</t>
  </si>
  <si>
    <t>384</t>
  </si>
  <si>
    <t>D.III.37.</t>
  </si>
  <si>
    <t>Dohadné účty pasivní</t>
  </si>
  <si>
    <t>389</t>
  </si>
  <si>
    <t>D.III.38.</t>
  </si>
  <si>
    <t>Ostatní krátkodobé závazky</t>
  </si>
  <si>
    <t>378</t>
  </si>
  <si>
    <t>ROZVAHA MORAVSKOSLEZSKÉHO KRAJE bez příspěvkových organizací (v tis. Kč)</t>
  </si>
  <si>
    <t>ROZVAHA PŘÍSPĚVKOVÝCH ORGANIZACÍ KRAJE (v tis. Kč)</t>
  </si>
  <si>
    <t>VÝKAZ ZISKU A ZTRÁTY PŘÍSPĚVKOVÝCH ORGANIZACÍ KRAJE (v tis. Kč)</t>
  </si>
  <si>
    <t>BĚŽNÉ OBDOBÍ</t>
  </si>
  <si>
    <t>MINULÉ OBDOBÍ</t>
  </si>
  <si>
    <t>Hlavní činnost</t>
  </si>
  <si>
    <t>Hospodářská činnost</t>
  </si>
  <si>
    <t>NÁKLADY CELKEM</t>
  </si>
  <si>
    <t>Náklady z činnosti</t>
  </si>
  <si>
    <t>Spotřeba materiálu</t>
  </si>
  <si>
    <t>501</t>
  </si>
  <si>
    <t>Spotřeba energie</t>
  </si>
  <si>
    <t>502</t>
  </si>
  <si>
    <t>Spotřeba jiných neskladovatelných dodávek</t>
  </si>
  <si>
    <t>503</t>
  </si>
  <si>
    <t>Prodané zboží</t>
  </si>
  <si>
    <t>504</t>
  </si>
  <si>
    <t>Aktivace dlouhodobého majetku</t>
  </si>
  <si>
    <t>506</t>
  </si>
  <si>
    <t>Aktivace oběžného majetku</t>
  </si>
  <si>
    <t>507</t>
  </si>
  <si>
    <t>Změna stavu zásob vlastní výroby</t>
  </si>
  <si>
    <t>508</t>
  </si>
  <si>
    <t>511</t>
  </si>
  <si>
    <t>512</t>
  </si>
  <si>
    <t>A.I.10.</t>
  </si>
  <si>
    <t>Náklady na reprezentaci</t>
  </si>
  <si>
    <t>513</t>
  </si>
  <si>
    <t>A.I.11.</t>
  </si>
  <si>
    <t>Aktivace vnitroorganizačních služeb</t>
  </si>
  <si>
    <t>516</t>
  </si>
  <si>
    <t>A.I.12.</t>
  </si>
  <si>
    <t>Ostatní služby</t>
  </si>
  <si>
    <t>518</t>
  </si>
  <si>
    <t>A.I.13.</t>
  </si>
  <si>
    <t>Mzdové náklady</t>
  </si>
  <si>
    <t>521</t>
  </si>
  <si>
    <t>A.I.14.</t>
  </si>
  <si>
    <t>Zákonné sociální pojištění</t>
  </si>
  <si>
    <t>524</t>
  </si>
  <si>
    <t>A.I.15.</t>
  </si>
  <si>
    <t>Jiné sociální pojištění</t>
  </si>
  <si>
    <t>525</t>
  </si>
  <si>
    <t>A.I.16.</t>
  </si>
  <si>
    <t>Zákonné sociální náklady</t>
  </si>
  <si>
    <t>527</t>
  </si>
  <si>
    <t>A.I.17.</t>
  </si>
  <si>
    <t>Jiné sociální náklady</t>
  </si>
  <si>
    <t>528</t>
  </si>
  <si>
    <t>A.I.18.</t>
  </si>
  <si>
    <t>Daň silniční</t>
  </si>
  <si>
    <t>531</t>
  </si>
  <si>
    <t>A.I.19.</t>
  </si>
  <si>
    <t>Daň z nemovitostí</t>
  </si>
  <si>
    <t>532</t>
  </si>
  <si>
    <t>A.I.20.</t>
  </si>
  <si>
    <t>Jiné daně a poplatky</t>
  </si>
  <si>
    <t>538</t>
  </si>
  <si>
    <t>A.I.22.</t>
  </si>
  <si>
    <t>Smluvní pokuty a úroky z prodlení</t>
  </si>
  <si>
    <t>541</t>
  </si>
  <si>
    <t>A.I.23.</t>
  </si>
  <si>
    <t>Jiné pokuty a penále</t>
  </si>
  <si>
    <t>542</t>
  </si>
  <si>
    <t>A.I.24.</t>
  </si>
  <si>
    <t>Dary a jiná bezúplatná předání</t>
  </si>
  <si>
    <t>543</t>
  </si>
  <si>
    <t>A.I.25.</t>
  </si>
  <si>
    <t>Prodaný materiál</t>
  </si>
  <si>
    <t>544</t>
  </si>
  <si>
    <t>A.I.26.</t>
  </si>
  <si>
    <t>Manka a škody</t>
  </si>
  <si>
    <t>547</t>
  </si>
  <si>
    <t>A.I.27.</t>
  </si>
  <si>
    <t>Tvorba fondů</t>
  </si>
  <si>
    <t>548</t>
  </si>
  <si>
    <t>A.I.28.</t>
  </si>
  <si>
    <t>Odpisy dlouhodobého majetku</t>
  </si>
  <si>
    <t>551</t>
  </si>
  <si>
    <t>A.I.29.</t>
  </si>
  <si>
    <t>Prodaný dlouhodobý nehmotný majetek</t>
  </si>
  <si>
    <t>552</t>
  </si>
  <si>
    <t>A.I.30.</t>
  </si>
  <si>
    <t>Prodaný dlouhodobý hmotný majetek</t>
  </si>
  <si>
    <t>553</t>
  </si>
  <si>
    <t>A.I.31.</t>
  </si>
  <si>
    <t>Prodané pozemky</t>
  </si>
  <si>
    <t>554</t>
  </si>
  <si>
    <t>A.I.32.</t>
  </si>
  <si>
    <t>Tvorba a zúčtování rezerv</t>
  </si>
  <si>
    <t>555</t>
  </si>
  <si>
    <t>A.I.33.</t>
  </si>
  <si>
    <t>Tvorba a zúčtování opravných položek</t>
  </si>
  <si>
    <t>556</t>
  </si>
  <si>
    <t>A.I.34.</t>
  </si>
  <si>
    <t>Náklady z vyřazených pohledávek</t>
  </si>
  <si>
    <t>557</t>
  </si>
  <si>
    <t>A.I.35.</t>
  </si>
  <si>
    <t>Náklady z drobného dlouhodobého majetku</t>
  </si>
  <si>
    <t>558</t>
  </si>
  <si>
    <t>A.I.36.</t>
  </si>
  <si>
    <t>Ostatní náklady z činnosti</t>
  </si>
  <si>
    <t>549</t>
  </si>
  <si>
    <t>Finanční náklady</t>
  </si>
  <si>
    <t>Prodané cenné papíry a podíly</t>
  </si>
  <si>
    <t>561</t>
  </si>
  <si>
    <t>Úroky</t>
  </si>
  <si>
    <t>562</t>
  </si>
  <si>
    <t>Kurzové ztráty</t>
  </si>
  <si>
    <t>563</t>
  </si>
  <si>
    <t>Náklady z přecenění reálnou hodnotou</t>
  </si>
  <si>
    <t>564</t>
  </si>
  <si>
    <t>Ostatní finanční náklady</t>
  </si>
  <si>
    <t>569</t>
  </si>
  <si>
    <t>Náklady na transfery</t>
  </si>
  <si>
    <t>Náklady vybraných ústředních vládních institucí na transfery</t>
  </si>
  <si>
    <t>571</t>
  </si>
  <si>
    <t>Náklady vybraných místních vládních institucí na transfery</t>
  </si>
  <si>
    <t>572</t>
  </si>
  <si>
    <t>A.V.</t>
  </si>
  <si>
    <t>A.V.1.</t>
  </si>
  <si>
    <t>591</t>
  </si>
  <si>
    <t>A.V.2.</t>
  </si>
  <si>
    <t>Dodatečné odvody daně z příjmů</t>
  </si>
  <si>
    <t>595</t>
  </si>
  <si>
    <t>VÝNOSY CELKEM</t>
  </si>
  <si>
    <t>Výnosy z činnosti</t>
  </si>
  <si>
    <t>Výnosy z prodeje vlastních výrobků</t>
  </si>
  <si>
    <t>601</t>
  </si>
  <si>
    <t>Výnosy z prodeje služeb</t>
  </si>
  <si>
    <t>602</t>
  </si>
  <si>
    <t>Výnosy z pronájmu</t>
  </si>
  <si>
    <t>603</t>
  </si>
  <si>
    <t>Výnosy z prodaného zboží</t>
  </si>
  <si>
    <t>604</t>
  </si>
  <si>
    <t>Jiné výnosy z vlastních výkonů</t>
  </si>
  <si>
    <t>609</t>
  </si>
  <si>
    <t>641</t>
  </si>
  <si>
    <t>642</t>
  </si>
  <si>
    <t>B.I.11.</t>
  </si>
  <si>
    <t>Výnosy z vyřazených pohledávek</t>
  </si>
  <si>
    <t>643</t>
  </si>
  <si>
    <t>B.I.12.</t>
  </si>
  <si>
    <t>Výnosy z prodeje materiálu</t>
  </si>
  <si>
    <t>644</t>
  </si>
  <si>
    <t>B.I.13.</t>
  </si>
  <si>
    <t>Výnosy z prodeje dlouhodobého nehmotného majetku</t>
  </si>
  <si>
    <t>645</t>
  </si>
  <si>
    <t>B.I.14.</t>
  </si>
  <si>
    <t>Výnosy z prodeje dlouhodobého hmotného majetku kromě pozemků</t>
  </si>
  <si>
    <t>646</t>
  </si>
  <si>
    <t>B.I.15.</t>
  </si>
  <si>
    <t>Výnosy z prodeje pozemků</t>
  </si>
  <si>
    <t>647</t>
  </si>
  <si>
    <t>B.I.16.</t>
  </si>
  <si>
    <t>Čerpání fondů</t>
  </si>
  <si>
    <t>648</t>
  </si>
  <si>
    <t>B.I.17.</t>
  </si>
  <si>
    <t>Ostatní výnosy z činnosti</t>
  </si>
  <si>
    <t>649</t>
  </si>
  <si>
    <t>Finanční výnosy</t>
  </si>
  <si>
    <t>Výnosy z prodeje cenných papírů a podílů</t>
  </si>
  <si>
    <t>661</t>
  </si>
  <si>
    <t>662</t>
  </si>
  <si>
    <t>Kurzové zisky</t>
  </si>
  <si>
    <t>663</t>
  </si>
  <si>
    <t>Výnosy z přecenění reálnou hodnotou</t>
  </si>
  <si>
    <t>664</t>
  </si>
  <si>
    <t>Ostatní finanční výnosy</t>
  </si>
  <si>
    <t>669</t>
  </si>
  <si>
    <t>B.IV.</t>
  </si>
  <si>
    <t>Výnosy z transferů</t>
  </si>
  <si>
    <t>B.IV.1.</t>
  </si>
  <si>
    <t>Výnosy vybraných ústředních vládních institucí z transferů</t>
  </si>
  <si>
    <t>671</t>
  </si>
  <si>
    <t>B.IV.2.</t>
  </si>
  <si>
    <t>Výnosy vybraných místních vládních institucí z transferů</t>
  </si>
  <si>
    <t>672</t>
  </si>
  <si>
    <t>VÝSLEDEK HOSPODAŘENÍ</t>
  </si>
  <si>
    <t>C.1.</t>
  </si>
  <si>
    <t>Výsledek hospodaření před zdaněním</t>
  </si>
  <si>
    <t>C.2.</t>
  </si>
  <si>
    <t>ROZVAHA PŘÍSPĚVKOVÝCH ORGANIZACÍ V ODVĚTVÍ SOCIÁLNÍCH VĚCÍ (v tis. Kč)</t>
  </si>
  <si>
    <t>VÝKAZ ZISKU A ZTRÁTY PŘÍSPĚVKOVÝCH ORGANIZACÍ V ODVĚTVÍ SOCIÁLNÍCH VĚCÍ (v tis. Kč)</t>
  </si>
  <si>
    <t>Číslo položky</t>
  </si>
  <si>
    <t>ROZVAHA PŘÍSPĚVKOVÝCH ORGANIZACÍ V ODVĚTVÍ ZDRAVOTNICTVÍ (v tis. Kč)</t>
  </si>
  <si>
    <t>VÝKAZ ZISKU A ZTRÁTY PŘÍSPĚVKOVÝCH ORGANIZACÍ V ODVĚTVÍ ZDRAVOTNICTVÍ (v tis. Kč)</t>
  </si>
  <si>
    <t>ROZVAHA PŘÍSPĚVKOVÝCH ORGANIZACÍ V ODVĚTVÍ KULTURY (v tis. Kč)</t>
  </si>
  <si>
    <t>VÝKAZ ZISKU A ZTRÁTY PŘÍSPĚVKOVÝCH ORGANIZACÍ V ODVĚTVÍ KULTURY (v tis. Kč)</t>
  </si>
  <si>
    <t>ROZVAHA PŘÍSPĚVKOVÝCH ORGANIZACÍ V ODVĚTVÍ ŠKOLSTVÍ (v tis. Kč)</t>
  </si>
  <si>
    <t xml:space="preserve">Město Bohumín </t>
  </si>
  <si>
    <t xml:space="preserve">Město Brušperk </t>
  </si>
  <si>
    <t xml:space="preserve">Město Klimkovice </t>
  </si>
  <si>
    <t xml:space="preserve">Město Orlová </t>
  </si>
  <si>
    <t xml:space="preserve">Město Paskov </t>
  </si>
  <si>
    <t xml:space="preserve">Město Rychvald </t>
  </si>
  <si>
    <t xml:space="preserve">Město Šenov </t>
  </si>
  <si>
    <t xml:space="preserve">Městys Spálov </t>
  </si>
  <si>
    <t xml:space="preserve">Městys Suchdol nad Odrou </t>
  </si>
  <si>
    <t xml:space="preserve">Obec Bartošovice </t>
  </si>
  <si>
    <t xml:space="preserve">Obec Baška </t>
  </si>
  <si>
    <t xml:space="preserve">Obec Bohušov </t>
  </si>
  <si>
    <t xml:space="preserve">Obec Bystřice </t>
  </si>
  <si>
    <t xml:space="preserve">Obec Čaková </t>
  </si>
  <si>
    <t xml:space="preserve">Obec Děhylov </t>
  </si>
  <si>
    <t xml:space="preserve">Obec Dětmarovice </t>
  </si>
  <si>
    <t xml:space="preserve">Obec Dětřichov </t>
  </si>
  <si>
    <t xml:space="preserve">Obec Dívčí Hrad </t>
  </si>
  <si>
    <t xml:space="preserve">Obec Dobrá </t>
  </si>
  <si>
    <t xml:space="preserve">Obec Dobratice </t>
  </si>
  <si>
    <t xml:space="preserve">Obec Dolní Lomná </t>
  </si>
  <si>
    <t xml:space="preserve">Obec Dolní Lutyně </t>
  </si>
  <si>
    <t xml:space="preserve">Obec Hlavnice </t>
  </si>
  <si>
    <t xml:space="preserve">Obec Holasovice </t>
  </si>
  <si>
    <t xml:space="preserve">Obec Holčovice </t>
  </si>
  <si>
    <t xml:space="preserve">Obec Horní Bludovice </t>
  </si>
  <si>
    <t xml:space="preserve">Obec Hostašovice </t>
  </si>
  <si>
    <t xml:space="preserve">Obec Hošťálkovy </t>
  </si>
  <si>
    <t xml:space="preserve">Obec Hrádek </t>
  </si>
  <si>
    <t xml:space="preserve">Obec Hukvaldy </t>
  </si>
  <si>
    <t xml:space="preserve">Obec Chlebičov </t>
  </si>
  <si>
    <t>Obec Jakubčovice nad Odrou</t>
  </si>
  <si>
    <t xml:space="preserve">Obec Jeseník nad Odrou </t>
  </si>
  <si>
    <t xml:space="preserve">Obec Jezdkovice </t>
  </si>
  <si>
    <t xml:space="preserve">Obec Komorní Lhotka </t>
  </si>
  <si>
    <t xml:space="preserve">Obec Kozlovice </t>
  </si>
  <si>
    <t xml:space="preserve">Obec Krmelín </t>
  </si>
  <si>
    <t xml:space="preserve">Obec Kružberk </t>
  </si>
  <si>
    <t>Obec Leskovec nad Moravicí</t>
  </si>
  <si>
    <t>Obec Lhotka u Litultovic</t>
  </si>
  <si>
    <t>Obec Libhošť</t>
  </si>
  <si>
    <t xml:space="preserve">Obec Metylovice </t>
  </si>
  <si>
    <t xml:space="preserve">Obec Mikolajice </t>
  </si>
  <si>
    <t xml:space="preserve">Obec Nošovice </t>
  </si>
  <si>
    <t xml:space="preserve">Obec Nýdek </t>
  </si>
  <si>
    <t xml:space="preserve">Obec Olbramice </t>
  </si>
  <si>
    <t xml:space="preserve">Obec Osoblaha </t>
  </si>
  <si>
    <t xml:space="preserve">Obec Otice </t>
  </si>
  <si>
    <t xml:space="preserve">Obec Palkovice </t>
  </si>
  <si>
    <t xml:space="preserve">Obec Písek </t>
  </si>
  <si>
    <t xml:space="preserve">Obec Píšť </t>
  </si>
  <si>
    <t xml:space="preserve">Obec Pražmo </t>
  </si>
  <si>
    <t xml:space="preserve">Obec Pržno </t>
  </si>
  <si>
    <t xml:space="preserve">Obec Raškovice </t>
  </si>
  <si>
    <t xml:space="preserve">Obec Rohov </t>
  </si>
  <si>
    <t xml:space="preserve">Obec Ropice </t>
  </si>
  <si>
    <t xml:space="preserve">Obec Ryžoviště </t>
  </si>
  <si>
    <t xml:space="preserve">Obec Řepiště </t>
  </si>
  <si>
    <t xml:space="preserve">Obec Sedlnice </t>
  </si>
  <si>
    <t xml:space="preserve">Obec Skotnice </t>
  </si>
  <si>
    <t xml:space="preserve">Obec Slavkov </t>
  </si>
  <si>
    <t xml:space="preserve">Obec Slezské Rudoltice </t>
  </si>
  <si>
    <t xml:space="preserve">Obec Služovice </t>
  </si>
  <si>
    <t xml:space="preserve">Obec Smilovice </t>
  </si>
  <si>
    <t xml:space="preserve">Obec Soběšovice </t>
  </si>
  <si>
    <t xml:space="preserve">Obec Stará Ves </t>
  </si>
  <si>
    <t xml:space="preserve">Obec Staré Hamry </t>
  </si>
  <si>
    <t xml:space="preserve">Obec Staré Heřminovy </t>
  </si>
  <si>
    <t xml:space="preserve">Obec Stěbořice </t>
  </si>
  <si>
    <t xml:space="preserve">Obec Střítež </t>
  </si>
  <si>
    <t xml:space="preserve">Obec Sviadnov </t>
  </si>
  <si>
    <t xml:space="preserve">Obec Široká Niva </t>
  </si>
  <si>
    <t xml:space="preserve">Obec Štěpánkovice </t>
  </si>
  <si>
    <t xml:space="preserve">Obec Těškovice </t>
  </si>
  <si>
    <t xml:space="preserve">Obec Tichá </t>
  </si>
  <si>
    <t xml:space="preserve">Obec Trojanovice </t>
  </si>
  <si>
    <t xml:space="preserve">Obec Třanovice </t>
  </si>
  <si>
    <t xml:space="preserve">Obec Třemešná </t>
  </si>
  <si>
    <t xml:space="preserve">Obec Tvrdkov </t>
  </si>
  <si>
    <t xml:space="preserve">Obec Uhlířov </t>
  </si>
  <si>
    <t xml:space="preserve">Obec Úvalno </t>
  </si>
  <si>
    <t xml:space="preserve">Obec Václavovice </t>
  </si>
  <si>
    <t xml:space="preserve">Obec Větřkovice </t>
  </si>
  <si>
    <t xml:space="preserve">Obec Závada </t>
  </si>
  <si>
    <t xml:space="preserve">Obec Zbyslavice </t>
  </si>
  <si>
    <t xml:space="preserve">Obec Životice </t>
  </si>
  <si>
    <t xml:space="preserve">Ostrava, Hrabová </t>
  </si>
  <si>
    <t xml:space="preserve">Ostrava, Jih </t>
  </si>
  <si>
    <t>Ostrava, Krásné Pole</t>
  </si>
  <si>
    <t>Ostrava, Mariánské Hory a Hulváky</t>
  </si>
  <si>
    <t>Ostrava, Moravská Ostrava a Přívoz</t>
  </si>
  <si>
    <t>Ostrava, Poruba</t>
  </si>
  <si>
    <t xml:space="preserve">Ostrava, Svinov </t>
  </si>
  <si>
    <t xml:space="preserve">Ostrava, Vítkovice </t>
  </si>
  <si>
    <t>Mikroregion - Sdružení obcí Osoblažska</t>
  </si>
  <si>
    <t>Mikroregion Krnovsko</t>
  </si>
  <si>
    <t>Mikroregion Odersko</t>
  </si>
  <si>
    <t>Mikroregion Opavsko severozápad</t>
  </si>
  <si>
    <t>Mikroregion Žermanické a Těrlické přehrady</t>
  </si>
  <si>
    <t>Region Poodří</t>
  </si>
  <si>
    <t>Region Slezská brána</t>
  </si>
  <si>
    <t>Sdružení měst a obcí povodí Ondřejnice Brušperk</t>
  </si>
  <si>
    <t>Sdružení obcí Hlučínska</t>
  </si>
  <si>
    <t>Sdružení obcí Jablunkovska</t>
  </si>
  <si>
    <t>Sdružení obcí povodí Stonávky</t>
  </si>
  <si>
    <t>Sdružení obcí Rýmařovska</t>
  </si>
  <si>
    <t>Venkovský mikroregion Moravice</t>
  </si>
  <si>
    <t>Kraje</t>
  </si>
  <si>
    <t>Olomoucký kraj</t>
  </si>
  <si>
    <t>Zlínský kraj</t>
  </si>
  <si>
    <t>Krajské ředitelství policie Moravskoslezského kraje</t>
  </si>
  <si>
    <t>Psychiatrická nemocnice v Opavě</t>
  </si>
  <si>
    <t>Žilinský samosprávný kraj</t>
  </si>
  <si>
    <t>Moravskoslezské datové centrum, příspěvková organizace</t>
  </si>
  <si>
    <t>Moravskoslezské energetické centrum, příspěvková organizace</t>
  </si>
  <si>
    <t>Správa silnic Moravskoslezského kraje, příspěvková organizace</t>
  </si>
  <si>
    <t>Čištění komunikací</t>
  </si>
  <si>
    <t>Příprava staveb a příprava vypořádání pozemků</t>
  </si>
  <si>
    <t>Souvislé opravy silnic II. a III. tříd, včetně mostních objektů</t>
  </si>
  <si>
    <t>Hrad Hukvaldy - dobudování infrastruktury</t>
  </si>
  <si>
    <t>Benjamín, příspěvková organizace</t>
  </si>
  <si>
    <t>Příspěvek na provoz odvětví sociálních věcí - příspěvkové organizace kraje - krytí odpisů</t>
  </si>
  <si>
    <t>Centrum psychologické pomoci, příspěvková organizace</t>
  </si>
  <si>
    <t>Domov Bílá Opava, příspěvková organizace</t>
  </si>
  <si>
    <t>Domov Březiny, příspěvková organizace</t>
  </si>
  <si>
    <t>Domov Duha, příspěvková organizace</t>
  </si>
  <si>
    <t>Domov Hortenzie, příspěvková organizace</t>
  </si>
  <si>
    <t>Domov Jistoty, příspěvková organizace</t>
  </si>
  <si>
    <t>Domov Letokruhy, příspěvková organizace</t>
  </si>
  <si>
    <t>Domov Na zámku, příspěvková organizace</t>
  </si>
  <si>
    <t>Domov NaNovo, příspěvková organizace</t>
  </si>
  <si>
    <t>Fontána, příspěvková organizace</t>
  </si>
  <si>
    <t>Harmonie, příspěvková organizace</t>
  </si>
  <si>
    <t>Náš svět, příspěvková organizace</t>
  </si>
  <si>
    <t>Nový domov, příspěvková organizace</t>
  </si>
  <si>
    <t>Sagapo, příspěvková organizace</t>
  </si>
  <si>
    <t>Sírius, příspěvková organizace</t>
  </si>
  <si>
    <t>Rekonstrukce střechy tělocvičny</t>
  </si>
  <si>
    <t xml:space="preserve">Dětský domov SRDCE a Školní jídelna, Karviná-Fryštát,Vydmuchov 10, příspěvková organizace </t>
  </si>
  <si>
    <t xml:space="preserve">Dětský domov Úsměv a Školní jídelna, Ostrava-Slezská Ostrava, Bukovanského 25, příspěvková organizace </t>
  </si>
  <si>
    <t>Spolupráce s francouzskými, vlámskými a španělskými školami</t>
  </si>
  <si>
    <t>Gymnázium Josefa Kainara, Hlučín,  příspěvková organizace</t>
  </si>
  <si>
    <t xml:space="preserve">Střední škola průmyslová, Krnov, příspěvková organizace        </t>
  </si>
  <si>
    <t>Rekonstrukce elektroinstalace</t>
  </si>
  <si>
    <t xml:space="preserve">Střední zahradnická škola, Ostrava, příspěvková organizace </t>
  </si>
  <si>
    <t>Základní umělecká škola Bedřicha Smetany, Karviná - Mizerov, příspěvková organizace</t>
  </si>
  <si>
    <t xml:space="preserve">Základní umělecká škola, Bohumín - Nový Bohumín, Žižkova 620, příspěvková organizace </t>
  </si>
  <si>
    <t xml:space="preserve">Specializační vzdělávání nelékařů </t>
  </si>
  <si>
    <t>Přístavba a nástavba rehabilitace</t>
  </si>
  <si>
    <t>Odborný léčebný ústav Metylovice - Moravskoslezské sanatorium, příspěvková organizace</t>
  </si>
  <si>
    <t>Parkové úpravy v areálu OLÚ Metylovice</t>
  </si>
  <si>
    <t>Zdravotnická záchranná služba Moravskoslezského kraje, příspěvková organizace</t>
  </si>
  <si>
    <t>Integrované výjezdové centrum Mošnov</t>
  </si>
  <si>
    <t>Integrované výjezdové centrum Ostrava-Jih</t>
  </si>
  <si>
    <t>Pořízení osobních ochranných pracovních prostředků zaměstnanců</t>
  </si>
  <si>
    <t>Výjezdové centrum Město Albrechtice</t>
  </si>
  <si>
    <t>Vzdělávací středisko ZZS MSK</t>
  </si>
  <si>
    <t>1st International School of Ostrava - mezinárodní gymnázium, s.r.o.</t>
  </si>
  <si>
    <t>Dotace pro soukromé školy</t>
  </si>
  <si>
    <t>ADRA o.p.s., Praha 5</t>
  </si>
  <si>
    <t>Aeroklub Frýdlant nad Ostravicí, z.s., Frýdlant nad Ostravicí</t>
  </si>
  <si>
    <t>AGEL Střední zdravotnická škola s.r.o.</t>
  </si>
  <si>
    <t>AHOL - Střední škola gastronomie, turismu a lázeňství</t>
  </si>
  <si>
    <t xml:space="preserve">Akademický ústav Karviná, z.ú. </t>
  </si>
  <si>
    <t>Akcičky smích. radost. odpočinek, z. s., Ostrava-Poruba</t>
  </si>
  <si>
    <t>AlFi, z.s., Ostrava-Petřkovice</t>
  </si>
  <si>
    <t>Andělé Stromu života p. s., Nový Jičín</t>
  </si>
  <si>
    <t>ANIMA VIVA z. s., Opava</t>
  </si>
  <si>
    <t>ANULIKA z.s., Ostrava</t>
  </si>
  <si>
    <t>APROPO z.s., Havířov-Šumbark</t>
  </si>
  <si>
    <t>ARKA CZ, z.s., Ostrava</t>
  </si>
  <si>
    <t>Armáda spásy v České republice, z.s., Praha</t>
  </si>
  <si>
    <t>Asociace rodičů a přátel zdravotně postižených dětí v ČR, z.s. Klub Zvoneček, Odry</t>
  </si>
  <si>
    <t>Asociace TOM ČR, TOM 4312 Třicítka a Dvojka, Ostrava Pustkovec</t>
  </si>
  <si>
    <t>Asociace TOM ČR, TOM 4316 PRŮZKUMNÍK-JIH, Ostrava-Jih</t>
  </si>
  <si>
    <t>Asociace TRIGON, o.p.s., Ostrava-Poruba</t>
  </si>
  <si>
    <t>Atelier PRAJZ creative, s.r.o., Píšť</t>
  </si>
  <si>
    <t>Automotoklub Petrovice u Karviné</t>
  </si>
  <si>
    <t>AVE ART Ostrava, vyšší odborná škola, střední umělecká škola a základní umělecká škola, s.r.o.</t>
  </si>
  <si>
    <t>Basketbalový klub NH Ostrava a.s., Ostrava-Moravská Ostrava a Přívoz</t>
  </si>
  <si>
    <t>Basketbalový klub Opava a.s., Opava</t>
  </si>
  <si>
    <t>Bezpečnostně právní akademie Ostrava, s. r. o., střední škola</t>
  </si>
  <si>
    <t>Bílý kruh bezpečí, z.s., Praha 5</t>
  </si>
  <si>
    <t>Bohumínská městská nemocnice, a.s., Bohumín</t>
  </si>
  <si>
    <t>Bruntálská dílna Polárka o.p.s., Bruntál</t>
  </si>
  <si>
    <t>Bunkr, o.p.s., Třinec</t>
  </si>
  <si>
    <t>BVÚ-Centrum pro volný čas a pomoc mládeži z.s., Ostrava-Moravská Ostrava a Přívoz</t>
  </si>
  <si>
    <t xml:space="preserve">Campana - Mezinárodní Montessori mateřská škola a Montessori centrum, s.r.o. </t>
  </si>
  <si>
    <t>Centrum Anabell, z. s., Brno-střed</t>
  </si>
  <si>
    <t>Centrum inkluze o.p.s., Vítkov</t>
  </si>
  <si>
    <t>Centrum kompetencí, z.s., Český Těšín</t>
  </si>
  <si>
    <t>Centrum nové naděje, Frýdek-Místek</t>
  </si>
  <si>
    <t>Centrum pro rodinu a sociální péči, Ostrava</t>
  </si>
  <si>
    <t>Centrum pro seniory Trojlístek, z.s., Bohuslavice</t>
  </si>
  <si>
    <t>Centrum služeb pro neslyšící a nedoslýchavé, o.p.s., Ostrava-Moravská Ostrava a Přívoz</t>
  </si>
  <si>
    <t>Církevní základní škola a mateřská škola Přemysla Pittra, Ostrava-Přívoz</t>
  </si>
  <si>
    <t>Česká provincie Kongregace Dcer Božské Lásky, Opava</t>
  </si>
  <si>
    <t>Česká unie neslyšících, Praha</t>
  </si>
  <si>
    <t>ČMELÁČEK z. s., Ostrava-Jih</t>
  </si>
  <si>
    <t>Čtyřleté a osmileté gymnázium, s.r.o.</t>
  </si>
  <si>
    <t>David Haitl, Bernartice nad Odrou</t>
  </si>
  <si>
    <t>Destinační management turistické oblasti Beskydy-Valašsko, o.p.s., Frýdek-Místek</t>
  </si>
  <si>
    <t>Diakonie ČCE - středisko v Ostravě, Ostrava - Vítkovice</t>
  </si>
  <si>
    <t>Diakonie ČCE - Středisko v Rýmařově, Rýmařov</t>
  </si>
  <si>
    <t>Diecézní charita ostravsko-opavská, Ostrava</t>
  </si>
  <si>
    <t>DomA - domácí asistence, Kobeřice</t>
  </si>
  <si>
    <t>Domov sv. Jana Křtitele, s.r.o., Frýdek-Místek</t>
  </si>
  <si>
    <t>Dům seniorů "POHODA", o. p. s., Orlová</t>
  </si>
  <si>
    <t>EDUCA - Střední odborná škola, s.r.o.</t>
  </si>
  <si>
    <t>EDUCAnet - Soukromé gymnázium Ostrava, s.r.o.</t>
  </si>
  <si>
    <t>EDUCATION INSTITUTE základní škola, mateřská škola, s.r.o.</t>
  </si>
  <si>
    <t>Ekipa, z.s., Opava</t>
  </si>
  <si>
    <t>Elim Opava, o.p.s., Opava</t>
  </si>
  <si>
    <t>ENVIKO, z.s., Vřesina</t>
  </si>
  <si>
    <t>Euroregion Praděd - česká část, Bruntál</t>
  </si>
  <si>
    <t>EUROTOPIA.CZ, o.p.s., Opava</t>
  </si>
  <si>
    <t>FA PRAKTIK s.r.o. Středisko praktického vyučování</t>
  </si>
  <si>
    <t>FOKUS-Opava, z.s., Svobodné Heřmanice</t>
  </si>
  <si>
    <t>FOLK V OSTRAVĚ z.s., Ostrava-Poruba</t>
  </si>
  <si>
    <t>FOND OHROŽENÝCH DĚTÍ, Praha 1</t>
  </si>
  <si>
    <t>Futra, Orlová, Lutyně</t>
  </si>
  <si>
    <t>Galaxie-Centrum pomoci, Karviná</t>
  </si>
  <si>
    <t>GALILEO SCHOOL - bilingvní  mateřská škola a základní škola, s.r.o.</t>
  </si>
  <si>
    <t>GeoPrime Geodézie s.r.o., Ostrava</t>
  </si>
  <si>
    <t>Golf Club Lipiny, spolek, Karviná</t>
  </si>
  <si>
    <t>GOODWILL - vyšší odborná škola, s.r.o.</t>
  </si>
  <si>
    <t>Gymnázium BESKYDY MOUNTAIN ACADEMY, s.r.o.</t>
  </si>
  <si>
    <t>Gymnázium Jana Šabršuly s.r.o.</t>
  </si>
  <si>
    <t>Gymnázium, základní škola a mateřská škola Hello s.r.o.</t>
  </si>
  <si>
    <t>HANDBALL CLUB BANÍK KARVINÁ</t>
  </si>
  <si>
    <t>Handicap centrum Škola života Frýdek-Místek, o.p.s., Frýdek-Místek</t>
  </si>
  <si>
    <t>HEAD BIKE Opava, z.s., Opava</t>
  </si>
  <si>
    <t>Hnutí Duha Jeseník, Jeseník</t>
  </si>
  <si>
    <t>Hope House, z. s., Břidličná</t>
  </si>
  <si>
    <t>Hotelová škola a Obchodní akademie Havířov s.r.o.</t>
  </si>
  <si>
    <t>Charita Bohumín, Bohumín</t>
  </si>
  <si>
    <t>Charita Český Těšín</t>
  </si>
  <si>
    <t>Charita Frenštát pod Radhoštěm</t>
  </si>
  <si>
    <t>Charita Hlučín</t>
  </si>
  <si>
    <t>Charita Jablunkov, Jablunkov</t>
  </si>
  <si>
    <t>Charita Kopřivnice</t>
  </si>
  <si>
    <t>Charita Krnov, Krnov</t>
  </si>
  <si>
    <t>Charita Nový Jičín, Nový Jičín</t>
  </si>
  <si>
    <t>Charita Odry, Odry</t>
  </si>
  <si>
    <t>Charita Studénka, Studénka</t>
  </si>
  <si>
    <t>Charita sv. Alexandra, Ostrava</t>
  </si>
  <si>
    <t>Charita sv. Martina, Malá Morávka</t>
  </si>
  <si>
    <t>Charita Třinec, Třinec</t>
  </si>
  <si>
    <t>infinity - progress z.s., Mosty u Jablunkova</t>
  </si>
  <si>
    <t xml:space="preserve">INškolka s.r.o. </t>
  </si>
  <si>
    <t>IUVENTAS - Soukromé gymnázium a Střední odborná škola, s.r.o.</t>
  </si>
  <si>
    <t>Jazykové a humanitní GYMNÁZIUM PRIGO, s.r.o.</t>
  </si>
  <si>
    <t>JO TENISOVÉ TRÉNINKOVÉ CENTRUM z.s., Frýdek-Místek</t>
  </si>
  <si>
    <t>Junák - český skaut, okres Opava, z. s., Opava</t>
  </si>
  <si>
    <t>Junák - český skaut, středisko Doberčata Dobrá, z. s., Dobrá</t>
  </si>
  <si>
    <t>Junák - český skaut, středisko Mariánské Ostrava, z. s., Ostrava Mariánské Hory a Hulváky</t>
  </si>
  <si>
    <t>Junák - český skaut, středisko Ostrá Hůrka Háj ve Slezsku, z. s., Štítina</t>
  </si>
  <si>
    <t>Junák - svaz skautů a skautek ČR, středisko Pagoda Nový Jičín, Nový Jičín</t>
  </si>
  <si>
    <t>KAFIRA o.p.s., Opava</t>
  </si>
  <si>
    <t>Klub biatlonu Břidličná</t>
  </si>
  <si>
    <t>Klub házené Kopřivnice, Kopřivnice</t>
  </si>
  <si>
    <t>Klub plaveckých sportů Ostrava, Ostrava-Poruba</t>
  </si>
  <si>
    <t>Konvent sester alžbětinek v Jablunkově</t>
  </si>
  <si>
    <t>Krystal Help z.ú., Krnov</t>
  </si>
  <si>
    <t>LADASENIOR s.r.o., Ostrava</t>
  </si>
  <si>
    <t>Ledax Ostrava o.p.s., Ostrava</t>
  </si>
  <si>
    <t>Lesní mateřská škola Mraveniště z.s.</t>
  </si>
  <si>
    <t>Letiště Ostrava, a.s., Mošnov</t>
  </si>
  <si>
    <t>Lexikona, z.s., Krnov</t>
  </si>
  <si>
    <t>MAFLEX-CZ s.r.o., Mosty u Jablunkova</t>
  </si>
  <si>
    <t>Máš čas?, z.s., Kopřivnice</t>
  </si>
  <si>
    <t>Mateřská škola AGEL s.r.o.</t>
  </si>
  <si>
    <t>Mateřská škola Bludovice</t>
  </si>
  <si>
    <t>Mateřská škola Hájov s.r.o.</t>
  </si>
  <si>
    <t>Mateřská škola HAPPY DAY s.r.o.</t>
  </si>
  <si>
    <t xml:space="preserve">Mateřská škola Klíček Krnov </t>
  </si>
  <si>
    <t>Mateřská škola Kouzelný svět</t>
  </si>
  <si>
    <t>Mateřská škola Liščata, s.r.o.</t>
  </si>
  <si>
    <t>Mateřská škola MATEŘINKA s.r.o.</t>
  </si>
  <si>
    <t>Mateřská škola Montevláček</t>
  </si>
  <si>
    <t>Mateřská škola novojičínská Beruška, spol. s r. o.</t>
  </si>
  <si>
    <t>MATEŘSKÁ ŠKOLA PALOVÁČEK, s.r.o.</t>
  </si>
  <si>
    <t>Mateřská škola Paprsek s.r.o.</t>
  </si>
  <si>
    <t>Mateřská škola se zdravotnickou péčí, s.r.o.</t>
  </si>
  <si>
    <t>Mateřská škola ZDRAVÍ s.r.o.</t>
  </si>
  <si>
    <t>Mateřská škola, základní škola a střední škola Slezské diakonie Krnov, Krnov</t>
  </si>
  <si>
    <t>MBM rail s.r.o., Jaroměř</t>
  </si>
  <si>
    <t>MEBSTER s.r.o., Ostrava</t>
  </si>
  <si>
    <t>Medela-péče o seniory o.p.s., Ostravice</t>
  </si>
  <si>
    <t>MEDICA Třinec, z.ú.</t>
  </si>
  <si>
    <t>MIKASA z. s., Ostrava-Jih</t>
  </si>
  <si>
    <t>Modrý kříž v České republice, Český Těšín</t>
  </si>
  <si>
    <t>Montessori základní škola Úsměv</t>
  </si>
  <si>
    <t>Moravskoslezská obchodní akademie, s.r.o.</t>
  </si>
  <si>
    <t>MRŇOUSKOVA MATEŘSKÁ ŠKOLA</t>
  </si>
  <si>
    <t>Na Výminku s.r.o., Ostrava-Jih, Zábřeh</t>
  </si>
  <si>
    <t>Národní stavební klastr z.s., Ostrava-Jih</t>
  </si>
  <si>
    <t>Národní strojírenský klastr, z.s., Ostrava</t>
  </si>
  <si>
    <t>Nestátní denní zařízení DUHA, o.p.s., Orlová</t>
  </si>
  <si>
    <t>NOVOS NJ, s.r.o., Štramberk</t>
  </si>
  <si>
    <t>Obecně prospěšná společnost Sv. Josefa, o.p.s., Ropice</t>
  </si>
  <si>
    <t>Obchodní akademie Karviná, s.r.o.</t>
  </si>
  <si>
    <t>Oblastní spolek Českého červeného kříže Karviná, Karviná</t>
  </si>
  <si>
    <t>Oddíl lyžování Budišov nad Budišovkou, z.s., Budišov nad Budišovkou</t>
  </si>
  <si>
    <t xml:space="preserve">ONŽ - pomoc a poradenství pro ženy a dívky, z.s., Praha </t>
  </si>
  <si>
    <t>OPEN HOUSE, Bruntál</t>
  </si>
  <si>
    <t>Orientační Běh Opava, Opava</t>
  </si>
  <si>
    <t>Pavučina o.p.s., Ostrava-Kunčičky</t>
  </si>
  <si>
    <t>Péče srdcem, z.ú., Ostrava-Vítkovice</t>
  </si>
  <si>
    <t>Pečovatelská služba OASA Nový Jičín, o.p.s., Nový Jičín</t>
  </si>
  <si>
    <t>PERAS - ski s.r.o., Ludvíkov</t>
  </si>
  <si>
    <t>petit atelier s.r.o., Ropice</t>
  </si>
  <si>
    <t>PLANETA - Montessori základní škola s.r.o.</t>
  </si>
  <si>
    <t>Podané ruce - osobní asistence, Frýdek-Místek</t>
  </si>
  <si>
    <t>Polský kulturně-osvětový svaz v České republice, Český Těšín</t>
  </si>
  <si>
    <t>Poradna pro občanství/Občanská a lidská práva, z.s., Praha 2</t>
  </si>
  <si>
    <t>Prádelna PRAPOS s.r.o., Ostrava-Jih</t>
  </si>
  <si>
    <t>PRAPOS, z.s., Ostrava</t>
  </si>
  <si>
    <t>PrimMat - Soukromá střední škola podnikatelská, s.r.o.</t>
  </si>
  <si>
    <t>První soukromá základní umělecká škola MIS music o.p.s.</t>
  </si>
  <si>
    <t>Příroda kolem nás, o. p. s., Studénka</t>
  </si>
  <si>
    <t>PUNTIK s.r.o., Bohumín</t>
  </si>
  <si>
    <t xml:space="preserve">RB Střední odborné učiliště autooprávárenské, s.r.o.  </t>
  </si>
  <si>
    <t>Regionální rada rozvoje a spolupráce, Třinec</t>
  </si>
  <si>
    <t>Rodinné a komunitní centrum Chaloupka z.s., Ostrava</t>
  </si>
  <si>
    <t>Royal Rangers v ČR 36. Přední hlídka v Opavě, Otice</t>
  </si>
  <si>
    <t>Římskokatolická farnost Nový Jičín</t>
  </si>
  <si>
    <t>Římskokatolická farnost Ostrava - Kunčičky, Ostrava - Kunčičky</t>
  </si>
  <si>
    <t>Římskokatolická farnost Ostrava - Moravská Ostrava, Ostrava-Moravská Ostrava</t>
  </si>
  <si>
    <t>Samostatný kmenový a klubový svaz Dakota, Ostrava</t>
  </si>
  <si>
    <t>Sbor dobrovolných hasičů Svinov, Ostrava-Svinov</t>
  </si>
  <si>
    <t>ScioŠkola Frýdek-Místek - základní škola, s.r.o.</t>
  </si>
  <si>
    <t>Sdružení hasičů Čech, Moravy a Slezska, Ústřední hasičská škola Jánské Koupele, Staré Těchanovice</t>
  </si>
  <si>
    <t>Sdružení přátel polské knihy, z.s., Český Těšín</t>
  </si>
  <si>
    <t>SENIOR DOMY POHODA a.s., Třinec</t>
  </si>
  <si>
    <t>Seniorcentrum OASA, s.r.o., Petřvald</t>
  </si>
  <si>
    <t>SH ČMS - Okresní sdružení hasičů Ostrava</t>
  </si>
  <si>
    <t>SH ČMS - Sbor dobrovolných hasičů Bohuslavice, Bohuslavice</t>
  </si>
  <si>
    <t>SH ČMS - Sbor dobrovolných hasičů Darkovice, Darkovice</t>
  </si>
  <si>
    <t>SH ČMS - Sbor dobrovolných hasičů Dolní Lomná, Dolní Lomná</t>
  </si>
  <si>
    <t>SH ČMS - Sbor dobrovolných hasičů Dolní Životice, Dolní Životice</t>
  </si>
  <si>
    <t>SH ČMS - Sbor dobrovolných hasičů Háj ve Slezsku-Lhota, Háj ve Slezsku</t>
  </si>
  <si>
    <t>SH ČMS - Sbor dobrovolných hasičů Hájov, Příbor</t>
  </si>
  <si>
    <t>SH ČMS - Sbor dobrovolných hasičů Hať, Hať</t>
  </si>
  <si>
    <t>SH ČMS - Sbor dobrovolných hasičů Chvalíkovice, Chvalíkovice</t>
  </si>
  <si>
    <t xml:space="preserve">SH ČMS - Sbor dobrovolných hasičů Klimkovice, Klimkovice </t>
  </si>
  <si>
    <t>SH ČMS - Sbor dobrovolných hasičů Kopřivnice, Kopřivnice</t>
  </si>
  <si>
    <t>SH ČMS - Sbor dobrovolných hasičů Krmelín, Krmelín</t>
  </si>
  <si>
    <t>SH ČMS - Sbor dobrovolných hasičů Markvartovice, Markvartovice</t>
  </si>
  <si>
    <t>SH ČMS - Sbor dobrovolných hasičů Metylovice, Metylovice</t>
  </si>
  <si>
    <t>SH ČMS - Sbor dobrovolných hasičů Mikolajice, Mikolajice</t>
  </si>
  <si>
    <t>SH ČMS - Sbor dobrovolných hasičů Mosty u Jablunkova, Mosty u Jablunkova</t>
  </si>
  <si>
    <t>SH ČMS - Sbor dobrovolných hasičů Raškovice, Raškovice</t>
  </si>
  <si>
    <t>SH ČMS - Sbor dobrovolných hasičů Rychaltice, Hukvaldy</t>
  </si>
  <si>
    <t xml:space="preserve">SH ČMS - Sbor dobrovolných hasičů Staré Heřminovy, Staré Heřminovy  </t>
  </si>
  <si>
    <t>SH ČMS - Sbor dobrovolných hasičů Tichá, Tichá</t>
  </si>
  <si>
    <t>SH ČMS - Sbor dobrovolných hasičů Trojanovice, Trojanovice</t>
  </si>
  <si>
    <t>Sjednocená organizace nevidomých a slabozrakých České republiky, zapsaný spolek, Praha 1</t>
  </si>
  <si>
    <t>SKV BONATRANS Bohumín z.s., Bohumín</t>
  </si>
  <si>
    <t>SLEZSKÁ HUMANITA, obecně prospěšná společnost, Karviná</t>
  </si>
  <si>
    <t>Slezský fotbalový club Opava a.s., Opava</t>
  </si>
  <si>
    <t>Slunce v dlani, o.p.s., Olbramice</t>
  </si>
  <si>
    <t>Služby Dobrého Pastýře, soukromé sdružení křesťanů, Ludgeřovice</t>
  </si>
  <si>
    <t>Soukromá mateřská škola Sluníčko Ostrava Poruba</t>
  </si>
  <si>
    <t>Soukromá mateřská škola Veselá opička s.r.o.</t>
  </si>
  <si>
    <t>Soukromá obchodní akademie Opava s.r.o.</t>
  </si>
  <si>
    <t>Soukromá střední odborná škola Frýdek-Místek, s. r. o.</t>
  </si>
  <si>
    <t>Soukromá střední škola podnikatelská, s.r.o., Opava</t>
  </si>
  <si>
    <t>Soukromá třinecká obchodní akademie a hotelová škola, spol. s r. o.</t>
  </si>
  <si>
    <t xml:space="preserve">Soukromá vyšší odborná škola podnikatelská, s.r.o.  </t>
  </si>
  <si>
    <t>Soukromá základní škola a mateřská škola, s.r.o.</t>
  </si>
  <si>
    <t>Soukromá základní škola PIANETA, s.r.o.</t>
  </si>
  <si>
    <t>Soukromá základní škola speciální pro žáky s více vadami, Ostrava, s.r.o.</t>
  </si>
  <si>
    <t xml:space="preserve">Soukromá základní škola, spol. s r.o. </t>
  </si>
  <si>
    <t>Soukromá základní umělecká škola MUSICALE v.o.s.</t>
  </si>
  <si>
    <t>Soukromá základní umělecká škola TUTTI MUSIC, spol. s r. o.</t>
  </si>
  <si>
    <t>Speciální škola Diakonie ČCE Ostrava, Ostrava-Vítkovice</t>
  </si>
  <si>
    <t>Společně-Jekhetane, Ostrava</t>
  </si>
  <si>
    <t>Společnost pro podporu lidí s mentálním postižením Ostrava, z.s., Ostrava-Poruba</t>
  </si>
  <si>
    <t>Spolek PORTAVITA, Havířov</t>
  </si>
  <si>
    <t>Spolek Tulipán, Frýdek-Místek</t>
  </si>
  <si>
    <t>Spolu pro rodinu, z.s., Ostrava</t>
  </si>
  <si>
    <t>Sportovní klub Policie Olomouc, Olomouc</t>
  </si>
  <si>
    <t>Sportovní klub vzpírání Oty Zaremby Horní Suchá, z. s., Horní Suchá</t>
  </si>
  <si>
    <t>Sportplex Frýdek-Místek, s.r.o., Frýdek-Místek</t>
  </si>
  <si>
    <t>Stowarzyszenie Młodzieży Polskiej w RC - Sdružení polské mládeže v ČR, z.s.</t>
  </si>
  <si>
    <t>Středisko pracovní rehabilitace - denní stacionář, o.p.s., Ostrava-Poruba</t>
  </si>
  <si>
    <t>Střední odborná škola NET OFFICE Orlová, spol. s r.o.</t>
  </si>
  <si>
    <t>Střední odborná škola ochrany osob a majetku s.r.o.</t>
  </si>
  <si>
    <t>Střední odborná škola umělecká a gymnázium, s.r.o.</t>
  </si>
  <si>
    <t>Střední odborné učiliště DAKOL, s.r.o.</t>
  </si>
  <si>
    <t>Střední škola ekonomicko-podnikatelská Studénka, o. p. s.</t>
  </si>
  <si>
    <t>Střední škola hotelnictví, gastronomie a služeb SČMSD Šilheřovice, s.r.o.</t>
  </si>
  <si>
    <t>Střední škola informačních technologií, s.r.o.</t>
  </si>
  <si>
    <t>Střední škola podnikatelská Klimkovice s.r.o.</t>
  </si>
  <si>
    <t>Střední škola PRIGO, s.r.o.</t>
  </si>
  <si>
    <t xml:space="preserve">Střední škola uměleckých řemesel, s.r.o.  </t>
  </si>
  <si>
    <t>Střední škola, základní škola a mateřská škola Monty School</t>
  </si>
  <si>
    <t>Střední umělecká škola varhanářská o.p.s.</t>
  </si>
  <si>
    <t>Střední uměleckoprůmyslová škola, s.r.o.</t>
  </si>
  <si>
    <t>Technické služby Bukovec, s.r.o., Bukovec</t>
  </si>
  <si>
    <t>Tělocvičná jednota Sokol  Karviná, Karviná</t>
  </si>
  <si>
    <t>Tělocvičná jednota Sokol Frýdek-Místek, Frýdek-Místek</t>
  </si>
  <si>
    <t>Tělocvičná jednota Sokol Moravská Ostrava 1, Ostrava-Moravská Ostrava a Přívoz</t>
  </si>
  <si>
    <t>Tělocvičná jednota Sokol Vítkovice, Ostrava-Vítkovice</t>
  </si>
  <si>
    <t>TUČŇÁKOVA ŠKOLKA-mateřská škola, s.r.o.</t>
  </si>
  <si>
    <t>Turistická oblast Opavské Slezsko, z.s., Opava</t>
  </si>
  <si>
    <t>TyfloCentrum Ostrava, o.p.s.</t>
  </si>
  <si>
    <t>Tyfloservis o. p. s., Praha 1</t>
  </si>
  <si>
    <t>TZB-energie CZ s.r.o., Havířov</t>
  </si>
  <si>
    <t>UnikaCentrum, z.ú., Karviná, Mizerov</t>
  </si>
  <si>
    <t>Univerzitní mateřská škola VŠB-TUO</t>
  </si>
  <si>
    <t>Včelařský spolek pro Frýdek, Dobrou a okolí, Frýdek-Místek</t>
  </si>
  <si>
    <t>Vila Vančurova o.p.s., Opava</t>
  </si>
  <si>
    <t>VÍTKOVICKÁ STŘEDNÍ PRŮMYSLOVÁ ŠKOLA</t>
  </si>
  <si>
    <t>VK Ostrava, s.r.o., Ostrava-Moravská Ostrava</t>
  </si>
  <si>
    <t>Vyšší odborná škola a Jazyková škola s právem státní jazykové zkoušky PRIGO, s.r.o.</t>
  </si>
  <si>
    <t>Vyšší odborná škola DAKOL a střední škola DAKOL, o.p.s.</t>
  </si>
  <si>
    <t>Vyšší odborná škola Havířov s.r.o.</t>
  </si>
  <si>
    <t>Vyšší odborná škola Mediální tvorby</t>
  </si>
  <si>
    <t>Webdevel s.r.o., Ostrava</t>
  </si>
  <si>
    <t>Young Life Česká republika z.ú., Ostrava-Jih</t>
  </si>
  <si>
    <t>Základní škola a mateřská škola Montessori Ostrava</t>
  </si>
  <si>
    <t>Základní škola AMOS, školská právnická osoba</t>
  </si>
  <si>
    <t>Základní škola Galaxie s.r.o.</t>
  </si>
  <si>
    <t>Základní škola Gaudi, s.r.o.</t>
  </si>
  <si>
    <t>Základní škola Labyrint Lhota s.r.o.</t>
  </si>
  <si>
    <t>Základní škola logopedická s.r.o.</t>
  </si>
  <si>
    <t>Základní škola PRIGO, s.r.o.</t>
  </si>
  <si>
    <t>Základní škola, Ostrava-Výškovice, s.r.o.</t>
  </si>
  <si>
    <t>Základní umělecká škola  A PLUS, spol. s r.o.</t>
  </si>
  <si>
    <t>ZÁKLADNÍ UMĚLECKÁ ŠKOLA  s.r.o.</t>
  </si>
  <si>
    <t>Zdravá vařečka - školní jídelna - vývařovna s.r.o.</t>
  </si>
  <si>
    <t>ŽEBŘÍK obecně prospěšná společnost, Ostrava</t>
  </si>
  <si>
    <t>Příjemce (příspěvková organizace obce)</t>
  </si>
  <si>
    <t>Přímé náklady
na vzdělávání</t>
  </si>
  <si>
    <r>
      <t>Ostatní financované projekty</t>
    </r>
    <r>
      <rPr>
        <b/>
        <vertAlign val="superscript"/>
        <sz val="8"/>
        <rFont val="Tahoma"/>
        <family val="2"/>
        <charset val="238"/>
      </rPr>
      <t xml:space="preserve"> *)</t>
    </r>
  </si>
  <si>
    <r>
      <t>Schváleno</t>
    </r>
    <r>
      <rPr>
        <b/>
        <vertAlign val="superscript"/>
        <sz val="8"/>
        <rFont val="Tahoma"/>
        <family val="2"/>
        <charset val="238"/>
      </rPr>
      <t xml:space="preserve"> 1)</t>
    </r>
  </si>
  <si>
    <r>
      <t>Čerpáno</t>
    </r>
    <r>
      <rPr>
        <b/>
        <vertAlign val="superscript"/>
        <sz val="8"/>
        <rFont val="Tahoma"/>
        <family val="2"/>
        <charset val="238"/>
      </rPr>
      <t xml:space="preserve"> 2)</t>
    </r>
  </si>
  <si>
    <t>ASTERIX - středisko volného času Havířov, příspěvková organizace</t>
  </si>
  <si>
    <t>ASTRA, centrum volného času, Frenštát p. R., příspěvková organizace</t>
  </si>
  <si>
    <t>Centrum volného času Kravaře, příspěvková organizace</t>
  </si>
  <si>
    <t>Dům dětí a mládeže Bílovec, Tovární 188, příspěvková organizace</t>
  </si>
  <si>
    <t>Dům dětí a mládeže Bohumín, příspěvková organizace</t>
  </si>
  <si>
    <t>Dům dětí a mládeže Bystřice 106, okr. Frýdek-Místek, příspěvková organizace</t>
  </si>
  <si>
    <t>Dům dětí a mládeže Hlučín, příspěvková organizace</t>
  </si>
  <si>
    <t>Dům dětí a mládeže Kopřivnice, Kpt. Jaroše 1077, příspěvková organizace</t>
  </si>
  <si>
    <t>Dům dětí a mládeže Ostrava-Poruba, příspěvková organizace</t>
  </si>
  <si>
    <t>Dům dětí a mládeže Rychvald, Školní 1600, příspěvková organizace</t>
  </si>
  <si>
    <t>Dům dětí a mládeže, Jablunkov, Dukelská 145, příspěvková organizace</t>
  </si>
  <si>
    <t>Dům dětí a mládeže, Orlová, příspěvková organizace</t>
  </si>
  <si>
    <t>Dům dětí a mládeže, Třinec, příspěvková organizace</t>
  </si>
  <si>
    <t>Firemní školka města Ostravy, příspěvková organizace</t>
  </si>
  <si>
    <t>Jubilejní Masarykova základní škola a mateřská škola Sedliště</t>
  </si>
  <si>
    <t>Jubilejní Masarykova základní škola a mateřská škola, Třinec, příspěvková organizace</t>
  </si>
  <si>
    <t>Jubilejní základní škola prezidenta Masaryka a Mateřská škola Trojanovice, okres Nový Jičín, příspěvková organizace</t>
  </si>
  <si>
    <t>Křesťanská mateřská škola Ostrava - Mariánské Hory, U Dvoru 22, příspěvková organizace</t>
  </si>
  <si>
    <t>LUNA Příbor, středisko volného času, příspěvková organizace</t>
  </si>
  <si>
    <t>Masarykova základní škola a Mateřská škola Bohumín, Seifertova 601, okres Karviná, příspěvková organizace</t>
  </si>
  <si>
    <t>Masarykova základní škola a mateřská škola Český Těšín</t>
  </si>
  <si>
    <t>Masarykova Základní škola a mateřská škola Hnojník 120,okres Frýdek-Místek, příspěvková organizace</t>
  </si>
  <si>
    <t>Masarykova základní škola a mateřská škola Melč, okres Opava, příspěvková organizace</t>
  </si>
  <si>
    <t>Masarykova základní škola Návsí, příspěvková organizace</t>
  </si>
  <si>
    <t>Mateřská škola - Przedszkole Jablunkov, Školní 800, příspěvková organizace</t>
  </si>
  <si>
    <t>Mateřská škola - Przedszkole Vendryně č.1, okres Frýdek-Místek, příspěvková organizace</t>
  </si>
  <si>
    <t>Mateřská škola - Przedszkole, Vendryně, Zaolší 615, okres Frýdek-Místek, příspěvková organizace</t>
  </si>
  <si>
    <t>Mateřská škola „U kamarádů“, Havířov - Podlesí, Čelakovského 4/1240, příspěvková organizace</t>
  </si>
  <si>
    <t>Mateřská škola Bartošovice okres Nový Jičín, příspěvková organizace</t>
  </si>
  <si>
    <t>Mateřská škola Beruška Frýdek-Místek, Nad Lipinou 2318</t>
  </si>
  <si>
    <t>Mateřská škola Bílá, okres Frýdek-Místek, příspěvková organizace</t>
  </si>
  <si>
    <t>Mateřská škola Bocanovice 19, okres Frýdek-Místek, příspěvková organizace</t>
  </si>
  <si>
    <t>Mateřská škola Bordovice, příspěvková organizace</t>
  </si>
  <si>
    <t>Mateřská škola Bruntál, Komenského 7, příspěvková organizace</t>
  </si>
  <si>
    <t>Mateřská škola Bruntál, Okružní 23, příspěvková organizace</t>
  </si>
  <si>
    <t>Mateřská škola Bruntál, Pionýrská 9, příspěvková organizace</t>
  </si>
  <si>
    <t>Mateřská škola Bruntál, U Rybníka 3, příspěvková organizace</t>
  </si>
  <si>
    <t>Mateřská škola Brušperk, Sportovní 520, příspěvková organizace</t>
  </si>
  <si>
    <t>Mateřská škola Břidličná,Hřbitovní 439,okres Bruntál,příspěvková organizace</t>
  </si>
  <si>
    <t>Mateřská škola Budišov nad Budišovkou, okres Opava, příspěvková organizace</t>
  </si>
  <si>
    <t>Mateřská škola Čeladenská beruška, příspěvková organizace</t>
  </si>
  <si>
    <t>Mateřská škola Čeladná, příspěvková organizace</t>
  </si>
  <si>
    <t>Mateřská škola Čtyřlístek Ostrava-Poruba, Skautská 1082, příspěvková organizace</t>
  </si>
  <si>
    <t>Mateřská škola Čtyřlístek, Třinec, Oldřichovice 670, příspěvková organizace</t>
  </si>
  <si>
    <t>Mateřská škola Dívčí Hrad s odloučeným pracovištěm Hlinka, příspěvková organizace</t>
  </si>
  <si>
    <t>Mateřská škola Dobrá, okres Frýdek-Místek, příspěvková organizace</t>
  </si>
  <si>
    <t>Mateřská škola Dobroslavice, příspěvková organizace</t>
  </si>
  <si>
    <t>Mateřská škola Dolní Benešov, Osada míru, příspěvková oganizace</t>
  </si>
  <si>
    <t>Mateřská škola Dolní Lhota, příspěvková organizace</t>
  </si>
  <si>
    <t>Mateřská škola Doubrava, okres Karviná, příspěvková organizace</t>
  </si>
  <si>
    <t>Mateřská škola Fryčovice 451, příspěvková organizace</t>
  </si>
  <si>
    <t>Mateřská škola Frýdek-Místek, Anenská 656, příspěvková organizace</t>
  </si>
  <si>
    <t>Mateřská škola Frýdlant nad Ostravicí, ul. Janáčkova 1444, okres Frýdek-Místek, příspěvková organizace</t>
  </si>
  <si>
    <t>Mateřská škola Háj ve Slezsku, příspěvková organizace</t>
  </si>
  <si>
    <t>Mateřská škola Harmonie Ostrava - Hrabůvka, Zlepšovatelů 27, příspěvková organizace</t>
  </si>
  <si>
    <t>Mateřská škola Havířov - Město, Čs. armády 5/201</t>
  </si>
  <si>
    <t>Mateřská škola Havířov - Město, Horymírova 7/1194</t>
  </si>
  <si>
    <t>Mateřská škola Havířov - Město, Lípová 15</t>
  </si>
  <si>
    <t>Mateřská škola Havířov - Město, Puškinova 7a/908</t>
  </si>
  <si>
    <t>Mateřská škola Havířov - Město, Radniční 7/619</t>
  </si>
  <si>
    <t>Mateřská škola Havířov - Město, Sukova 2a</t>
  </si>
  <si>
    <t>Mateřská škola Havířov - Město, Švabinského 7/993, příspěvková organizace</t>
  </si>
  <si>
    <t>Mateřská škola Havířov - Město, U Stromovky 60</t>
  </si>
  <si>
    <t>Mateřská škola Havířov - Podlesí, E.Holuba 7/1403, příspěvková organizace</t>
  </si>
  <si>
    <t>Mateřská škola Havířov - Podlesí, Přímá 8/1333, příspěvková organizace</t>
  </si>
  <si>
    <t>Mateřská škola Havířov - Prostřední Suchá, U Topolů 3/688, příspěvková organizace</t>
  </si>
  <si>
    <t>Mateřská škola Havířov - Šumbark, Mládí 23/1147</t>
  </si>
  <si>
    <t>Mateřská škola Havířov - Šumbark, Petřvaldská 32/262</t>
  </si>
  <si>
    <t>Mateřská škola Hlučín, Cihelní, příspěvková organizace</t>
  </si>
  <si>
    <t>Mateřská škola Hlučín, Severní, příspěvková organizace</t>
  </si>
  <si>
    <t>Mateřská škola Holasovice, příspěvková organizace</t>
  </si>
  <si>
    <t>Mateřská škola Horní Domaslavice, příspěvková organizace</t>
  </si>
  <si>
    <t>Mateřská škola Horní Životice, okres Bruntál, příspěvková organizace</t>
  </si>
  <si>
    <t>Mateřská škola Hradec nad Moravicí, okres Opava, příspěvková organizace</t>
  </si>
  <si>
    <t>Mateřská škola Jablunkov, Školní 800, příspěvková organizace</t>
  </si>
  <si>
    <t>Mateřská škola Jakartovice, příspěvková organizace</t>
  </si>
  <si>
    <t>Mateřská škola Jezdkovice</t>
  </si>
  <si>
    <t>Mateřská škola Jistebník, okres Nový Jičín, příspěvková organizace</t>
  </si>
  <si>
    <t>Mateřská škola Kamarád, Příbor, Frenštátská 1370</t>
  </si>
  <si>
    <t>Mateřská škola Karla Čapka 12a Krnov, okres Bruntál, příspěvková organizace</t>
  </si>
  <si>
    <t>Mateřská škola Kaštánek Návsí, příspěvková organizace</t>
  </si>
  <si>
    <t>Mateřská škola Kateřinice, příspěvková organizace</t>
  </si>
  <si>
    <t>Mateřská škola Klimkovice, příspěvková organizace</t>
  </si>
  <si>
    <t>Mateřská škola Klubíčko Ostrava-Hrabová, Příborská 28, příspěvková organizace</t>
  </si>
  <si>
    <t>Mateřská škola Kravaře, Petra z Kravař, příspěvková organizace</t>
  </si>
  <si>
    <t>Mateřská škola Kravaře-Kouty, příspěvková organizace</t>
  </si>
  <si>
    <t>Mateřská škola Krmelín, příspěvková organizace</t>
  </si>
  <si>
    <t>Mateřská škola Krnov, Hlubčická 89, okres Bruntál, příspěvková organizace</t>
  </si>
  <si>
    <t>Mateřská škola Krnov, Jiráskova 43, okres Bruntál, příspěvková organizace</t>
  </si>
  <si>
    <t>Mateřská škola Krnov, Maxima Gorkého 22, okres Bruntál, příspěvková organizace</t>
  </si>
  <si>
    <t>Mateřská škola Krnov, náměstí Míru 12, okres Bruntál, příspěvková organizace</t>
  </si>
  <si>
    <t>Mateřská škola Krnov, Žižkova 34, okres Bruntál, příspěvková organizace</t>
  </si>
  <si>
    <t>Mateřská škola křesťanská Opava, Mnišská - příspěvková organizace</t>
  </si>
  <si>
    <t>Mateřská škola Lhotka, příspěvková organizace</t>
  </si>
  <si>
    <t>Mateřská škola Litultovice, příspěvková organizace</t>
  </si>
  <si>
    <t>Mateřská škola Máj Nový Jičín, K. Čapka 6</t>
  </si>
  <si>
    <t>Mateřská škola Malá Morávka, okres Bruntál, příspěvková organizace</t>
  </si>
  <si>
    <t>Mateřská škola Markvartovice, příspěvková organizace</t>
  </si>
  <si>
    <t>Mateřská škola Milotice nad Opavou, okres Bruntál, příspěvková organizace</t>
  </si>
  <si>
    <t>Mateřská škola Mokré Lazce, příspěvková organizace</t>
  </si>
  <si>
    <t>Mateřská škola Moravskoslezský Kočov, příspěvková organizace</t>
  </si>
  <si>
    <t>Mateřská škola Oborná, příspěvková organizace</t>
  </si>
  <si>
    <t>Mateřská škola Oldřišov, okres Opava, příspěvková organizace</t>
  </si>
  <si>
    <t>Mateřská škola Opava, 17. listopadu, příspěvková organizace</t>
  </si>
  <si>
    <t>Mateřská škola Opava, Edvarda Beneše - příspěvková organizace</t>
  </si>
  <si>
    <t>Mateřská škola Opava, Havlíčkova - příspěvková organizace</t>
  </si>
  <si>
    <t>Mateřská škola Opava, Heydukova - příspěvková organizace</t>
  </si>
  <si>
    <t>Mateřská škola Opava, Na Pastvisku - příspěvková organizace</t>
  </si>
  <si>
    <t>Mateřská škola Opava, Pekařská - příspěvková organizace</t>
  </si>
  <si>
    <t>Mateřská škola Opava, Riegerova - příspěvková organizace</t>
  </si>
  <si>
    <t>Mateřská škola Opava, Šrámkova, příspěvková organizace</t>
  </si>
  <si>
    <t>Mateřská škola Orlová - Lutyně K. Dvořáčka 1228 okres Karviná, příspěvková organizace</t>
  </si>
  <si>
    <t>Mateřská škola Orlová - Lutyně Na Vyhlídce 1143 okres Karviná, příspěvková organizace</t>
  </si>
  <si>
    <t>Mateřská škola Orlová - Lutyně Okružní 917 okres Karviná, příspěvková organizace</t>
  </si>
  <si>
    <t>Mateřská škola Ostrava - Dubina, A. Gavlase 12A, příspěvková organizace</t>
  </si>
  <si>
    <t>Mateřská škola Ostrava - Dubina, F. Formana 13, příspěvková organizace</t>
  </si>
  <si>
    <t>Mateřská škola Ostrava - Hrabůvka, Adamusova 7, příspěvková organizace</t>
  </si>
  <si>
    <t>Mateřská škola Ostrava - Zábřeh, Volgogradská 4, příspěvková organizace</t>
  </si>
  <si>
    <t>Mateřská škola Ostrava, Blahoslavova 6, příspěvková organizace</t>
  </si>
  <si>
    <t>Mateřská škola Ostrava, Dvořákova 4, příspěvková organizace</t>
  </si>
  <si>
    <t>Mateřská škola Ostrava, Hornická 43A, příspěvková organizace</t>
  </si>
  <si>
    <t>Mateřská škola Ostrava, Křižíkova 18, příspěvková organizace</t>
  </si>
  <si>
    <t>Mateřská škola Ostrava, Lechowiczova 8, příspěvková organizace</t>
  </si>
  <si>
    <t>Mateřská škola Ostrava, Poděbradova 19, příspěvková organizace</t>
  </si>
  <si>
    <t>Mateřská škola Ostrava, Repinova 19, příspěvková organizace</t>
  </si>
  <si>
    <t>Mateřská škola Ostrava, Šafaříkova 9, příspěvková organizace</t>
  </si>
  <si>
    <t>Mateřská škola Ostrava, Špálova 32, příspěvková organizace</t>
  </si>
  <si>
    <t>Mateřská škola Ostrava, Varenská 2a, příspěvková organizace</t>
  </si>
  <si>
    <t>Mateřská škola Ostrava-Bartovice, Za Ještěrkou 8, příspěvková organizace</t>
  </si>
  <si>
    <t>Mateřská škola Ostrava-Mariánské Hory, Gen. Janka 1/1236, příspěvková organizace</t>
  </si>
  <si>
    <t>Mateřská škola Ostrava-Martinov, příspěvková organizace</t>
  </si>
  <si>
    <t>Mateřská škola Ostrava-Michálkovice, Sládečkova 80, příspěvková organizace</t>
  </si>
  <si>
    <t>Mateřská škola Ostrava-Nová Bělá, Na Pláni 2, příspěvková organizace</t>
  </si>
  <si>
    <t>Mateřská škola Ostrava-Petřkovice, U Kaple 670, příspěvková organizace</t>
  </si>
  <si>
    <t>Mateřská škola Ostrava-Plesná, příspěvková organizace</t>
  </si>
  <si>
    <t>Mateřská škola Ostrava-Poruba, Čs. exilu 670, příspěvková organizace</t>
  </si>
  <si>
    <t>Mateřská škola Ostrava-Poruba, Dětská 920, příspěvková organizace</t>
  </si>
  <si>
    <t>Mateřská škola Ostrava-Poruba, Dvorní 763, příspěvková organizace</t>
  </si>
  <si>
    <t>Mateřská škola Ostrava-Poruba, Jana Šoupala 1611, příspěvková organizace</t>
  </si>
  <si>
    <t>Mateřská škola Ostrava-Poruba, Nezvalovo nám. 856, příspěvková organizace</t>
  </si>
  <si>
    <t>Mateřská škola Ostrava-Poruba, Oty Synka 1834, příspěvková organizace</t>
  </si>
  <si>
    <t>Mateřská škola Ostrava-Poruba, Sokolovská 1168, příspěvková organizace</t>
  </si>
  <si>
    <t>Mateřská škola Ostrava-Poruba, Ukrajinská 1530-1531, příspěvková organizace</t>
  </si>
  <si>
    <t>Mateřská škola Ostrava-Poruba, V. Makovského 4429, příspěvková organizace</t>
  </si>
  <si>
    <t>Mateřská škola Ostrava-Radvanice, Těšínská 279, příspěvková organizace</t>
  </si>
  <si>
    <t>Mateřská škola Ostrava-Stará Bělá, příspěvková organizace</t>
  </si>
  <si>
    <t>Mateřská škola Ostrava-Vítkovice, Prokopa Velikého 37, příspěvková organizace</t>
  </si>
  <si>
    <t>Mateřská škola Ostrava-Výškovice, Staňkova 2, příspěvková organizace</t>
  </si>
  <si>
    <t>Mateřská škola Ostrava-Zábřeh, Za Školou 1, příspěvková organizace</t>
  </si>
  <si>
    <t>Mateřská škola Petřvald, 2. května 1654, příspěvková organizace</t>
  </si>
  <si>
    <t>Mateřská škola Pohoda Sviadnov</t>
  </si>
  <si>
    <t>Mateřská škola Pražmo, příspěvková organizace, okres Frýdek-Místek</t>
  </si>
  <si>
    <t>Mateřská škola Příbor, Pionýrů 1519, okres Nový Jičín, příspěvková organizace</t>
  </si>
  <si>
    <t>Mateřská škola Rohov, příspěvková organizace</t>
  </si>
  <si>
    <t>Mateřská škola Rybí, okres Nový Jičín, příspěvková organizace</t>
  </si>
  <si>
    <t>Mateřská škola Rychvald, Mírová 1744, okres Karviná, příspěvková organizace</t>
  </si>
  <si>
    <t>Mateřská škola Rýmařov, Jelínkova 3, příspěvková organizace</t>
  </si>
  <si>
    <t xml:space="preserve">Mateřská škola Sady Nový Jičín, Revoluční 52 </t>
  </si>
  <si>
    <t>Mateřská škola Sedmikrásky, Opava, příspěvková organizace</t>
  </si>
  <si>
    <t>Mateřská škola Skotnice, příspěvková organizace</t>
  </si>
  <si>
    <t>Mateřská škola Slezská Ostrava, Bohumínská 68, příspěvková organizace</t>
  </si>
  <si>
    <t>Mateřská škola Slezská Ostrava, Komerční 22a, příspěvková organizace</t>
  </si>
  <si>
    <t>Mateřská škola Slezská Ostrava, Požární 8, příspěvková organizace</t>
  </si>
  <si>
    <t>Mateřská škola Slezská Ostrava, Zámostní 31, příspěvková organizace</t>
  </si>
  <si>
    <t>Mateřská škola Slunečnice, Krnov, příspěvková organizace</t>
  </si>
  <si>
    <t>Mateřská škola Sluníčko Opava, Krnovská - příspěvková organizace</t>
  </si>
  <si>
    <t>Mateřská škola Sněženka Frýdek-Místek, Josefa Lady 1790</t>
  </si>
  <si>
    <t>Mateřská škola Srdíčko Opava, Zborovská - příspěvková organizace</t>
  </si>
  <si>
    <t>Mateřská škola Staré Heřminovy, okres Bruntál, příspěvková organizace</t>
  </si>
  <si>
    <t>Mateřská škola Staré Město, okres Bruntál, příspěvková organizace</t>
  </si>
  <si>
    <t>Mateřská škola Starý Jičín, příspěvková organizace</t>
  </si>
  <si>
    <t>Mateřská škola Stěbořice, příspěvková organizace</t>
  </si>
  <si>
    <t>Mateřská škola Studénka</t>
  </si>
  <si>
    <t>Mateřská škola Šenov, příspěvková organizace</t>
  </si>
  <si>
    <t>Mateřská škola Trojlístek Nový Jičín, Trlicova 8</t>
  </si>
  <si>
    <t>Mateřská škola Velká Štáhle, příspěvková organizace</t>
  </si>
  <si>
    <t>Mateřská škola Velké Hoštice, okres Opava, příspěvková organizace</t>
  </si>
  <si>
    <t>Mateřská škola Vendryně č.1, okres Frýdek-Místek, příspěvková organizace</t>
  </si>
  <si>
    <t>Mateřská škola Vratimov, Na Vyhlídce 25</t>
  </si>
  <si>
    <t>Mateřská škola Vrbno pod Pradědem, Jesenická 448, okres Bruntál, příspěvková organizace</t>
  </si>
  <si>
    <t>Mateřská škola Vrbno pod Pradědem, Ve Svahu 578, okres Bruntál, příspěvková organizace</t>
  </si>
  <si>
    <t>Mateřská škola Vyšní Lhoty, okres Frýdek-Místek, příspěvková organizace</t>
  </si>
  <si>
    <t>Mateřská škola, Na Jízdárně 19a, příspěvková organizace</t>
  </si>
  <si>
    <t>Mateřská škola, Třinec, Nerudova 313, příspěvková organizace</t>
  </si>
  <si>
    <t>Mateřská škola, Třinec, Slezská 778, příspěvková organizace</t>
  </si>
  <si>
    <t>Mateřské školy Kopřivnice okres Nový Jičín, příspěvková organizace</t>
  </si>
  <si>
    <t>Polská základní škola - Polska Szkoła Podstawowa im. Wisławy Szymborskiej, Vendryně, příspěvková organizace</t>
  </si>
  <si>
    <t>Středisko volného času Amos, Český Těšín, příspěvková organizace</t>
  </si>
  <si>
    <t>Středisko volného času Bruntál, příspěvková organizace</t>
  </si>
  <si>
    <t>Středisko volného času Budišov nad Budišovkou, příspěvková organizace</t>
  </si>
  <si>
    <t>Středisko volného času Fokus, Nový Jičín</t>
  </si>
  <si>
    <t>Středisko volného času Klíč, příspěvková organizace</t>
  </si>
  <si>
    <t>Středisko volného času Korunka Ostrava-Mariánské Hory, příspěvková organizace</t>
  </si>
  <si>
    <t>Středisko volného času Méďa, Krnov, Dobrovského 16, příspěvková organizace</t>
  </si>
  <si>
    <t>Středisko volného času Odry, příspěvková organizace</t>
  </si>
  <si>
    <t>Středisko volného času Ostrava-Moravská Ostrava, příspěvková organizace</t>
  </si>
  <si>
    <t>Středisko volného času Ostrava-Zábřeh, příspěvková organizace</t>
  </si>
  <si>
    <t>Středisko volného času Rýmařov, okres Bruntál</t>
  </si>
  <si>
    <t>Středisko volného času Vítkov, příspěvková organizace</t>
  </si>
  <si>
    <t>Středisko volného času, Opava, příspěvková organizace</t>
  </si>
  <si>
    <t>Školní jídelna Jablunkov, Lesní 190, příspěvková organizace</t>
  </si>
  <si>
    <t>Školní jídelna Komenského, Příbor, ul. Komenského čp. 458</t>
  </si>
  <si>
    <t>Školní jídelna Krnov, Albrechtická 2, okres Bruntál, příspěvková organizace</t>
  </si>
  <si>
    <t>Školní jídelna Krnov, náměstí Hrdinů 1, okres Bruntál, příspěvková organizace</t>
  </si>
  <si>
    <t>Školní jídelna Slavkov, příspěvková organizace</t>
  </si>
  <si>
    <t>Waldorfská základní škola a mateřská škola Ostrava, příspěvková organizace</t>
  </si>
  <si>
    <t>Základní škola  a Mateřská škola Cihelní, Karviná, příspěvková organizace</t>
  </si>
  <si>
    <t>Základní škola a gymnázium Vítkov, příspěvková organizace</t>
  </si>
  <si>
    <t>Základní škola a Mateřská škola Albrechtice</t>
  </si>
  <si>
    <t>Základní škola a Mateřská škola Albrechtičky, příspěvková organizace</t>
  </si>
  <si>
    <t>Základní škola a Mateřská škola Aloise Jiráska Dolní Lutyně Komenského 1000 okres Karviná, příspěvková organizace</t>
  </si>
  <si>
    <t>Základní škola a Mateřská škola Andělská Hora, okres Bruntál</t>
  </si>
  <si>
    <t>Základní škola a mateřská škola Bělá, okres Opava, příspěvková organizace</t>
  </si>
  <si>
    <t>Základní škola a Mateřská škola Bernartice nad Odrou, příspěvková organizace</t>
  </si>
  <si>
    <t>Základní škola a Mateřská škola Bílov, okres Nový Jičín, příspěvková organizace</t>
  </si>
  <si>
    <t>Základní škola a Mateřská škola Bílovec, Komenského 701/3, příspěvková organizace</t>
  </si>
  <si>
    <t>Základní škola a Mateřská škola Bohumín - Skřečoň, 1. máje 217, okres Karviná, příspěvková organizace</t>
  </si>
  <si>
    <t>Základní škola a Mateřská škola Bohumín Bezručova 190 okres Karviná, příspěvková organizace</t>
  </si>
  <si>
    <t>Základní škola a Mateřská škola Bohumín, Čs. armády 1026, okres Karviná, příspěvková organizace</t>
  </si>
  <si>
    <t>Základní škola a Mateřská škola Bohumín, tř. Dr. E. Beneše 456, okres Karviná, příspěvková organizace</t>
  </si>
  <si>
    <t>Základní škola a mateřská škola Bohuslavice, příspěvková organizace</t>
  </si>
  <si>
    <t>Základní škola a Mateřská škola Bolaticce, příspěvková organizace</t>
  </si>
  <si>
    <t>Základní škola a Mateřská škola Branka u Opavy, příspěvková organizace</t>
  </si>
  <si>
    <t>Základní škola a Mateřská škola Brantice, okres Bruntál, příspěvková organizace</t>
  </si>
  <si>
    <t>Základní škola a Mateřská škola Bravantice, příspěvková organizace</t>
  </si>
  <si>
    <t>Základní škola a Mateřská škola Brumovice, okres Opava, příspěvková organizace</t>
  </si>
  <si>
    <t>Základní škola a Mateřská škola Bruzovice</t>
  </si>
  <si>
    <t>Základní škola a Mateřská škola Březová, okres Opava, příspěvková organizace</t>
  </si>
  <si>
    <t>Základní škola a Mateřská škola Bukovec, příspěvková organizace</t>
  </si>
  <si>
    <t>Základní škola a mateřská škola Bystřice 848, okres Frýdek-Místek, příspěvková organizace</t>
  </si>
  <si>
    <t>Základní škola a Mateřská škola Český Těšín Hrabina, příspěvková organizace</t>
  </si>
  <si>
    <t>Základní škola a mateřská škola Český Těšín Kontešinec, příspěvková organizace</t>
  </si>
  <si>
    <t>Základní škola a mateřská škola Český Těšín Pod Zvonek, příspěvková organizace</t>
  </si>
  <si>
    <t>Základní škola a Mateřská škola Darkovice, příspěvková organizace</t>
  </si>
  <si>
    <t>Základní škola a Mateřská škola Dělnická, Karviná, příspěvková organizace</t>
  </si>
  <si>
    <t>Základní škola a Mateřská škola Dětřichov nad Bystřicí, okres Bruntál, příspěvková organizace</t>
  </si>
  <si>
    <t>Základní škola a mateřská škola Dobratice, okres Frýdek-Místek, příspěvková organizace</t>
  </si>
  <si>
    <t>Základní škola a Mateřská škola Dolní Domaslavice, okres Frýdek-Místek, příspěvková organizace</t>
  </si>
  <si>
    <t>Základní škola a Mateřská škola Dolní Lomná 149, příspěvková organizace</t>
  </si>
  <si>
    <t>Základní škola a Mateřská škola Dolní Moravice, okres Bruntál, příspěvková organizace</t>
  </si>
  <si>
    <t>Základní škola a Mateřská škola Dolní Životice, příspěvková organizace</t>
  </si>
  <si>
    <t>Základní škola a Mateřská škola Družby, Karviná, příspěvková organizace</t>
  </si>
  <si>
    <t>Základní škola a mateřská škola Dvorce, okres Bruntál, příspěvková organizace</t>
  </si>
  <si>
    <t>Základní škola a Mateřská škola Františka Palackého Hodslavice, příspěvková organizace</t>
  </si>
  <si>
    <t>Základní škola a Mateřská škola Frenštát pod Radhoštěm, Tyršova 913, okres Nový Jičín</t>
  </si>
  <si>
    <t>Základní škola a Mateřská škola Frenštát pod Radhoštěm, Záhuní 408, okres Nový Jičín</t>
  </si>
  <si>
    <t>Základní škola a mateřská škola Frýdek-Místek - Skalice 192, příspěvková organizace</t>
  </si>
  <si>
    <t>Základní škola a mateřská škola Frýdek-Místek, Lískovec, K Sedlištím 320</t>
  </si>
  <si>
    <t>Základní škola a mateřská škola Frýdek-Místek-Chlebovice, Pod Kabáticí 107, příspěvková organizace</t>
  </si>
  <si>
    <t>Základní škola a mateřská škola Gustawa Przeczka s polským jazykem vyučovacím, Třinec, Nádražní 10, příspěvková organizace</t>
  </si>
  <si>
    <t>Základní škola a mateřská škola Hať, příspěvková organizace</t>
  </si>
  <si>
    <t>Základní škola a Mateřská škola Havířov - Bludovice, Frýdecká, příspěvková organizace</t>
  </si>
  <si>
    <t>Základní škola a Mateřská škola Havířov - Město, Na Nábřeží, příspěvková organizace</t>
  </si>
  <si>
    <t>Základní škola a Mateřská škola Havířov - Životice, Zelená, příspěvková organizace</t>
  </si>
  <si>
    <t>Základní škola a Mateřská škola Hladké Životice, příspěvková organizace</t>
  </si>
  <si>
    <t>Základní škola a Mateřská škola Hlavnice, okres Opava, příspěvková organizace</t>
  </si>
  <si>
    <t>Základní škola a mateřská škola Hlučín - Bobrovníky, příspěvková organizace</t>
  </si>
  <si>
    <t>Základní škola a mateřská škola Hlučín-Darkovičky, příspěvková organizace</t>
  </si>
  <si>
    <t>Základní škola a Mateřská škola Hněvošice, okres Opava, příspěvková organizace</t>
  </si>
  <si>
    <t>Základní škola a Mateřská škola Horní Benešov, okres Bruntál, příspěvková organizace</t>
  </si>
  <si>
    <t>Základní škola a Mateřská škola Horní Bludovice, příspěvková organizace</t>
  </si>
  <si>
    <t>Základní škola a Mateřská škola Horní Město, okres Bruntál, příspěvková organizace</t>
  </si>
  <si>
    <t>Základní škola a mateřská škola Horní Suchá, příspěvková organizace</t>
  </si>
  <si>
    <t>Základní škola a Mateřská škola Hostašovice, příspěvková organizace</t>
  </si>
  <si>
    <t>Základní škola a Mateřská škola Hošťálkovy, okres Bruntál, příspěvková organizace</t>
  </si>
  <si>
    <t>Základní škola a Mateřská škola Hrabyně, okres Opava, příspěvková organizace</t>
  </si>
  <si>
    <t>Základní škola a Mateřská škola Hrádek 144, okres Frýdek-Místek, příspěvková organizace</t>
  </si>
  <si>
    <t>Základní škola a Mateřská škola Chlebičov, příspěvková organizace</t>
  </si>
  <si>
    <t>Základní škola a Mateřská škola Chotěbuz, příspěvková organizace</t>
  </si>
  <si>
    <t>Základní škola a Mateřská škola Chuchelná, příspěvková organizace</t>
  </si>
  <si>
    <t>Základní škola a Mateřská škola Jakubčovice nad Odrou okres Nový Jičín, příspěvková organizace</t>
  </si>
  <si>
    <t>Základní škola a Mateřská škola Janovice, okres Frýdek-Místek, příspěvková organizace</t>
  </si>
  <si>
    <t>Základní škola a Mateřská škola Jindřichov, okres Bruntál</t>
  </si>
  <si>
    <t>Základní škola a mateřská škola Karla Svolinského, Kunčice pod Ondřejníkem</t>
  </si>
  <si>
    <t>Základní škola a Mateřská škola Karlova Studánka, okres Bruntál, příspěvková organizace</t>
  </si>
  <si>
    <t>Základní škola a Mateřská škola Karlovice, okres Bruntál</t>
  </si>
  <si>
    <t>Základní škola a mateřská škola Kobeřice, okres Opava, příspěvková organizace</t>
  </si>
  <si>
    <t>Základní škola a Mateřská škola Kopřivnice, 17. listopadu 1225 okres Nový Jičín, příspěvková organizace</t>
  </si>
  <si>
    <t>Základní škola a Mateřská škola Kozlovice, příspěvková organizace</t>
  </si>
  <si>
    <t>Základní škola a mateřská škola Kozmice, okres Opava, příspěvková organizace</t>
  </si>
  <si>
    <t>Základní škola a Mateřská škola Kujavy, okres Nový Jičín, příspěvková organizace</t>
  </si>
  <si>
    <t>Základní škola a Mateřská škola Kunín, okres Nový Jičín, příspěvková organizace</t>
  </si>
  <si>
    <t>Základní škola a Mateřská škola Kyjovice, příspěvková organizace</t>
  </si>
  <si>
    <t>Základní škola a Mateřská škola Leoše Janáčka Hukvaldy, příspěvková organizace</t>
  </si>
  <si>
    <t>Základní škola a Mateřská škola Lichnov, okres Nový Jičín, příspěvková organizace</t>
  </si>
  <si>
    <t>Základní škola a Mateřská škola Litultovice, okres Opava, příspěvková organizace</t>
  </si>
  <si>
    <t>Základní škola a Mateřská škola Lomnice, okres Bruntál, příspěvková organizace</t>
  </si>
  <si>
    <t>Základní škola a mateřská škola Lučina, okres Frýdek-Místek, příspěvková organizace</t>
  </si>
  <si>
    <t>Základní škola a mateřská škola Ludgeřovice, příspěvková organizace</t>
  </si>
  <si>
    <t>Základní škola a Mateřská škola Majakovského, Karviná, příspěvková organizace</t>
  </si>
  <si>
    <t>Základní škola a Mateřská škola Mankovice, příspěvková organizace</t>
  </si>
  <si>
    <t>Základní škola a Mateřská škola Mendelova, Karviná, příspěvková organizace</t>
  </si>
  <si>
    <t>Základní škola a Mateřská škola Milíkov, příspěvková organizace</t>
  </si>
  <si>
    <t>Základní škola a mateřská škola Morávka, příspěvková organizace</t>
  </si>
  <si>
    <t>Základní škola a Mateřská škola Mořkov okres Nový Jičín, příspěvková organizace</t>
  </si>
  <si>
    <t>Základní škola a mateřská škola Mosty u Jablunkova 750, příspěvková organizace</t>
  </si>
  <si>
    <t>Základní škola a Mateřská škola Mošnov, příspěvková organizace</t>
  </si>
  <si>
    <t>Základní škola a mateřská škola MUDr. Emílie Lukášové Ostrava-Hrabůvka, Klegova 29, příspěvková organizace</t>
  </si>
  <si>
    <t>Základní škola a mateřská škola Naděje Frýdek-Místek, Škarabelova 562</t>
  </si>
  <si>
    <t>Základní škola a Mateřská škola Neplachovice, okres Opava, příspěvková organizace</t>
  </si>
  <si>
    <t>Základní škola a mateřská škola Nošovice, příspěvková organizace</t>
  </si>
  <si>
    <t>Základní škola a mateřská škola Nýdek, příspěvková organizace</t>
  </si>
  <si>
    <t>Základní škola a mateřská škola obce Zbyslavice, příspěvková organizace</t>
  </si>
  <si>
    <t>Základní škola a mateřská škola Olbramice, příspěvková organizace</t>
  </si>
  <si>
    <t>Základní škola a Mateřská škola Opava - Komárov - příspěvková organizace</t>
  </si>
  <si>
    <t>Základní škola a Mateřská škola Opava - Suché Lazce - příspěvková organizace</t>
  </si>
  <si>
    <t>Základní škola a Mateřská škola Opava - Vávrovice - příspěvková organizace</t>
  </si>
  <si>
    <t>Základní škola a Mateřská škola Opava-Malé Hoštice - příspěvková organizace</t>
  </si>
  <si>
    <t>Základní škola a Mateřská škola Osoblaha, příspěvková organizace</t>
  </si>
  <si>
    <t>Základní škola a mateřská škola Ostrava, Ostrčilova 1, příspěvková organizace</t>
  </si>
  <si>
    <t>Základní škola a mateřská škola Ostrava-Bělský Les, B. Dvorského 1, příspěvková organizace</t>
  </si>
  <si>
    <t>Základní škola a mateřská škola Ostrava-Dubina, V. Košaře 6, příspěvková organizace</t>
  </si>
  <si>
    <t>Základní škola a mateřská škola Ostrava-Hošťálkovice, Výhledy 210, příspěvková organizace</t>
  </si>
  <si>
    <t>Základní škola a mateřská škola Ostrava-Hrabůvka, A. Kučery 20, příspěvková organizace</t>
  </si>
  <si>
    <t>Základní škola a mateřská škola Ostrava-Hrabůvka, Krestova 36, příspěvková organizace</t>
  </si>
  <si>
    <t>Základní škola a mateřská škola Ostrava-Hrabůvka, Mitušova 16, příspěvková organizace</t>
  </si>
  <si>
    <t>Základní škola a mateřská škola Ostrava-Krásné Pole, Družební 336, příspěvková organizace</t>
  </si>
  <si>
    <t>Základní škola a mateřská škola Ostrava-Lhotka, příspěvková organizace</t>
  </si>
  <si>
    <t>Základní škola a Mateřská škola Ostrava-Proskovice, Staroveská 62, příspěvková organizace</t>
  </si>
  <si>
    <t>Základní škola a mateřská škola Ostrava-Svinov, příspěvková organizace</t>
  </si>
  <si>
    <t>Základní škola a mateřská škola Ostrava-Výškovice, Šeříková 33, příspěvková organizace</t>
  </si>
  <si>
    <t>Základní škola a mateřská škola Ostrava-Zábřeh, Březinova 52, příspěvková organizace</t>
  </si>
  <si>
    <t>Základní škola a mateřská škola Ostrava-Zábřeh, Horymírova 100, příspěvková organizace</t>
  </si>
  <si>
    <t>Základní škola a mateřská škola Ostrava-Zábřeh, Kosmonautů 15, příspěvková organizace</t>
  </si>
  <si>
    <t>Základní škola a mateřská škola Ostrava-Zábřeh, Volgogradská 6B, příspěvková organizace</t>
  </si>
  <si>
    <t>Základní škola a Mateřská škola Ostravice, příspěvková organizace</t>
  </si>
  <si>
    <t>Základní škola a Mateřská škola Otice - příspěvková organizace</t>
  </si>
  <si>
    <t>Základní škola a mateřská škola Palkovice, okres Frýdek-Místek, příspěvková organizace</t>
  </si>
  <si>
    <t>Základní škola a Mateřská škola Petrovice u Karviné, příspěvková organizace</t>
  </si>
  <si>
    <t>Základní škola a Mateřská škola Písečná, příspěvková organizace</t>
  </si>
  <si>
    <t>Základní škola a mateřská škola Písek, příspěvková organizace</t>
  </si>
  <si>
    <t>Základní škola a Mateřská škola Píšť, příspěvková organizace</t>
  </si>
  <si>
    <t>Základní škola a Mateřská škola Prameny, Karviná, příspěvková organizace</t>
  </si>
  <si>
    <t>Základní škola a Mateřská škola Pržno, okres Frýdek-Místek, příspěvková organizace</t>
  </si>
  <si>
    <t>Základní škola a mateřská škola Pstruží, příspěvková organizace</t>
  </si>
  <si>
    <t>Základní škola a Mateřská škola Pustá Polom, příspěvková organizace</t>
  </si>
  <si>
    <t>Základní škola a mateřská škola Pustějov, příspěvková organizace</t>
  </si>
  <si>
    <t>Základní škola a Mateřská škola Raduň, příspěvková organizace</t>
  </si>
  <si>
    <t>Základní škola a mateřská škola Raškovice</t>
  </si>
  <si>
    <t>Základní škola a Mateřská škola Razová, příspěvková organizace</t>
  </si>
  <si>
    <t>Základní škola a Mateřská škola Ropice, příspěvková organizace</t>
  </si>
  <si>
    <t>Základní škola a Mateřská škola Rudná pod Pradědem, příspěvková organizace</t>
  </si>
  <si>
    <t>Základní škola a Mateřská škola Ryžoviště, okres Bruntál, příspěvková organizace</t>
  </si>
  <si>
    <t>Základní škola a Mateřská škola Řepiště, příspěvková organizace</t>
  </si>
  <si>
    <t>Základní škola a mateřská škola s polským jazykem vyučovacím - Szkoła Podstawowa i Przedszkole, Karviná Fryštát, Dr. Olszaka 156</t>
  </si>
  <si>
    <t>Základní škola a mateřská škola s polským jazykem vyučovacím Albrechtice, Školní 11, okres Karviná, příspěvková organizace</t>
  </si>
  <si>
    <t>Základní škola a Mateřská škola s polským jazykem vyučovacím Bukovec, příspěvková organizace</t>
  </si>
  <si>
    <t>Základní škola a Mateřská škola s polským jazykem vyučovacím Dolní Lutyně Koperníkova 652 okres Karviná, příspěvková organizace</t>
  </si>
  <si>
    <t>Základní škola a Mateřská škola s polským jazykem vyučovacím Havířov - Bludovice, Selská, příspěvková organizace</t>
  </si>
  <si>
    <t>Základní škola a mateřská škola s polským jazykem vyučovacím Horní Suchá, příspěvková organizace</t>
  </si>
  <si>
    <t>Základní škola a mateřská škola s polským jazykem vyučovacím Jana Kubisze, Szkoła Podstawowa i Przedszkole im. Jana Kubisza Hnojník, příspěvková organizace</t>
  </si>
  <si>
    <t>Základní škola a mateřská škola s polským jazykem vyučovacím Návsí, příspěvková organizace</t>
  </si>
  <si>
    <t>Základní škola a mateřská škola s polským jazykem vyučovacím Szkoła Podstawowa i Przedszkole příspěvková organizace 739 98 Mosty u Jablunkova 750</t>
  </si>
  <si>
    <t>Základní škola a mateřská škola s polským vyučovacím jazykem Orlová, příspěvková organizace</t>
  </si>
  <si>
    <t>Základní škola a Mateřská škola s polským vyučovacím jazykem Zwirki i Wigury Těrlicko, příspěvková organizace</t>
  </si>
  <si>
    <t>Základní škola a Mateřská škola Sedlnice</t>
  </si>
  <si>
    <t>Základní škola a Mateřská škola Skřipov, okres Opava, příspěvková organizace</t>
  </si>
  <si>
    <t>Základní škola a Mateřská škola Slatina, okres Nový Jičín, příspěvková organizace</t>
  </si>
  <si>
    <t>Základní škola a Mateřská škola Slavkov, okres Opava, příspěvková organizace</t>
  </si>
  <si>
    <t>Základní škola a Mateřská škola Slezské Rudoltice, příspěvková organizace</t>
  </si>
  <si>
    <t>Základní škola a Mateřská škola Slovenská, Karviná, příspěvková organizace</t>
  </si>
  <si>
    <t>Základní škola a Mateřská škola Služovice, okr. Opava, příspěvková organizace</t>
  </si>
  <si>
    <t>Základní škola a Mateřská škola Smilovice, okres Frýdek-Místek, příspěvková organizace</t>
  </si>
  <si>
    <t>Základní škola a Mateřská škola Soběšovice, okres Frýdek-Místek, příspěvková organizace</t>
  </si>
  <si>
    <t>Základní škola a Mateřská škola Spálov, příspěvková organizace</t>
  </si>
  <si>
    <t>Základní škola a mateřská škola Stanisława Hadyny s polským jazykem vyučovacím Bystřice 366 okres Frýdek-Místek, příspěvková organizace</t>
  </si>
  <si>
    <t>Základní škola a Mateřská škola Stará Ves nad Ondřejnicí, příspěvková organizace</t>
  </si>
  <si>
    <t>Základní škola a mateřská škola Stará Ves, okres Bruntál, příspěvková organizace</t>
  </si>
  <si>
    <t>Základní škola a mateřská škola Staré Město, okres Frýdek-Místek, příspěvková organizace</t>
  </si>
  <si>
    <t>Základní škola a Mateřská škola Staříč, okres Frýdek-Místek, příspěvková organizace</t>
  </si>
  <si>
    <t>Základní škola a Mateřská škola Stonava</t>
  </si>
  <si>
    <t>Základní škola a Mateřská škola Strahovice, příspěvková organizace</t>
  </si>
  <si>
    <t>Základní škola a Mateřská škola Střítež, okres Frýdek-Místek, příspěvková organizace</t>
  </si>
  <si>
    <t>Základní škola a Mateřská škola Sudice, příspěvková organizace</t>
  </si>
  <si>
    <t>Základní škola a mateřská škola Suchdol nad Odrou, příspěvková organizace</t>
  </si>
  <si>
    <t>Základní škola a Mateřská škola Šenov u Nového Jičína, příspěvková organizace</t>
  </si>
  <si>
    <t>Základní škola a mateřská škola Šilheřovice, příspěvková organizace</t>
  </si>
  <si>
    <t>Základní škola a Mateřská škola Široká Niva, okres Bruntál, příspěvková organizace</t>
  </si>
  <si>
    <t>Základní škola a Mateřská škola Školská, Karviná, příspěvková organizace</t>
  </si>
  <si>
    <t>Základní škola a mateřská škola Štěpánkovice, příspěvková organizace</t>
  </si>
  <si>
    <t>Základní škola a Mateřská škola Štramberk</t>
  </si>
  <si>
    <t>Základní škola a Mateřská škola T. G. Masaryka Bílovec, Ostravská 658/28, příspěvková organizace</t>
  </si>
  <si>
    <t>Základní škola a Mateřská škola T. G. Masaryka Fulnek, příspěvková organizace</t>
  </si>
  <si>
    <t>Základní škola a Mateřská škola Těrllicko, příspěvková organizace</t>
  </si>
  <si>
    <t>Základní škola a Mateřská škola Těškovice, příspěvková organizace</t>
  </si>
  <si>
    <t>Základní škola a mateřská škola Tichá, příspěvková organizace</t>
  </si>
  <si>
    <t>Základní škola a Mateřská škola Tísek, příspěvková organizace</t>
  </si>
  <si>
    <t>Základní škola a mateřská škola Třanovice, příspěvková organizace</t>
  </si>
  <si>
    <t>Základní škola a Mateřská škola Třemešná</t>
  </si>
  <si>
    <t>Základní škola a Mateřská škola U Lesa, Karviná, příspěvková organizace</t>
  </si>
  <si>
    <t>Základní škola a Mateřská škola U Studny, Karviná, příspěvková organizace</t>
  </si>
  <si>
    <t>Základní škola a Mateřská škola Úvalno, okres Bruntál, příspěvková organizace</t>
  </si>
  <si>
    <t>Základní škola a Mateřská škola Václavovice, příspěvková organizace</t>
  </si>
  <si>
    <t>Základní škola a Mateřská škola Velká Polom, příspěvková organizace</t>
  </si>
  <si>
    <t>Základní škola a Mateřská škola Velké Heraltice, příspěvková organizace</t>
  </si>
  <si>
    <t>Základní škola a Mateřská škola Veřovice, příspěvková organizace</t>
  </si>
  <si>
    <t>Základní škola a Mateřská škola Větřkovice okres Opava, příspěvková organizace</t>
  </si>
  <si>
    <t>Základní škola a mateřská škola Vřesina, okres Opava - příspěvková organizace</t>
  </si>
  <si>
    <t>Základní škola a Mateřská škola Vřesina, okres Ostrava-město, příspěvková organizace</t>
  </si>
  <si>
    <t>Základní škola a Mateřská škola Zátor, příspěvková organizace</t>
  </si>
  <si>
    <t>Základní škola a Mateřská škola Závišice, příspěvková organizace</t>
  </si>
  <si>
    <t>Základní škola a mateřská škola Žabeň, příspěvková organizace</t>
  </si>
  <si>
    <t>Základní škola a Mateřská škola Ženklava příspěvková organizace</t>
  </si>
  <si>
    <t>Základní škola a Mateřská škola Žimrovice</t>
  </si>
  <si>
    <t>Základní škola a Mateřská škola Životice u Nového Jičína, příspěvková organizace</t>
  </si>
  <si>
    <t>Základní škola a Mateřská škola, Baška, příspěvková organizace</t>
  </si>
  <si>
    <t>Základní škola a Mateřská škola, Libhošť 90, příspěvková organizace</t>
  </si>
  <si>
    <t>Základní škola a Mateřská škola, Szkoła Podstawowa, Przedszkole Košařiska, příspěvková organizace</t>
  </si>
  <si>
    <t>Základní škola a mateřská škola, Třinec, Kaštanová 412, příspěvková organizace</t>
  </si>
  <si>
    <t>Základní škola a mateřská škola, Třinec, Koperníkova 696, příspěvková organizace</t>
  </si>
  <si>
    <t>Základní škola a mateřská škola, Třinec, Míru 247, příspěvková organizace</t>
  </si>
  <si>
    <t>Základní škola a mateřská škola, Třinec, Oldřichovice 275, příspěvková organizace</t>
  </si>
  <si>
    <t>Základní škola a Mateřská školaVelké Albrechtice, příspěvková organizace</t>
  </si>
  <si>
    <t>Základní škola a Základní umělecká škola Petřvald, Školní 246, příspěvková organizace</t>
  </si>
  <si>
    <t>Základní škola Adolfa Zábranského Rybí, příspěvková organizace</t>
  </si>
  <si>
    <t>Základní škola Bartošovice okres Nový Jičín, příspěvková organizace</t>
  </si>
  <si>
    <t>Základní škola Borovského</t>
  </si>
  <si>
    <t>Základní škola Bruntál, Cihelní 6, příspěvková organizace</t>
  </si>
  <si>
    <t>Základní škola Bruntál, Jesenická 10, příspěvková organizace</t>
  </si>
  <si>
    <t>Základní škola Bruntál, Okružní 38, příspěvková organizace</t>
  </si>
  <si>
    <t>Základní škola Bruntál, Školní 2, příspěvková organizace</t>
  </si>
  <si>
    <t>Základní škola Břidličná</t>
  </si>
  <si>
    <t>Základní škola Budišov nad Budišovkou, okres Opava, příspěvková organizace</t>
  </si>
  <si>
    <t>Základní škola Čeladná, příspěvková organizace</t>
  </si>
  <si>
    <t>Základní škola Dany a Emila Zátopkových, Třinec, příspěvková organizace</t>
  </si>
  <si>
    <t>Základní škola Děhylov, okres Opava, příspěvková organizace</t>
  </si>
  <si>
    <t>Základní škola Dětmarovice,okres Karviná příspěvková organizace</t>
  </si>
  <si>
    <t>Základní škola Dobrá, příspěvková organizace</t>
  </si>
  <si>
    <t>Základní škola Dolní Benešov, příspěvková organizace</t>
  </si>
  <si>
    <t>Základní škola Dolní Lhota, příspěvková organizace</t>
  </si>
  <si>
    <t>Základní škola Doubrava, okres Karviná, příspěvková organizace</t>
  </si>
  <si>
    <t>Základní škola dr. Milady Horákové Kopřivnice, Obránců míru 369 okres Nový Jičín</t>
  </si>
  <si>
    <t>Základní škola dr. Miroslava Tyrše, Hlučín, Tyršova 2, okres Opava, příspěvková organizace</t>
  </si>
  <si>
    <t>Základní škola Emila Zátopka Kopřivnice, Pionýrská 791 okres Nový Jičín</t>
  </si>
  <si>
    <t>Základní škola Františka kardinála Tomáška Studénka, příspěvková organizace</t>
  </si>
  <si>
    <t>Základní škola Fryčovice, okres Frýdek-Místek, příspěvková organizace</t>
  </si>
  <si>
    <t>Základní škola Frýdek-Místek, 1. máje 1700</t>
  </si>
  <si>
    <t>Základní škola Frýdek-Místek, Československé armády 570</t>
  </si>
  <si>
    <t>Základní škola Frýdek-Místek, Jiřího z Poděbrad 3109</t>
  </si>
  <si>
    <t>Základní škola Frýdek-Místek, Komenského 402</t>
  </si>
  <si>
    <t>Základní škola Frýdek-Místek, Pionýrů 400</t>
  </si>
  <si>
    <t>Základní škola Frýdlant nad Ostravicí, Komenského 420, okres Frýdek-Místek, příspěvková organizace</t>
  </si>
  <si>
    <t>Základní škola Frýdlant nad Ostravicí, náměstí T. G. Masaryka 1260, okres Frýdek-Místek, příspěvková organizace</t>
  </si>
  <si>
    <t>Základní škola generála Heliodora Píky a Mateřská škola Štítina, okres Opava, příspěvková organizace</t>
  </si>
  <si>
    <t>Základní škola generála Zdeňka Škarvady, Ostrava-Poruba, příspěvková organizace</t>
  </si>
  <si>
    <t>Základní škola H. Sienkiewicze s polským jazykem vyučovacím Jablunkov, příspěvková organizace</t>
  </si>
  <si>
    <t>Základní škola Háj ve Slezsku, okres Opava, příspěvková organizace</t>
  </si>
  <si>
    <t>Základní škola Havířov - Město, 1. máje 10a, okres Karviná, příspěvková organizace</t>
  </si>
  <si>
    <t>Základní škola Havířov - Město, Gorkého 1/329, okres Karviná</t>
  </si>
  <si>
    <t>Základní škola Havířov - Město, M. Kudeříkové 14, okres Karviná, příspěvková organizace</t>
  </si>
  <si>
    <t>Základní škola Havířov - Město, Žákovská 1/1006, okres Karviná</t>
  </si>
  <si>
    <t>Základní škola Havířov - Podlesí, K.Světlé 1/1372, okres Karviná</t>
  </si>
  <si>
    <t>Základní škola Havířov - Podlesí, Mládežnická 11/1564, okres Karviná, příspěvková organizace</t>
  </si>
  <si>
    <t>Základní škola Havířov - Šumbark, Gen. Svobody 16/284, okres Karviná</t>
  </si>
  <si>
    <t>Základní škola Havířov - Šumbark, M.Pujmanové 17/1151, okres Karviná</t>
  </si>
  <si>
    <t>Základní škola Havířov-Šumbark, Jarošova 33/851, okres Karviná, příspěvková organizace</t>
  </si>
  <si>
    <t>Základní škola Heleny Salichové, Ostrava-Polanka nad Odrou, Heleny Salichové 816, příspěvková organizace</t>
  </si>
  <si>
    <t>Základní škola Heřmanice u Oder okres Nový Jičín,  příspěvková organizace</t>
  </si>
  <si>
    <t>Základní škola Hlučín, Hornická 7, okres Opava, příspěvková organizace</t>
  </si>
  <si>
    <t>Základní škola Hlučín-Rovniny, okres Opava</t>
  </si>
  <si>
    <t>Základní škola Holčovice, okres Bruntál, příspěvková organizace</t>
  </si>
  <si>
    <t>Základní škola Hradec nad Moravicí, okres Opava, příspěvková organizace</t>
  </si>
  <si>
    <t>Základní škola Ilji Hurníka Opava, Ochranova 6 - příspěvková organizace</t>
  </si>
  <si>
    <t>Základní škola J. A. Komenského Fulnek, Česká 339, příspěvková organizace</t>
  </si>
  <si>
    <t>Základní škola J. Šlosara Sviadnov</t>
  </si>
  <si>
    <t>Základní škola Jablunkov, Lesní 190, příspěvková organizace</t>
  </si>
  <si>
    <t>Základní škola Jeseník nad Odrou, okres Nový Jičín, příspěvková organizace</t>
  </si>
  <si>
    <t>Základní škola Kapitána Jasioka, Havířov - Prostřední Suchá, Kpt. Jasioka 57, okres Karviná</t>
  </si>
  <si>
    <t>Základní škola Klimkovice, příspěvková organizace</t>
  </si>
  <si>
    <t>Základní škola Kopřivnice, Alšova 1123 okres Nový Jičín</t>
  </si>
  <si>
    <t>Základní škola Kopřivnice-Lubina okres Nový Jičín, příspěvková organizace</t>
  </si>
  <si>
    <t>Základní škola Kopřivnice-Mniší okres Nový Jičín, příspěvková organizace</t>
  </si>
  <si>
    <t>Základní škola Kravaře, příspěvková organizace</t>
  </si>
  <si>
    <t>Základní škola Kravaře-Kouty, příspěvková organizace</t>
  </si>
  <si>
    <t>Základní škola Krnov, Dvořákův okruh 2, okres Bruntál, příspěvková organizace</t>
  </si>
  <si>
    <t>Základní škola Krnov, Janáčkovo náměstí 17, okres Bruntál, příspěvková organizace</t>
  </si>
  <si>
    <t>Základní škola Krnov, Smetanův okruh 4, okres Bruntál, příspěvková organizace</t>
  </si>
  <si>
    <t>Základní škola Krnov, Žižkova 3, okres Bruntál, příspěvková organizace</t>
  </si>
  <si>
    <t>Základní škola Malá Morávka, okres Bruntál, příspěvková organizace</t>
  </si>
  <si>
    <t>Základní škola Markvartovice, okres Opava, příspěvková organizace</t>
  </si>
  <si>
    <t>Základní škola Město Albrechtice, okres Bruntál</t>
  </si>
  <si>
    <t>Základní škola Mjr. Ambrože Bílka a Mateřská škola Metylovice, příspěvková organizace</t>
  </si>
  <si>
    <t>Základní škola Mladecko, okres Opava, příspěvková organizace</t>
  </si>
  <si>
    <t>Základní škola Mokré Lazce, okres Opava, příspěvková organizace</t>
  </si>
  <si>
    <t>Základní škola národního umělce Petra Bezruče Frýdek-Místek, tř. T. G. Masaryka 454</t>
  </si>
  <si>
    <t>Základní škola Nový Jičín, Jubilejní 3</t>
  </si>
  <si>
    <t>Základní škola Nový Jičín, Komenského 66, příspěvková organizace</t>
  </si>
  <si>
    <t>Základní škola Nový Jičín, Komenského 68</t>
  </si>
  <si>
    <t>Základní škola Nový Jičín, Tyršova 1</t>
  </si>
  <si>
    <t>Základní škola Nový svět, Opava, příspěvková organizace</t>
  </si>
  <si>
    <t>Základní škola Npor. Loma Příbor, Školní 1510, okres Nový Jičín, příspěvková organizace</t>
  </si>
  <si>
    <t>Základní škola Odry, Komenského 6, příspěvková organizace</t>
  </si>
  <si>
    <t>Základní škola Odry, Pohořská 8, příspěvková organizace</t>
  </si>
  <si>
    <t>Základní škola Oldřišov, okres Opava, příspěvková organizace</t>
  </si>
  <si>
    <t>Základní škola Opava - Kylešovice</t>
  </si>
  <si>
    <t>Základní škola Opava, Boženy Němcové 2 - příspěvková organizace</t>
  </si>
  <si>
    <t>Základní škola Opava, Edvarda Beneše 2 - příspěvková organizace</t>
  </si>
  <si>
    <t>Základní škola Opava, Englišova 82 - příspěvková organizace</t>
  </si>
  <si>
    <t>Základní škola Opava, Mařádkova 15 - příspěvková organizace</t>
  </si>
  <si>
    <t>Základní škola Opava, Otická 18 - příspěvková organizace</t>
  </si>
  <si>
    <t>Základní škola Opava, Šrámkova 4 - příspěvková organizace</t>
  </si>
  <si>
    <t>Základní škola Opava, Vrchní 19 - příspěvková organizace</t>
  </si>
  <si>
    <t>Základní škola Orlová - Lutyně K. Dvořáčka 1230 okres Karviná, příspěvková organizace</t>
  </si>
  <si>
    <t>Základní škola Orlová - Lutyně Ke Studánce 1050 okres Karviná, příspěvková organizace</t>
  </si>
  <si>
    <t>Základní škola Orlová - Lutyně Mládí 726 okres Karviná, příspěvková organizace</t>
  </si>
  <si>
    <t>Základní škola Orlová - Lutyně Školní 862 okres Karviná, příspěvková organizace</t>
  </si>
  <si>
    <t>Základní škola Orlová - Lutyně U Kapličky 959 okres Karviná, příspěvková organizace</t>
  </si>
  <si>
    <t>Základní škola Orlová - Poruba Jarní 400 okres Karviná, příspěvková organizace</t>
  </si>
  <si>
    <t>Základní škola Ostrava, Gajdošoa 9, příspěvková organizace</t>
  </si>
  <si>
    <t>Základní škola Ostrava, Gebauerova 8, příspěvková organizace</t>
  </si>
  <si>
    <t>Základní škola Ostrava, Gen. Píky 13A, příspěvková organizace</t>
  </si>
  <si>
    <t>Základní škola Ostrava, Matiční 5, příspěvková organizace</t>
  </si>
  <si>
    <t>Základní škola Ostrava, Nádražní 117, příspěvková organizace</t>
  </si>
  <si>
    <t>Základní škola Ostrava, Zelená 42, příspěvková organizace</t>
  </si>
  <si>
    <t>Základní škola Ostrava-Dubina, Františka Formana 45, příspěvková organizace</t>
  </si>
  <si>
    <t>Základní škola Ostrava-Hrabová, Paskovská 46, příspěvková organizace</t>
  </si>
  <si>
    <t>Základní škola Ostrava-Hrabůvka, Provaznická 64, příspěvková organizace</t>
  </si>
  <si>
    <t>Základní škola Ostrava-Mariánské Hory, Gen. Janka 1208, příspěvková organizace</t>
  </si>
  <si>
    <t>Základní škola Ostrava-Michálkovice, U Kříže 28, příspěvková organizace</t>
  </si>
  <si>
    <t>Základní škola Ostrava-Nová Bělá, Mitrovická 389, příspěvková organizace</t>
  </si>
  <si>
    <t>Základní škola Ostrava-Petřkovice, Hlučínská 136</t>
  </si>
  <si>
    <t>Základní škola Ostrava-Poruba, A. Hrdličky 1638, příspěvková organizace</t>
  </si>
  <si>
    <t>Základní škola Ostrava-Poruba, Bulharská 1532, příspěvková organizace</t>
  </si>
  <si>
    <t>Základní škola Ostrava-Poruba, Dětská 915, příspěvková organizace</t>
  </si>
  <si>
    <t>Základní škola Ostrava-Poruba, I. Sekaniny 1804, příspěvková organizace</t>
  </si>
  <si>
    <t>Základní škola Ostrava-Poruba, J. Šoupala 1609, příspěvková organizace</t>
  </si>
  <si>
    <t>Základní škola Ostrava-Poruba, J. Valčíka 4411, příspěvková organizace</t>
  </si>
  <si>
    <t>Základní škola Ostrava-Poruba, K. Pokorného 1382, příspěvková organizace</t>
  </si>
  <si>
    <t>Základní škola Ostrava-Poruba, Komenského 668, příspěvková organizace</t>
  </si>
  <si>
    <t>Základní škola Ostrava-Poruba, Porubská 832, příspěvková organizace</t>
  </si>
  <si>
    <t>Základní škola Ostrava-Poruba, Ukrajinská 1533, příspěvková organizace</t>
  </si>
  <si>
    <t>Základní škola Ostrava-Radvanice, Vrchlického 5, příspěvková organizace</t>
  </si>
  <si>
    <t>Základní škola Ostrava-Stará Bělá</t>
  </si>
  <si>
    <t>Základní škola Ostrava-Vítkovice, Šalounova 56, příspěvková organizace</t>
  </si>
  <si>
    <t>Základní škola Ostrava-Výškovice, Srbská 2, příspěvková organizace</t>
  </si>
  <si>
    <t>Základní škola Ostrava-Zábřeh, Chrjukinova 12, příspěvková organizace</t>
  </si>
  <si>
    <t>Základní škola Ostrava-Zábřeh, Jugoslávská 23, příspěvková organizace</t>
  </si>
  <si>
    <t>Základní škola Paskov, okres Frýdek-Místek, příspěvková organizace</t>
  </si>
  <si>
    <t>Základní škola Petra Bezruče a mateřská škola, Třinec, příspěvková organizace</t>
  </si>
  <si>
    <t>Základní škola Petřvald, okres Nový Jičín, příspěvková organizace</t>
  </si>
  <si>
    <t>Základní škola Příbor, Jičínská 486, okres Nový Jičín</t>
  </si>
  <si>
    <t>Základní škola Rychvald, okres Karviná, příspěvková organizace</t>
  </si>
  <si>
    <t>Základní škola Rýmařov, Jelínkova 1, okres Bruntál</t>
  </si>
  <si>
    <t>Základní škola s polským jazykem vyučovacím a Mateřská škola - Przedszkole Milíkov, příspěvková organizace</t>
  </si>
  <si>
    <t>Základní škola s polským jazykem vyučovacím a Mateřská škola s polským jazykem vyučovacím Český Těšín Havlíčkova 13 okres Karviná</t>
  </si>
  <si>
    <t>Základní škola s polským vyučovacím jazykem a Mateřská škola s polským vyučovacím jazykem Hrádek 77, okres Frýdek-Místek, příspěvková organizace</t>
  </si>
  <si>
    <t>Základní škola Slezská Ostrava, Bohumínská 72, příspěvková organizace</t>
  </si>
  <si>
    <t>Základní škola Slezská Ostrava, Chrustova 24, příspěvková organizace</t>
  </si>
  <si>
    <t>Základní škola Slezská Ostrava, Pěší 1, příspěvková organizace</t>
  </si>
  <si>
    <t>Základní škola Slezská Ostrava, Škrobálkova 51, příspěvková organizace</t>
  </si>
  <si>
    <t>Základní škola Staré Hamry, okres Frýdek-Místek, příspěvková organizace</t>
  </si>
  <si>
    <t>Základní škola Starý Jičín, příspěvková organizace</t>
  </si>
  <si>
    <t>Základní škola Stěbořice</t>
  </si>
  <si>
    <t>Základní škola Studénka, Butovická 346, okres Nový Jičín</t>
  </si>
  <si>
    <t>Základní škola Studénka, Sjednocení 650, příspěvková organizace</t>
  </si>
  <si>
    <t>Základní škola Svobodné Heřmanice, okres Bruntál</t>
  </si>
  <si>
    <t>Základní škola Šenov, Radniční náměstí 1040</t>
  </si>
  <si>
    <t>Základní škola T. G. Masaryka a Mateřská škola Komorní Lhotka, příspěvková organizace</t>
  </si>
  <si>
    <t>Základní škola T. G. Masaryka Bohumín - Pudlov, Trnková 280, okres Karviná, příspěvková organizace</t>
  </si>
  <si>
    <t>Základní škola T. G. Masaryka Jistebník, okres Nový Jičín, příspěvková organizace</t>
  </si>
  <si>
    <t>Základní škola T. G. Masaryka Krmelín, příspěvková organizace</t>
  </si>
  <si>
    <t>Základní škola T. G. Masaryka Opava, Riegrova 13 - příspěvková organizace</t>
  </si>
  <si>
    <t>Základní škola Trnávka, okres Nový Jičín, příspěvková organizace</t>
  </si>
  <si>
    <t>Základní škola Velké Hoštice, okres Opava, příspěvková organizace</t>
  </si>
  <si>
    <t>Základní škola Vendryně 236, okres Frýdek-Místek, příspěvková organizace</t>
  </si>
  <si>
    <t>Základní škola Vojtěcha Martínka Brušperk, okres Frýdek-Místek</t>
  </si>
  <si>
    <t>Základní škola Vratimov, Datyňská 690</t>
  </si>
  <si>
    <t>Základní škola Vratimov, Masarykovo náměstí 192</t>
  </si>
  <si>
    <t>Základní škola Vražné okres Nový Jičín, příspěvková organizace</t>
  </si>
  <si>
    <t>Základní škola Vrbno pod Pradědem, okres Bruntál</t>
  </si>
  <si>
    <t>Základní škola, Třinec, Slezská 773, příspěvková organizace</t>
  </si>
  <si>
    <t>Základní umělecká škola Dobroslava Lidmily Ostrava-Svinov</t>
  </si>
  <si>
    <t>Základní umělecká škola Frýdek-Místek, Hlavní třída 11</t>
  </si>
  <si>
    <t>Základní umělecká škola Ivo Žídka, Kravaře, Ivana Kubince 5, příspěvková organizace</t>
  </si>
  <si>
    <t>Základní umělecká škola Viléma Wünsche, Zámecká 2</t>
  </si>
  <si>
    <t>Základní umělecká škola Vratimov, Strmá 9</t>
  </si>
  <si>
    <t>Základní umělecká škola, Brušperk, příspěvková organizace</t>
  </si>
  <si>
    <t>Zařízení školního stravování Krnov, Žižkova 1, okres Bruntál, příspěvková organizace</t>
  </si>
  <si>
    <t>Zařízení školního stravování Opava, příspěvková organizace</t>
  </si>
  <si>
    <t>Přehled poskytnutých finančních prostředků příspěvkovým organizacím kraje</t>
  </si>
  <si>
    <r>
      <t xml:space="preserve">Schváleno </t>
    </r>
    <r>
      <rPr>
        <b/>
        <vertAlign val="superscript"/>
        <sz val="8"/>
        <rFont val="Tahoma"/>
        <family val="2"/>
        <charset val="238"/>
      </rPr>
      <t>1)</t>
    </r>
  </si>
  <si>
    <r>
      <t xml:space="preserve">Čerpáno </t>
    </r>
    <r>
      <rPr>
        <b/>
        <vertAlign val="superscript"/>
        <sz val="8"/>
        <rFont val="Tahoma"/>
        <family val="2"/>
        <charset val="238"/>
      </rPr>
      <t>2)</t>
    </r>
  </si>
  <si>
    <t>Účel použití</t>
  </si>
  <si>
    <t>Příspěvkové organizace v odvětví kultury</t>
  </si>
  <si>
    <t>Celkový součet - příspěvkové organizace
v odvětví kultury</t>
  </si>
  <si>
    <t>Příspěvkové organizace v odvětví sociálních věcí</t>
  </si>
  <si>
    <t>Celkový součet - příspěvkové organizace
v odvětví sociálních věcí</t>
  </si>
  <si>
    <t>Příspěvkové organizace v odvětví školství</t>
  </si>
  <si>
    <t>Celkový součet - příspěvkové organizace
v odvětví školství</t>
  </si>
  <si>
    <t>Příspěvkové organizace v odvětví zdravotnictví</t>
  </si>
  <si>
    <t>Celkový součet - příspěvkové organizace
v odvětví zdravotnictví</t>
  </si>
  <si>
    <r>
      <t>1)</t>
    </r>
    <r>
      <rPr>
        <sz val="8"/>
        <rFont val="Tahoma"/>
        <family val="2"/>
        <charset val="238"/>
      </rPr>
      <t xml:space="preserve"> Schválený rozpočet dotace je snížen o částku vrácených prostředků do rozpočtu kraje, která byla následně použita v rozpočtu výdajů (opětovně v daném roce).</t>
    </r>
  </si>
  <si>
    <t>Přehled poskytnutých finančních prostředků obcím, dobrovolným svazkům obcí, krajům a jiným veřejným rozpočtům</t>
  </si>
  <si>
    <t>Celkový součet - kraje</t>
  </si>
  <si>
    <t>Jiné veřejné rozpočty</t>
  </si>
  <si>
    <t>Celkový součet - jiné veřejné rozpočty</t>
  </si>
  <si>
    <t>Zahraničí</t>
  </si>
  <si>
    <t>Celkový součet - zahraničí</t>
  </si>
  <si>
    <t>Vypořádání finančních vztahů k ostatním fyzickým a právnickým osobám (včetně prostředků poskytnutých soukromým školám)</t>
  </si>
  <si>
    <t>Přehled poskytnutých finančních prostředků příspěvkovým organizacím obcí dle zákona č. 561/2004 Sb., o předškolním, základním, středním, vyšším odborném a jiném vzdělávání (školský zákon), v platném znění</t>
  </si>
  <si>
    <t>*) prostředky na:</t>
  </si>
  <si>
    <t>Rok 2020</t>
  </si>
  <si>
    <t>Dopravní obslužnost veřejnými službami - linková</t>
  </si>
  <si>
    <t>Dopravní obslužnost veřejnými službami - drážní</t>
  </si>
  <si>
    <t>Střední školy</t>
  </si>
  <si>
    <t/>
  </si>
  <si>
    <t>Tísňová péče</t>
  </si>
  <si>
    <t>Vratky transferů poskytnutých z veřejných rozpočtů</t>
  </si>
  <si>
    <t>Základní příděl fondu kulturních a sociálních potřeb a sociálnímu fondu obcí a krajů</t>
  </si>
  <si>
    <t>Letiště Leoše Janáčka Ostrava, výstavba odbavovací plochy APN S3</t>
  </si>
  <si>
    <t>Okružní křižovatka silnic III/46611 x III/4697, Ludgeřovice (Správa silnic Moravskoslezského kraje, příspěvková organizace, Ostrava)</t>
  </si>
  <si>
    <t>Městečko bezpečí</t>
  </si>
  <si>
    <t>Zajištění činnosti krizového štábu a odborná příprava orgánů krizového řízení</t>
  </si>
  <si>
    <t>Odvodnění budovy Těšínského divadla (Těšínské divadlo Český Těšín, příspěvková organizace)</t>
  </si>
  <si>
    <t>Zámek Bruntál - revitalizace objektu (Muzeum v Bruntále, příspěvková organizace)</t>
  </si>
  <si>
    <t>SR - ISO II/D preventivní ochrana před nepříznivými vlivy prostředí - neinvestiční</t>
  </si>
  <si>
    <t>Dotační program – Podpora natáčení audiovizuálních děl v Moravskoslezském kraji</t>
  </si>
  <si>
    <t>Dotační program - Program na podporu aktivit sociálního podnikání v Moravskoslezském kraji</t>
  </si>
  <si>
    <t>Zateplení a stavební úpravy správní budovy, pavilonu E a F Domova Březiny</t>
  </si>
  <si>
    <t xml:space="preserve">Dotační program – Podpora volnočasových aktivit pro mládež </t>
  </si>
  <si>
    <t>Řešení dopadů optimalizačních změn a změny financování regionálního školství v oblasti pedagogické i nepedagogické práce</t>
  </si>
  <si>
    <t>Stavební úpravy části školy pro potřeby Vzdělávacího a výcvikového střediska a umístění sídla Správy silnic MSK v Ostravě-Zábřehu (Střední škola stavební a dřevozpracující, Ostrava, příspěvková organizace)</t>
  </si>
  <si>
    <t>Rekonstrukce nádvoří (Střední zdravotnická škola a Vyšší odborná škola zdravotnická, Ostrava, příspěvková organizace)</t>
  </si>
  <si>
    <t>Modernizace Odborného léčebného ústavu Metylovice (Odborný léčebný ústav Metylovice - Moravskoslezské sanatorium, příspěvková organizace)</t>
  </si>
  <si>
    <t>Dotační program -  Podpora odpadového hospodářství</t>
  </si>
  <si>
    <t>Dotační program - Kotlíkové dotace v Moravskoslezském kraji 3. grantové schéma (AMO)</t>
  </si>
  <si>
    <t>Plán rozvoje vodovodů a kanalizací Moravskoslezského kraje-webová aplikace</t>
  </si>
  <si>
    <t>Výdaje spojené s projektem Finanční zdraví obcí</t>
  </si>
  <si>
    <t>Rezerva na mimořádné akce a akce s nedořešeným financováním</t>
  </si>
  <si>
    <t xml:space="preserve">Obec Bítov </t>
  </si>
  <si>
    <t>Římskokatolická farnost Strahovice, Strahovice</t>
  </si>
  <si>
    <t>"Sdružení válečných veteránů ČR" , Praha</t>
  </si>
  <si>
    <t>Moravskoslezský pakt zaměstnanosti, z.s., Ostrava Mariánské Hory a Hulváky</t>
  </si>
  <si>
    <t>Obec Prostřední Bečva</t>
  </si>
  <si>
    <t>Sportovní klub ve Vrbně pod Pradědem, z.s.</t>
  </si>
  <si>
    <t>UAX s.r.o., Bernartice nad Odrou</t>
  </si>
  <si>
    <t>Automoto klub v AČR, Ludvíkov</t>
  </si>
  <si>
    <t>Parahokej Havířov z.s.</t>
  </si>
  <si>
    <t>PIERRO FORTE, z.s., Ostrava Muglinov</t>
  </si>
  <si>
    <t>SKI &amp; BIKE MANIC, spolek, Bílá</t>
  </si>
  <si>
    <t>Neinvestiční nedávkové transfery podle zákona č. 108/2006 Sb., o sociálních službách (§ 101, § 102 a § 103)</t>
  </si>
  <si>
    <t>Řešení naléhavých potřeb při zabezpečení provozu sociálních služeb zřízených a provozovaných obcemi</t>
  </si>
  <si>
    <t>ISO II/D preventivní ochrana před nepříznivými vlivy prostředí - neinvestiční</t>
  </si>
  <si>
    <t>Podpora koordinátorů romských poradců</t>
  </si>
  <si>
    <t>číslo akce</t>
  </si>
  <si>
    <t>Očekávaná výše dotace v %</t>
  </si>
  <si>
    <t>Digitální technická mapa Moravskoslezského kraje</t>
  </si>
  <si>
    <t xml:space="preserve">         (3)  Rozdílná očekávaná výše dotace ve dvou částech projektu - xx % zateplení/xx % vzduchotechnika.</t>
  </si>
  <si>
    <t>Odvodnění budovy Těšínského divadla</t>
  </si>
  <si>
    <t>Vybudování dílen pro praktické vyučování</t>
  </si>
  <si>
    <t>Stavební úpravy části školy pro potřeby Vzdělávacího a výcvikového střediska a umístění sídla Správy silnic MSK v Ostravě-Zábřehu</t>
  </si>
  <si>
    <t>Rekonstrukce nádvoří</t>
  </si>
  <si>
    <t>Rekonstrukce školní kuchyně a výdejny</t>
  </si>
  <si>
    <t>Modernizace Odborného léčebného ústavu Metylovice</t>
  </si>
  <si>
    <t xml:space="preserve">Obec Bravantice </t>
  </si>
  <si>
    <t xml:space="preserve">Obec Hodslavice </t>
  </si>
  <si>
    <t>Obec Jiříkov</t>
  </si>
  <si>
    <t xml:space="preserve">Obec Karlovice </t>
  </si>
  <si>
    <t>Obec Kunčice pod Ondřejníkem</t>
  </si>
  <si>
    <t xml:space="preserve">Obec Luboměř </t>
  </si>
  <si>
    <t xml:space="preserve">Obec Vražné </t>
  </si>
  <si>
    <t>Obec Vřesina</t>
  </si>
  <si>
    <t>Svazek obcí mikroregionu Hlučínska-Západ</t>
  </si>
  <si>
    <t>Anděl Strážný, z.ú., Praha</t>
  </si>
  <si>
    <t>Asociace TOM ČR, Turistický oddíl mládeže 9901 Čmoudík, Ostrava-Jih</t>
  </si>
  <si>
    <t>Centrum sociálních služeb Ostrava, o.p.s.,Ostrava, Mariánské Hory a Hulváky</t>
  </si>
  <si>
    <t>Cesta bez barier, spolek, Staříč</t>
  </si>
  <si>
    <t>DHC Sokol Poruba z.s., Ostrava Poruba</t>
  </si>
  <si>
    <t>EquiRelax Slezská Harta, z.s., Razová</t>
  </si>
  <si>
    <t>FC Baník Ostrava, a.s., Ostrava-Slezská Ostrava</t>
  </si>
  <si>
    <t>HC VÍTKOVICE RIDERA a.s., Ostrava-Jih</t>
  </si>
  <si>
    <t>Institut prevence, z. s., Ostrava Poruba</t>
  </si>
  <si>
    <t>Junák - český skaut, středisko Ludgeřovice, z. s., Ludgeřovice</t>
  </si>
  <si>
    <t>Junák - český skaut, středisko Polanka nad Odrou, z. s., Polanka nad Odrou</t>
  </si>
  <si>
    <t>Junák - český skaut, středisko Příbor, z. s., Příbor</t>
  </si>
  <si>
    <t>Klub SPORTU FIT-GYM z.s., Havířov</t>
  </si>
  <si>
    <t xml:space="preserve">Lesní mateřská škola Vrabčí hnízdo </t>
  </si>
  <si>
    <t>Maraton klub Seitl Ostrava</t>
  </si>
  <si>
    <t>Mgr. Halina Františáková, Ostrava-Moravská Ostrava a Přívoz</t>
  </si>
  <si>
    <t>SH ČMS - Okresní sdružení hasičů Frýdek-Místek, Frýdek-Místek</t>
  </si>
  <si>
    <t>SH ČMS - Sbor dobrovolných hasičů Bolatice, Bolatice</t>
  </si>
  <si>
    <t>SH ČMS - Sbor dobrovolných hasičů Bordovice, Bordovice</t>
  </si>
  <si>
    <t>SH ČMS - Sbor dobrovolných hasičů Frenštát pod Radhoštěm, Frenštát pod Radhoštěm</t>
  </si>
  <si>
    <t>SH ČMS - Sbor dobrovolných hasičů Fulnek, Fulnek</t>
  </si>
  <si>
    <t>SH ČMS - Sbor dobrovolných hasičů Jezdkovice, Jezdkovice</t>
  </si>
  <si>
    <t>SH ČMS - Sbor dobrovolných hasičů Lichnov, Lichnov</t>
  </si>
  <si>
    <t>SH ČMS - Sbor dobrovolných hasičů Návsí, Návsí</t>
  </si>
  <si>
    <t>SH ČMS - Sbor dobrovolných hasičů Píšť, Píšť</t>
  </si>
  <si>
    <t>SH ČMS - Sbor dobrovolných hasičů Třinec-Guty, Třinec</t>
  </si>
  <si>
    <t>SH ČMS - Sbor dobrovolných hasičů Veřovice, Veřovice</t>
  </si>
  <si>
    <t>SH ČMS - Sbor dobrovolných hasičů Vlaštovičky, Opava</t>
  </si>
  <si>
    <t>SH ČMS - Sbor dobrovolných hasičů Zátor, Zátor</t>
  </si>
  <si>
    <t>Slamka Consulting, s.r.o., Ostrava Moravská Ostrava a Přívoz</t>
  </si>
  <si>
    <t>SOBIC - Smart &amp; Open Base for Innovations in European Cities and Regions, z.ú., Třinec</t>
  </si>
  <si>
    <t>Spirála Ostrava, z.ú., Ostrava-Jih</t>
  </si>
  <si>
    <t>Sportovní klub policie Frýdek-Místek, Frýdek-Místek</t>
  </si>
  <si>
    <t>Svaz tělesně postižených v České republice z. s. místní organizace Bílovec, Bílovec</t>
  </si>
  <si>
    <t>THeatr ludem, Ostrava-Moravská Ostrava a Přívoz</t>
  </si>
  <si>
    <t xml:space="preserve">Základní škola Erazim </t>
  </si>
  <si>
    <t>Základní škola Mezi stromy s.r.o.</t>
  </si>
  <si>
    <t>Zdeněk Tofel , Ostrava</t>
  </si>
  <si>
    <t>Mateřská škola Čavisov, příspěvková organizace</t>
  </si>
  <si>
    <t>Středisko volného času JUVENTUS, Karviná, příspěvková organizace</t>
  </si>
  <si>
    <t>Obce a města v MSK</t>
  </si>
  <si>
    <t>Celkový součet - obce a města v MSK</t>
  </si>
  <si>
    <t>Dobrovolné svazky obcí v MSK</t>
  </si>
  <si>
    <t>Celkový součet - dobrovolné svazky obcí v MSK</t>
  </si>
  <si>
    <t>Muzeum Novojičínska, příspěvková organizace, Nový Jičín</t>
  </si>
  <si>
    <t>Muzeum Těšínska, příspěvková organizace, Český Těšín</t>
  </si>
  <si>
    <t>Příspěvkové organizace v odvětví kultury celkem</t>
  </si>
  <si>
    <t>Příspěvkové organizace v odvětví školství celkem</t>
  </si>
  <si>
    <t>Očekávaná výše dotace
v %</t>
  </si>
  <si>
    <t>Jedná se o celkové náklady na realizaci investičních opatření, včetně úhrady úroků a služeb za energetický management.</t>
  </si>
  <si>
    <t>Daňové příjmy celkem</t>
  </si>
  <si>
    <t xml:space="preserve">Nedaňové příjmy celkem        </t>
  </si>
  <si>
    <t>Kapitálové příjmy celkem</t>
  </si>
  <si>
    <t>Přijaté transfery celkem</t>
  </si>
  <si>
    <t>×</t>
  </si>
  <si>
    <t>Ostatní přijaté vratky transferů a podobné příjmy</t>
  </si>
  <si>
    <t>Finanční vypořádání</t>
  </si>
  <si>
    <t>Neinvestiční přijaté transfery ze státních fondů</t>
  </si>
  <si>
    <t>Investiční přijaté transfery z všeobecné pokladní správy státního rozpočtu</t>
  </si>
  <si>
    <t>Konsolidace příjmů</t>
  </si>
  <si>
    <t>Příjmy celkem</t>
  </si>
  <si>
    <t>Odstupné</t>
  </si>
  <si>
    <t>ODVĚTVÍ DOPRAVY</t>
  </si>
  <si>
    <t>Ostatní individuální dotace v odvětví dopravy</t>
  </si>
  <si>
    <t>Odvětví dopravy celkem</t>
  </si>
  <si>
    <t>ODVĚTVÍ CHYTRÉHO REGIONU</t>
  </si>
  <si>
    <t>Ostatní individuální dotace v odvětví chytrého regionu</t>
  </si>
  <si>
    <t>Odvětví chytrého regionu celkem</t>
  </si>
  <si>
    <t>Vodní záchranná služba ČČK Bruntál-Slezská Harta, pobočný spolek, Bruntál</t>
  </si>
  <si>
    <t>Biskupství ostravsko-opavské, Ostrava - Moravská Ostrava a Přívoz</t>
  </si>
  <si>
    <t>Janáčkův máj, o.p.s., Ostrava - Moravská Ostrava a Přívoz</t>
  </si>
  <si>
    <t>Kamera Oko s.r.o., Praha</t>
  </si>
  <si>
    <t>Místní skupina Polského kulturně-osvětového svazu v Jablunkově z.s., Jablunkov</t>
  </si>
  <si>
    <t>Svatováclavský hudební festival, z.s., Ostrava - Moravská Ostrava a Přívoz</t>
  </si>
  <si>
    <t>Divadelní společnost Petra Bezruče s.r.o., Ostrava - Moravská Ostrava a Přívoz</t>
  </si>
  <si>
    <t>Beskydský slavík z.s., Frýdek-Místek</t>
  </si>
  <si>
    <t>Člověk na hranici, z.s., Český Těšín</t>
  </si>
  <si>
    <t>Klub žen Lhotka</t>
  </si>
  <si>
    <t>Taneční klub HAPPY dance z.s., Střítež</t>
  </si>
  <si>
    <t>Technické muzeum Olomouc 1. ČSTOB z. s., Nová Pláň</t>
  </si>
  <si>
    <t>TRDLA - divadelní společnost absolutních neherců, Havířov</t>
  </si>
  <si>
    <t>Valašský folklorní spolek, Frenštát pod Radhoštěm</t>
  </si>
  <si>
    <t>FEMININE s.r.o., Bruntál</t>
  </si>
  <si>
    <t>ODVĚTVÍ PREZENTACE KRAJE A EDIČNÍHO PLÁNU</t>
  </si>
  <si>
    <t>Mediální publicita MSK</t>
  </si>
  <si>
    <t>JAGELLO 2000, Ostrava - Mariánské Hory a Hulváky</t>
  </si>
  <si>
    <t>Odvětví prezentace kraje a edičního plánu celkem</t>
  </si>
  <si>
    <t>BP Action s.r.o., Praha</t>
  </si>
  <si>
    <t>Happy Forest z.s., Frýdek-Místek</t>
  </si>
  <si>
    <t>Rotary klub Frýdek-Místek a Kopřivnice, z.s., Kopřivnice</t>
  </si>
  <si>
    <t>Služby Leskovec n. M. s.r.o., Leskovec nad Moravicí</t>
  </si>
  <si>
    <t>AKORD &amp; POKLAD, s.r.o., Ostrava-Jih, Zábřeh</t>
  </si>
  <si>
    <t>Mobilní hospic Ondrášek, o.p.s., Ostrava - Poruba</t>
  </si>
  <si>
    <t>TRIANON, z.s. Český Těšín</t>
  </si>
  <si>
    <t>Rekordy handicapovaných hrdinů, z.s., Ostrava Vítkovice</t>
  </si>
  <si>
    <t>Sociální akademie BN, z.ú., Ostrava-Moravská Ostrava</t>
  </si>
  <si>
    <t xml:space="preserve">B.O.CHANCE OSTRAVA SPORTCLUB z.s., Klimkovice </t>
  </si>
  <si>
    <t>BK OPAVA z.s., Opava</t>
  </si>
  <si>
    <t>CENTRUM INDIVIDUÁLNÍCH SPORTŮ OSTRAVA, Ostrava - Moravská Ostrava a Přívoz</t>
  </si>
  <si>
    <t>KRAJSKÁ ATLETICKÁ AKADEMIE OSTRAVA, z.s., Ostrava</t>
  </si>
  <si>
    <t>Krajský svaz lyžařů Moravskoslezského kraje p.s., Ostrava</t>
  </si>
  <si>
    <t>PARA HOCKEY OSTRAVA z. s., Ostrava</t>
  </si>
  <si>
    <t>Sportovní klub JANTAR Opava, z.s., Opava</t>
  </si>
  <si>
    <t>Sportovní klub SIPA SPORT Opava, z.s., Opava</t>
  </si>
  <si>
    <t>TJ Slezan Jindřichov, z.s.</t>
  </si>
  <si>
    <t>Nadační fond GAUDEAMUS, Cheb</t>
  </si>
  <si>
    <t>Významné akce kraje v oblasti volného času dětí a mládeže a další významné akce</t>
  </si>
  <si>
    <t>Junák - český skaut, středisko Stará Bělá, z. s., Ostrava, Stará Bělá</t>
  </si>
  <si>
    <t>Stabilizace zdravotnického personálu a vzdělávání</t>
  </si>
  <si>
    <t>Diakonie Valašské Meziříčí, Valašské Meziříčí</t>
  </si>
  <si>
    <t>ARCADIA PRAHA s.r.o., Praha 4</t>
  </si>
  <si>
    <t xml:space="preserve">ASEKOL s.r.o., Praha </t>
  </si>
  <si>
    <t>ZO ČSOP NOVÝ JIČÍN 70/02, Nový Jičín</t>
  </si>
  <si>
    <t>BUVI Promotion s.r.o., Opava</t>
  </si>
  <si>
    <t>Český rybářský svaz, z. s., místní organizace Ostrava, Ostrava</t>
  </si>
  <si>
    <t>Moravský lesnický klastr, z.s., Ostrava-Jih, Zábřeh</t>
  </si>
  <si>
    <t>Územní sdružení Českého zahrádkářského svazu Karviná</t>
  </si>
  <si>
    <t>ODVĚTVÍ FINANCÍ A SPRÁVY MAJETKU</t>
  </si>
  <si>
    <t>Odvětví financí a správy majetku celkem</t>
  </si>
  <si>
    <t>Žerotínský zámek – centrum relaxace a poznání</t>
  </si>
  <si>
    <t>Energetické úspory - Sportovní Gymnázium Dany a Emila Zátopkových, Ostrava</t>
  </si>
  <si>
    <t>Krajský akční plán rozvoje vzdělávání Moravskoslezského kraje III</t>
  </si>
  <si>
    <t>Odborné, kariérové a polytechnické vzdělávání II</t>
  </si>
  <si>
    <t>Vozidla a technika proti covidu</t>
  </si>
  <si>
    <t>Vzdělávání a nácvik proti covidu</t>
  </si>
  <si>
    <t>Krajský akční plán pro oblast ochrany ovzduší</t>
  </si>
  <si>
    <t>Kotlíkové dotace v Moravskoslezském kraji – 4. grantové schéma</t>
  </si>
  <si>
    <t>River Continuum</t>
  </si>
  <si>
    <t xml:space="preserve">         (2)  Projekty příspěvkových organizací, u kterých se MSK zavázal hradit jejich vlastní podíl příp. předfinancovává podíl EU prostřednictvím návratné finanční výpomoci.</t>
  </si>
  <si>
    <t>Vlastní zdroje PO</t>
  </si>
  <si>
    <t>ODVĚTVÍ VLASTNÍ SPRÁVNÍ ČINNOST KRAJE A ČINNOST ZASTUPITELSTVA KRAJE CELKEM</t>
  </si>
  <si>
    <t>ODVĚTVÍ DOPRAVY:</t>
  </si>
  <si>
    <t>Osazení a správa pachových ohradníků na vybraných úsecích silnic II. a III. tříd v Moravskoslezském kraji (Správa silnic Moravskoslezského kraje, příspěvková organizace, Ostrava)</t>
  </si>
  <si>
    <t>ODVĚTVÍ DOPRAVY CELKEM</t>
  </si>
  <si>
    <t xml:space="preserve"> ODVĚTVÍ CHYTRÉHO REGIONU:</t>
  </si>
  <si>
    <t xml:space="preserve"> ODVĚTVÍ CHYTRÉHO REGIONU CELKEM</t>
  </si>
  <si>
    <t>Stabilizace zdiva hradu Hukvaldy (Muzeum Beskyd Frýdek-Místek, příspěvková organizace)</t>
  </si>
  <si>
    <t>Rekultivace sportovního areálu Gymnázia a SOŠ (Gymnázium a Střední odborná škola, Frýdek-Místek, Cihelní 410, příspěvková organizace)</t>
  </si>
  <si>
    <t>Výstavba ředitelství včetně spojovacích chodeb (Střední škola technická a dopravní, Ostrava-Vítkovice, příspěvková organizace)</t>
  </si>
  <si>
    <t>Obnova movitého majetku škol a školských zařízení</t>
  </si>
  <si>
    <t>Výstavba sportovní haly pro Gymnázium a SPŠEI ve Frenštátě pod Radhoštěm (Gymnázium a Střední průmyslová škola elektrotechniky a informatiky, Frenštát pod Radhoštěm, příspěvková organizace)</t>
  </si>
  <si>
    <t>Multifunkční pavilon s možností izolačního režimu (Nemocnice ve Frýdku-Místku, příspěvková organizace)</t>
  </si>
  <si>
    <t>Přístavba a nástavba rehabilitace (Nemocnice Třinec, příspěvková organizace)</t>
  </si>
  <si>
    <t>Výstavba nadzemních koridorů (Slezská nemocnice v Opavě, příspěvková organizace)</t>
  </si>
  <si>
    <t>ODVĚTVÍ ŽIVOTNÍ PROSTŘEDÍ CELKEM</t>
  </si>
  <si>
    <t>Celkem Ministerstvo dopravy</t>
  </si>
  <si>
    <t>Celkem Ministerstvo práce a sociálních věcí</t>
  </si>
  <si>
    <t>Celkem Ministerstvo zdravotnictví</t>
  </si>
  <si>
    <t>Celkem Ministerstvo kultury</t>
  </si>
  <si>
    <t>Úřad vlády ČR</t>
  </si>
  <si>
    <t>Celkem Úřad vlády České republiky</t>
  </si>
  <si>
    <t>Celkem Státní fond dopravní infrastruktury</t>
  </si>
  <si>
    <t>Dětské centrum Pluto, příspěvková organizace, Havířov</t>
  </si>
  <si>
    <t>Střední škola, Jablunkov, příspěvková organizace</t>
  </si>
  <si>
    <t>Střední škola polytechnická, Havířov-Šumbark, příspěvková organizace</t>
  </si>
  <si>
    <t>Nemocnice Havířov, příspěvková organizace</t>
  </si>
  <si>
    <t>Příspěvková organizace v odvětví dopravy celkem</t>
  </si>
  <si>
    <t>Příspěvkové organizace v odvětví chytrého regionu celkem</t>
  </si>
  <si>
    <t>ROZVAHA PŘÍSPĚVKOVÝCH ORGANIZACÍ V ODVĚTVÍ CHYTRÉHO REGIONU (v tis. Kč)</t>
  </si>
  <si>
    <t>VÝKAZ ZISKU A ZTRÁTY PŘÍSPĚVKOVÝCH ORGANIZACÍ V ODVĚTVÍ CHYTRÉHO REGIONU (v tis. Kč)</t>
  </si>
  <si>
    <t>ROZVAHA PŘÍSPĚVKOVÉ ORGANIZACE V ODVĚTVÍ DOPRAVY (v tis. Kč)</t>
  </si>
  <si>
    <t>VÝKAZ ZISKU A ZTRÁTY PŘÍSPĚVKOVÉ ORGANIZACE V ODVĚTVÍ DOPRAVY (v tis. Kč)</t>
  </si>
  <si>
    <t>ODVĚTVÍ CHYTRÉHO REGIONU CELKEM</t>
  </si>
  <si>
    <t>ODVĚTVÍ ŽIVOTNÍHO PROSTŘEDÍ CELKEM</t>
  </si>
  <si>
    <t>Osazení a správa pachových ohradníků na vybraných úsecích silnic II. a III. tříd v Moravskoslezském kraji</t>
  </si>
  <si>
    <t xml:space="preserve">Příspěvek na provoz v odvětví dopravy - příspěvkové organizace kraje </t>
  </si>
  <si>
    <t>Příspěvek na provoz v odvětví dopravy - příspěvkové organizace kraje - krytí odpisů</t>
  </si>
  <si>
    <t xml:space="preserve">Příspěvek na provoz v odvětví chytrého regionu - příspěvkové organizace kraje </t>
  </si>
  <si>
    <t>Černá kostka – Centrum digitalizace, vědy a inovací</t>
  </si>
  <si>
    <t>Příspěvek na provoz v odvětví chytrého regionu - příspěvkové organizace kraje - krytí odpisů</t>
  </si>
  <si>
    <t>Žerotínský zámek - revitalizace objektu</t>
  </si>
  <si>
    <t>Vybudování ČOV Sovinec</t>
  </si>
  <si>
    <t>Dětské centrum Pluto, příspěvková organizace</t>
  </si>
  <si>
    <t>Gymnázium Hladnov a Jazyková škola s právem státní jazykové zkoušky, Ostrava, příspěvková organizace706</t>
  </si>
  <si>
    <t>Významné akce kraje v oblasti volného času dětí a mládeže a další významné akce – příspěvkové organizace MSK</t>
  </si>
  <si>
    <t>Stavební úpravy tělocvičny</t>
  </si>
  <si>
    <t>Novostavba školní družiny</t>
  </si>
  <si>
    <t>Rekonstrukce kotelny</t>
  </si>
  <si>
    <t>Multifunkční pavilon s možností izolačního režimu</t>
  </si>
  <si>
    <t xml:space="preserve">Kybernetická bezpečnost - příspěvkové organizace kraje </t>
  </si>
  <si>
    <t>Rozvoj a modernizace pracovišť navazujících na urgentní příjem 2. typu Sdruženého zdravotnického zařízení Krnov, příspěvková organizace</t>
  </si>
  <si>
    <t>Výstavba nadzemních koridorů</t>
  </si>
  <si>
    <t xml:space="preserve">Obec Březová </t>
  </si>
  <si>
    <t xml:space="preserve">Obec Hladké Životice </t>
  </si>
  <si>
    <t xml:space="preserve">Obec Ludgeřovice </t>
  </si>
  <si>
    <t xml:space="preserve">Obec Ludvíkov </t>
  </si>
  <si>
    <t xml:space="preserve">Obec Nové Lublice </t>
  </si>
  <si>
    <t xml:space="preserve">Obec Slezské Pavlovice </t>
  </si>
  <si>
    <t xml:space="preserve">Obec Vysoká </t>
  </si>
  <si>
    <t>Částečná kompenzace nákladů spojených s převodem činnosti Střední odborné školy waldorfská, Ostrava, příspěvková organizace</t>
  </si>
  <si>
    <t>Ostrava, Radvanice a Bartovice</t>
  </si>
  <si>
    <t>1. Jinačí s.r.o., Krnov</t>
  </si>
  <si>
    <t>1st Baby School - Mateřská škola s.r.o.</t>
  </si>
  <si>
    <t>Adámkova vila, Domov se zvláštním režimem, z. ú., Raškovice</t>
  </si>
  <si>
    <t>Adéla Kresová, Dolní Životice</t>
  </si>
  <si>
    <t>Alena Nováková, Chvalíkovice</t>
  </si>
  <si>
    <t>AquaKlim, s.r.o., Ostrava-Moravská Ostrava  a Přívoz</t>
  </si>
  <si>
    <t>Asociace rodičů a přátel zdravotně postižených dětí v ČR, z. s. Klub Stonožka Ostrava</t>
  </si>
  <si>
    <t>ASOCIACE ŘECKÝCH OBCÍ V ČESKÉ REPUBLICE, z.s. - Řecká obec Karviná, pobočný spolek</t>
  </si>
  <si>
    <t>Asociace TOM ČR, TOM 4334 Bludný kruh, Ostrava-Jih</t>
  </si>
  <si>
    <t>Ateliér pro děti a mládež při Národním divadle moravskoslezském, spolek, Ostrava</t>
  </si>
  <si>
    <t>AZ ENVI s.r.o., Vřesina</t>
  </si>
  <si>
    <t>BabySamien Little School, z.ú.</t>
  </si>
  <si>
    <t>Beskydská šachová škola, Frýdek-Místek</t>
  </si>
  <si>
    <t>BIKE SPORT CLUB, Opava</t>
  </si>
  <si>
    <t>BrainBrush, z. s., Ostrava - Moravská Ostrava a Přívoz</t>
  </si>
  <si>
    <t>Celé Česko čte dětem o.p.s., Ostrava-Moravská Ostrava</t>
  </si>
  <si>
    <t>CENTROM z. s., Ostrava-Jih</t>
  </si>
  <si>
    <t>Centrum rodiny BOBEŠ z.s., Bohumín</t>
  </si>
  <si>
    <t>České dráhy, a.s., Praha 1</t>
  </si>
  <si>
    <t>DigiDay Czech s.r.o., Ostrava</t>
  </si>
  <si>
    <t>Dimitra Prousali Or Prusali, Ostrava-Poruba</t>
  </si>
  <si>
    <t>Dohodneme se, z.s. Úvalno</t>
  </si>
  <si>
    <t>Eva Baštrnáková, Dolní Moravice</t>
  </si>
  <si>
    <t>Eva Kozubková, Bruzovice</t>
  </si>
  <si>
    <t>FARMA VENDOLSKÝ s.r.o., Bohušov</t>
  </si>
  <si>
    <t>Hana Nowická, Svobodné Heřmanice</t>
  </si>
  <si>
    <t>HEGAs, s.r.o., Třinec</t>
  </si>
  <si>
    <t>Helena Konvičková, Osoblaha</t>
  </si>
  <si>
    <t>HOBBY CHOV s.r.o., Smilovice</t>
  </si>
  <si>
    <t xml:space="preserve">HoSt - Home-Start Česká republika, z.ú., Praha </t>
  </si>
  <si>
    <t>Huu Toan Nguyen, Přerov</t>
  </si>
  <si>
    <t>Ilias Jalamas, Třemešná</t>
  </si>
  <si>
    <t>Ing. Mojmír Stachovec, Frýdek-Místek</t>
  </si>
  <si>
    <t>Jednota, spotřební družstvo v Hodoníně, Hodonín</t>
  </si>
  <si>
    <t>JEDNOTA, spotřební družstvo Zábřeh, Zábřeh</t>
  </si>
  <si>
    <t>JINAK, z.ú., Brantice</t>
  </si>
  <si>
    <t>Junák - český skaut, středisko Klimkovice, z. s., Klimkovice</t>
  </si>
  <si>
    <t>Junák - svaz skautů a skautek ČR, středisko Strážci Ostrava, Ostrava-Svinov</t>
  </si>
  <si>
    <t>Junák-svaz skautů a skautek ČR, středisko Kopřivnice, Kopřivnice</t>
  </si>
  <si>
    <t>Kongres Poláků v České republice, Český Těšín</t>
  </si>
  <si>
    <t>KORU Hope, z. ú., Ostrava - Martinov</t>
  </si>
  <si>
    <t xml:space="preserve">Lesní mateřská škola Malina z. s.  </t>
  </si>
  <si>
    <t>Magdaléna Horváthová, Jeseník</t>
  </si>
  <si>
    <t>MAREL, spol. s r.o., Jablunkov</t>
  </si>
  <si>
    <t>Mateřská škola Montessori Opava, z. ú.</t>
  </si>
  <si>
    <t>MFK Karviná a.s., Karviná</t>
  </si>
  <si>
    <t>MH stolní tenis Ostrava, z.s., Ostrava</t>
  </si>
  <si>
    <t>Monika Baranová, Krasov</t>
  </si>
  <si>
    <t>Naděžda Cihlářová, Březová</t>
  </si>
  <si>
    <t>Nemocnice AGEL Podhorská a.s., Rýmařov</t>
  </si>
  <si>
    <t>OASA nezisková o.p.s., Raduň</t>
  </si>
  <si>
    <t>Pavel Plášil, Rýmařov</t>
  </si>
  <si>
    <t>Pavlína Jahnová, Březová</t>
  </si>
  <si>
    <t>Plavecký klub Nový Jičín, z.s., Nový Jičín</t>
  </si>
  <si>
    <t>Rostislav Krč, Janov</t>
  </si>
  <si>
    <t>Římskokatolická farnost Hlučín</t>
  </si>
  <si>
    <t>Římskokatolická farnost Holčovice, Holčovice</t>
  </si>
  <si>
    <t>Římskokatolická farnost Ostravice, Ostravice</t>
  </si>
  <si>
    <t>SH ČMS - Sbor dobrovolných hasičů Brušperk, Brušperk</t>
  </si>
  <si>
    <t>SH ČMS - Sbor dobrovolných hasičů Jamnice, Stěbořice</t>
  </si>
  <si>
    <t>SH ČMS - Sbor dobrovolných hasičů Neplachovice, Neplachovice</t>
  </si>
  <si>
    <t>SH ČMS - Sbor dobrovolných hasičů Nová Ves, Ostrava</t>
  </si>
  <si>
    <t>SH ČMS - Sbor dobrovolných hasičů Příbor, Příbor</t>
  </si>
  <si>
    <t>SH ČMS - Sbor dobrovolných hasičů Těrlicko-Hradiště, Těrlicko Hradiště</t>
  </si>
  <si>
    <t>Slezská lilie z.s., Ostrava Kunčičky</t>
  </si>
  <si>
    <t>Slezský soubor Heleny Salichové, Ostrava-Poruba</t>
  </si>
  <si>
    <t>Spolek Madleine, Frýdek-Místek</t>
  </si>
  <si>
    <t>Spolek N.O.B.L, Ostrava</t>
  </si>
  <si>
    <t>Spolek POSEJDON, Dolní Lutyně</t>
  </si>
  <si>
    <t>Spolkový dům Mariany Berlové - zapsaný spolek, Bruntál</t>
  </si>
  <si>
    <t>STP Group, s.r.o., Ostrava</t>
  </si>
  <si>
    <t>Svépomocná společnost Mlýnek, z.s., Ostrava</t>
  </si>
  <si>
    <t>TEMPO, obchodní družstvo, Opava</t>
  </si>
  <si>
    <t>Zlatuše Prawdová, Krnov</t>
  </si>
  <si>
    <t>Mateřská škola Čryřlístek Odry, příspěvková organizace</t>
  </si>
  <si>
    <t>Středisko volného času Vratimov, příspěvková organizace</t>
  </si>
  <si>
    <t>Základní škola Via Montessori, příspěvková organizace</t>
  </si>
  <si>
    <t>Příspěvkové organizace v odvětví chytrého regionu</t>
  </si>
  <si>
    <t>Celkový součet - příspěvkové organizace
v odvětví chytrého regionu</t>
  </si>
  <si>
    <t>Příspěvková organizace v odvětví dopravy</t>
  </si>
  <si>
    <t>Celkový součet - příspěvková organizace
v odvětví dopravy</t>
  </si>
  <si>
    <t>Rok 2021</t>
  </si>
  <si>
    <t>Ostatní výdaje v odvětví dopravy</t>
  </si>
  <si>
    <t>Technická údržba, podpora a služby k software v odvětví dopravy</t>
  </si>
  <si>
    <t>Finanční prostředky byly určeny na výkup pozemků za účelem majetkoprávního vypořádání pod stavbami silnic II. a III. třídy. Nevyčerpané finanční prostředky představují neúčelovou úsporu na akci.</t>
  </si>
  <si>
    <t>Finanční prostředky byly určeny na nezbytné opravy majetku a na řešení havarijních stavů v areálu letiště souvisejících se zajištěním jeho provozu a rozvoje. Nevyčerpané finanční prostředky představují neúčelovou úsporu na akci.</t>
  </si>
  <si>
    <t>Certifikace ISO 50001 (certifikovaný systém hospodaření s energií), včetně dozorových auditů</t>
  </si>
  <si>
    <t>Technická údržba, podpora a služby k software v odvětví  chytrého regionu</t>
  </si>
  <si>
    <t>Vysokorychlostní datová síť (Moravskoslezské datové centrum, příspěvková organizace, Ostrava)</t>
  </si>
  <si>
    <t>Žerotínský zámek - revitalizace objektu (Muzeum Novojičínska, příspěvková organizace)</t>
  </si>
  <si>
    <t>Vybudování ČOV Sovinec (Muzeum v Bruntále, příspěvková organizace)</t>
  </si>
  <si>
    <t>Rozšířené zájmové území Mošnov</t>
  </si>
  <si>
    <t>Rekultivace vnitrobloku a zpevněné plochy (Polské gymnázium – Polskie Gimnazjum im. Juliusza Słowackiego, Český Těšín, příspěvková organizace)</t>
  </si>
  <si>
    <t>Rekonstrukce elektroinstalace (Gymnázium, Krnov, příspěvková organizace)</t>
  </si>
  <si>
    <t>Novostavba školní družiny (Střední škola, Základní škola a Mateřská škola, Karviná, příspěvková organizace)</t>
  </si>
  <si>
    <t>Moravskoslezská sestra a jiné významné akce kraje v oblasti zdravotnictví</t>
  </si>
  <si>
    <t>Identitní brána MSK</t>
  </si>
  <si>
    <t>Rozvoj a modernizace pracovišť navazujících na urgentní příjem 2. typu Sdruženého zdravotnického zařízení Krnov, příspěvková organizace (Sdružené zdravotnické zařízení Krnov, příspěvková organizace)</t>
  </si>
  <si>
    <t>Implementace soustavy Natura 2000 v Moravskoslezském kraji, 2. vlna (udržitelnost)</t>
  </si>
  <si>
    <t>i-AIR REGION (udržitelnost)</t>
  </si>
  <si>
    <t>Technická údržba, podpora a služby k software v odvětví životního prostředí</t>
  </si>
  <si>
    <t>Finanční vypořádání státních dotací</t>
  </si>
  <si>
    <t xml:space="preserve">Zajištění přípravy, realizace a havárie v rámci akcí reprodukce majetku </t>
  </si>
  <si>
    <t>Chytrý region</t>
  </si>
  <si>
    <t>Doprava</t>
  </si>
  <si>
    <t>VÝKAZ ZISKU A ZTRÁTY PŘÍSPĚVKOVÝCH ORGANIZACÍ V ODVĚTVÍ ŠKOLSTVÍ (v tis. Kč)</t>
  </si>
  <si>
    <t>Příjem z daně z příjmů fyzických osob placené plátci</t>
  </si>
  <si>
    <t>Příjem z daně z příjmů fyzických osob placené poplatníky</t>
  </si>
  <si>
    <t>Příjem z daně z příjmů fyzických osob vybírané srážkou podle zvláštní sazby daně</t>
  </si>
  <si>
    <t>Příjem z daně z příjmů právnických osob</t>
  </si>
  <si>
    <t>Příjem z daně z příjmů právnických osob v případech, kdy poplatníkem je kraj, s výjimkou daně vybírané srážkou podle zvláštní sazby daně</t>
  </si>
  <si>
    <t>Příjem z daně z přidané hodnoty</t>
  </si>
  <si>
    <t>Příjem z poplatků za znečišťování ovzduší</t>
  </si>
  <si>
    <t>Příjem z poplatku za odebrané množství podzemní vody</t>
  </si>
  <si>
    <t>Příjem ze správních poplatků</t>
  </si>
  <si>
    <t>Příjem sankčních plateb přijatých od jiných osob</t>
  </si>
  <si>
    <t>Přijaté neinvestiční příspěvky a náhrady</t>
  </si>
  <si>
    <t>Příjem z prodeje krátkodobého a drobného dlouhodobého neinvestičního majetku</t>
  </si>
  <si>
    <t>Příjem z pronájmu nebo pachtu ostatních nemovitých věcí a jejich částí</t>
  </si>
  <si>
    <t>Příjem z odvodů příspěvkových organizací</t>
  </si>
  <si>
    <t>Příjem z poskytování služeb, výrobků, prací, výkonů a práv</t>
  </si>
  <si>
    <t>Příjem sankčních plateb přijatých od státu, obcí a krajů</t>
  </si>
  <si>
    <t>Příjem z pronájmu nebo pachtu pozemků</t>
  </si>
  <si>
    <t>Přijaté peněžité neinvestiční dary</t>
  </si>
  <si>
    <t>Ostatní příjmy z pronájmu nebo pachtu majetku</t>
  </si>
  <si>
    <t>Příjem z úroků</t>
  </si>
  <si>
    <t>Příjem z pojistných plnění</t>
  </si>
  <si>
    <t>Příjem z finančního vypořádání mezi kraji, obcemi a dobrovolnými svazky obcí</t>
  </si>
  <si>
    <t>Splátky půjčených prostředků od nefinančních podnikatelů - právnických osob</t>
  </si>
  <si>
    <t>Splátky půjčených prostředků od obecně prospěšných společností a obdobných osob</t>
  </si>
  <si>
    <t>Příjem z prodeje ostatního hmotného dlouhodobého majetku</t>
  </si>
  <si>
    <t>Příjem z prodeje pozemků</t>
  </si>
  <si>
    <t>Příjem z prodeje ostatních nemovitých věcí a jejich částí</t>
  </si>
  <si>
    <t>Ostatní kapitálové příjmy jinde nezařazené</t>
  </si>
  <si>
    <t>Ostatní neinvestiční přijaté transfery od rozpočtů ústřední úrovně</t>
  </si>
  <si>
    <t>Neinvestiční přijaté transfery od jiných států</t>
  </si>
  <si>
    <t>Neinvestiční přijaté transfery od mezinárodních organizací a některých zahraničních orgánů a právnických osob</t>
  </si>
  <si>
    <t>Investiční přijaté transfery od jiných států</t>
  </si>
  <si>
    <t>Neinvestiční transfery nefinančním podnikatelům - fyzickým osobám</t>
  </si>
  <si>
    <t>Rybářství a myslivost</t>
  </si>
  <si>
    <t>Energie jiná než elektrická</t>
  </si>
  <si>
    <t>Prádlo, oděv a obuv s výjimkou ochranných pomůcek</t>
  </si>
  <si>
    <t>Výdaje na věcné dary</t>
  </si>
  <si>
    <t>Neinvestiční transfery nefinančním podnikatelům - právnickým osobám</t>
  </si>
  <si>
    <t>Ostatní neinvestiční transfery podnikatelům</t>
  </si>
  <si>
    <t xml:space="preserve">Ostatní neinvestiční transfery rozpočtům územní úrovně </t>
  </si>
  <si>
    <t>Neinvestiční transfery veřejným vysokým školám</t>
  </si>
  <si>
    <t>Platby daní státnímu rozpočtu</t>
  </si>
  <si>
    <t>Ostatní neinvestiční transfery neziskovým a podobným osobám</t>
  </si>
  <si>
    <t>Pojistné na zákonné pojištění odpovědnosti zaměstnavatele za škodu při pracovním úrazu nebo nemoci z povolání</t>
  </si>
  <si>
    <t xml:space="preserve">Podlimitní programové vybavení </t>
  </si>
  <si>
    <t>Odvádění a čistění odpadních vod a nakládání s kaly</t>
  </si>
  <si>
    <t>Knihy a obdobné listinné informační prostředky</t>
  </si>
  <si>
    <t>Záležitosti zájmového vzdělávání jinde nezařazené</t>
  </si>
  <si>
    <t>Neinvestiční transfery fyzickým osobám nemající povahu daru</t>
  </si>
  <si>
    <t>Dary fyzickým osobám</t>
  </si>
  <si>
    <t>Hygienická služba a ochrana veřejného zdraví</t>
  </si>
  <si>
    <t>Studená voda včetně stočného a úplaty za odvod dešťových vod</t>
  </si>
  <si>
    <t>Účastnické úplaty na konference</t>
  </si>
  <si>
    <t>Platby daní krajům, obcím a státním fondům</t>
  </si>
  <si>
    <t>Ostatní činnosti k ochraně přírody a krajiny</t>
  </si>
  <si>
    <t>Ostatní činnosti související se službami pro fyzické osoby</t>
  </si>
  <si>
    <t>Ostatní sociální péče a pomoc ostatním skupinám fyzických osob</t>
  </si>
  <si>
    <t>Ostatní neinvestiční transfery fyzickým osobám</t>
  </si>
  <si>
    <t>Humanitární zahraniční pomoc přímá</t>
  </si>
  <si>
    <t>Mezinárodní spolupráce jinde nezařazená</t>
  </si>
  <si>
    <t>Investiční transfery nefinančním podnikatelům - fyzickým osobám</t>
  </si>
  <si>
    <t>Investiční transfery nefinančním podnikatelům - právnickým osobám</t>
  </si>
  <si>
    <t>Ostatní investiční transfery rozpočtům územní úrovně</t>
  </si>
  <si>
    <t>Investiční transfery do zahraničí</t>
  </si>
  <si>
    <t>Ostatní nákup dlouhodobého nehmotného majetku</t>
  </si>
  <si>
    <t>Informační a komunikační technologie</t>
  </si>
  <si>
    <t>Rezervy investičních výdajů</t>
  </si>
  <si>
    <t>Investiční transfery veřejným vysokým školám</t>
  </si>
  <si>
    <t>Investiční transfery jiným rozpočtům ústřední úrovně</t>
  </si>
  <si>
    <t>Protihluková opatření na silnicích II. a III. tříd (Správa silnic Moravskoslezského kraje, příspěvková organizace, Ostrava)</t>
  </si>
  <si>
    <t>Vypořádání pozemků pod stavbami silnic II. a III.třídy</t>
  </si>
  <si>
    <t xml:space="preserve">Rekonstrukce vzletové a přistávací dráhy a navazujících provozních ploch Letiště Leoše Janáčka Ostrava </t>
  </si>
  <si>
    <t>Středisko hasičské a záchranné služby Město Albrechtice - řešení střešní konstrukce</t>
  </si>
  <si>
    <t>Reprodukce movitého hmotného majetku kraje v odvětví kultury</t>
  </si>
  <si>
    <t>Reprodukce movitého nehmotného majetku kraje v odvětví kultury</t>
  </si>
  <si>
    <t>Zvýšení požární ochrany (Domov Na zámku, příspěvková organizace, Kyjovice)</t>
  </si>
  <si>
    <t>Dotace z programu MPSV „Rozvoj a obnova materiálně-technické základny sociálních služeb“ maximálně ve výši 65.000 tis. Kč.</t>
  </si>
  <si>
    <t>Vybudování systému čištění odpadních vod (Dětský domov a Školní jídelna, Radkov-Dubová 141, příspěvková organizace)</t>
  </si>
  <si>
    <t>Oprava krovů a střešního pláště budov školního statku (Školní statek, Opava, příspěvková organizace)</t>
  </si>
  <si>
    <t>Oprava rozvodů vody (Střední škola prof. Zdeňka Matějčka, Ostrava-Poruba, příspěvková organizace)</t>
  </si>
  <si>
    <t>Rekonstrukce objektu (Základní škola, Hlučín, Gen. Svobody 8, příspěvková organizace)</t>
  </si>
  <si>
    <t>Odstranění vlhkosti zdiva (Základní škola, Ostrava-Mariánské Hory, Karasova 6, příspěvková organizace)</t>
  </si>
  <si>
    <t>Rekonstrukce střechy tělocvičny (Střední škola, Havířov-Prostřední Suchá, příspěvková organizace)</t>
  </si>
  <si>
    <t>Rekonstrukce sociálního zařízení a rozvodů ZTI (Střední zdravotnická škola, Opava, příspěvková organizace)</t>
  </si>
  <si>
    <t>Rekonstrukce elektroinstalace (Gymnázium, Havířov-Podlesí, příspěvková organizace)</t>
  </si>
  <si>
    <t xml:space="preserve">Rekonstrukce elektroinstalace (Jazykové gymnázium Pavla Tigrida, Ostrava-Poruba, příspěvková organizace) </t>
  </si>
  <si>
    <t xml:space="preserve">Úprava parkovacích ploch  (Střední škola, Základní škola a Mateřská škola, Karviná, příspěvková organizace) </t>
  </si>
  <si>
    <t>Rekonstrukce školní kuchyně a výdejny (Střední škola techniky a služeb, Karviná, příspěvková organizace)</t>
  </si>
  <si>
    <t>Revitalizace Slezského gymnázia Slezské gymnázium, Opava, příspěvková organizace</t>
  </si>
  <si>
    <t>Energeticky úsporná opatření (Mendelova střední škola, Nový Jičín, příspěvková organizace)</t>
  </si>
  <si>
    <t>Modernizace ICT, implementace standardu konektivity a metodická podpora v oblasti ICT - příspěvkové organizace MSK</t>
  </si>
  <si>
    <t>Pavilon C - stavební úpravy a přístavba rehabilitace (Sdružené zdravotnické zařízení Krnov, příspěvková organizace)</t>
  </si>
  <si>
    <t>Město Albrechtice - stavební úpravy budovy OOP (Sdružené zdravotnické zařízení Krnov, příspěvková organizace)</t>
  </si>
  <si>
    <t>Systém potrubní pošty (Sdružené zdravotnické zařízení Krnov, příspěvková organizace)</t>
  </si>
  <si>
    <t>Výměna kogeneračních jednotek (Sdružené zdravotnické zařízení Krnov, příspěvková organizace)</t>
  </si>
  <si>
    <t>JIP pro dětské pacienty - výstavba objektu včetně zdravotní techniky (Nemocnice Havířov, příspěvková organizace)</t>
  </si>
  <si>
    <t>Zřízení LDN pro pacienty se zvýšeným hygienickým režimem a přesun očního centra (Nemocnice Karviná – Ráj, příspěvková organizace)</t>
  </si>
  <si>
    <t>Nemocnice Nový Jičín - reinvestiční část nájemného a opravy</t>
  </si>
  <si>
    <t>Pořízení zdravotnických přístrojů a zdravotnické techniky</t>
  </si>
  <si>
    <t>Rekonstrukce střechy a zateplení fasády (Gymnázium, Třinec, příspěvková organizace)</t>
  </si>
  <si>
    <t>Autoškola Club Česká republika s.r.o., Ostrava</t>
  </si>
  <si>
    <t>Libor Václavík - LIBROS, Ostrava-Moravská Ostrava a Přívoz</t>
  </si>
  <si>
    <t>René Pajurek, Frýdek-Místek</t>
  </si>
  <si>
    <t>Oblastní spolek Českého červeného kříže Frýdek-Místek, Frýdek-Místek</t>
  </si>
  <si>
    <t>Oblastní spolek Českého červeného kříže Opava, Opava</t>
  </si>
  <si>
    <t>Oblastní spolek Českého červeného kříže Ostrava, Ostrava - Moravská Ostrava a Přívoz</t>
  </si>
  <si>
    <t>Pomoc Ukrajině</t>
  </si>
  <si>
    <t xml:space="preserve">Obec Kateřinice </t>
  </si>
  <si>
    <t xml:space="preserve">Obec Milíkov </t>
  </si>
  <si>
    <t xml:space="preserve">Obec Sedliště </t>
  </si>
  <si>
    <t xml:space="preserve">Obec Velké Albrechtice </t>
  </si>
  <si>
    <t>Open Studios Brno z.s., Brno</t>
  </si>
  <si>
    <t xml:space="preserve">Obec Krásná </t>
  </si>
  <si>
    <t>Římskokatolická farnost Hlavnice, Hlavnice</t>
  </si>
  <si>
    <t>Římskokatolická farnost Šilheřovice, Šilheřovice</t>
  </si>
  <si>
    <t>Židovská obec v Ostravě, Ostrava-Mariánské Hory</t>
  </si>
  <si>
    <t>GAUDE z.s., Šenov</t>
  </si>
  <si>
    <t>Marendi, z.s., Petrovice u Karviné</t>
  </si>
  <si>
    <t>PETARDA PRODUCTION a.s., Ostrava-Slezská Ostrava</t>
  </si>
  <si>
    <t>Tatra Veteran Car Club Kopřivnice, z.s., Nový Jičín</t>
  </si>
  <si>
    <t>DANCE STUDIO LIKE s.r.o., Ostrava</t>
  </si>
  <si>
    <t>Dětský folklorní soubor Ostravička, Frýdek-Místek</t>
  </si>
  <si>
    <t>Iniciativa Dokořán, Karviná-Fryštát</t>
  </si>
  <si>
    <t>Jesenické infocentrum, Bruntál</t>
  </si>
  <si>
    <t>Jiří Šindler, Slatina</t>
  </si>
  <si>
    <t>Katolický lidový dům v Porubě, spolek, Ostrava</t>
  </si>
  <si>
    <t>Místní skupina Polského kulturně - osvětového svazu v Karviné - Ráji, Karviná-Ráj</t>
  </si>
  <si>
    <t>Národní zemědělské muzeum</t>
  </si>
  <si>
    <t>Navínko s.r.o., Ostrava Poruba</t>
  </si>
  <si>
    <t>ODVAZ divadlo improvizace z.s., Ostrava Poruba</t>
  </si>
  <si>
    <t>Pomůžu jak můžu, z.s., Ostrava, Moravská Ostrava a Přívoz</t>
  </si>
  <si>
    <t>Pop Academy z.s., Ostrava</t>
  </si>
  <si>
    <t>Radio Čas s.r.o., Ostrava-Plesná</t>
  </si>
  <si>
    <t>Spolek Jazz Open Ostrava, Ostrava Michálkovice</t>
  </si>
  <si>
    <t>Taneční sdružení JKO z.s., Ostrava</t>
  </si>
  <si>
    <t>Železniční muzeum moravskoslezské, o.p.s., Ostrava-Moravská Ostrava a Přívoz</t>
  </si>
  <si>
    <t>Podpora přípravy strategických projektů</t>
  </si>
  <si>
    <t>Green Gas RE, s.r.o., Paskov</t>
  </si>
  <si>
    <t>Technoprojekt, a.s., Ostrava, Moravská Ostrava a Přívoz</t>
  </si>
  <si>
    <t>Veolia Energie ČR, a.s., Ostrava, Moravská Ostrava a Přívoz</t>
  </si>
  <si>
    <t>Chutě života, s.r.o., Ostrava-Jih</t>
  </si>
  <si>
    <t xml:space="preserve">SH ČMS - Sbor dobrovolných hasičů Větřkovice </t>
  </si>
  <si>
    <t>BYTOSLAN spol. s r.o., Třinec</t>
  </si>
  <si>
    <t>KČT, odbor Gigula, Frýdlant nad Ostravicí</t>
  </si>
  <si>
    <t>KONTAKT FEST PRODUCTION s.r.o., Veřovice</t>
  </si>
  <si>
    <t>Podpora integrace etnických menšin</t>
  </si>
  <si>
    <t>Potravinová banka v Ostravě, z.s., Ostrava-Jih</t>
  </si>
  <si>
    <t>NIPI bezbariérové prostředí, o.p.s., Jihlava</t>
  </si>
  <si>
    <t>Český svaz ledního hokeje, Praha</t>
  </si>
  <si>
    <t>Okresní hospodářská komora Opava</t>
  </si>
  <si>
    <t>BO OSTRAVA z.s., Ostrava</t>
  </si>
  <si>
    <t>Česká asociace stolního tenisu, Praha 6</t>
  </si>
  <si>
    <t>Fotbalový klub Bolatice, Bolatice</t>
  </si>
  <si>
    <t>HC AZ Havířov 2010, Havířov</t>
  </si>
  <si>
    <t>JEZDECKÝ KLUB FRANCOUZSKÉHO KLUSÁKA, z.s., Ostrava</t>
  </si>
  <si>
    <t>JUDO CLUB HAVÍŘOV z.s., Havířov</t>
  </si>
  <si>
    <t>Mažoretky Charlie Hradec nad Moravicí, z.s., Hradec nad Moravicí</t>
  </si>
  <si>
    <t>Organizační výbor GRACIA ČEZ-EDĚ, z.s., Orlová</t>
  </si>
  <si>
    <t>Real Top Frýdek-Místek z.s., Frýdek-Místek</t>
  </si>
  <si>
    <t>Severomoravský tenisový svaz, Ostrava-Moravská Ostrava a Přívoz</t>
  </si>
  <si>
    <t>Slezský plavecký klub z. s., Bítov</t>
  </si>
  <si>
    <t>Slovan Horní Žukov z.s., Český Těšín</t>
  </si>
  <si>
    <t>ŠERM OSTRAVA, Ostrava-Poruba</t>
  </si>
  <si>
    <t>Team Black Hill, z.s., Opava</t>
  </si>
  <si>
    <t>Tělovýchovná jednota Sokol Šilheřovice, z.s., Šilheřovice</t>
  </si>
  <si>
    <t>Tělovýchovná jednota Třineckých železáren, Třinec</t>
  </si>
  <si>
    <t>Tenisový klub TENNISPOINT ve Frýdku-Místku, Frýdek-Místek</t>
  </si>
  <si>
    <t>TJ KOVONA Karviná, z.s., Karviná</t>
  </si>
  <si>
    <t>AMCA, spol. s r.o., Praha 2 - Nové Město</t>
  </si>
  <si>
    <t>Kongresy &amp; eventy, s.r.o., Ostrava</t>
  </si>
  <si>
    <t xml:space="preserve">Unie ROSKA - reg. org. ROSKA OSTRAVA, z.p.s. </t>
  </si>
  <si>
    <t>České centrum signálních zvířat, z. s., Nový Jičín</t>
  </si>
  <si>
    <t>ZO ČSOP Sovinecko, Rýmařov</t>
  </si>
  <si>
    <t>Podpora předcházení vzniku odpadů a jejich třídění</t>
  </si>
  <si>
    <t>Automatizace procesů ve spisovnách úřadu</t>
  </si>
  <si>
    <t>Otevřený úřad – otevřené rozhraní pro přístup k datům</t>
  </si>
  <si>
    <t>Realizace bezpečnostních opatření podle zákona o kybernetické bezpečnosti II</t>
  </si>
  <si>
    <t>Rekonstrukce a modernizace silnice II/442 VD Kružberk – Svatoňovice – Čermná ve Slezsku</t>
  </si>
  <si>
    <t>Rekonstrukce a modernizace silnice II/443 Štáblovice – Otice</t>
  </si>
  <si>
    <t>Rekonstrukce a modernizace silnice II/470H Severní spoj (Ostrava)</t>
  </si>
  <si>
    <t>Rekonstrukce a modernizace silnice II/472 Karviná, ul. Borovského</t>
  </si>
  <si>
    <t>Rekonstrukce a modernizace silnice II/475 v Karviné, ul. Rudé Armády</t>
  </si>
  <si>
    <t>Rekonstrukce a modernizace silnice II/648 Český Těšín, ul. Frýdecká</t>
  </si>
  <si>
    <t>Rekonstrukce silnic II/445 a II/370 (Rýmařov)</t>
  </si>
  <si>
    <t>Silnice II/483 průtah Frenštát p. R. – hr. okresu FM</t>
  </si>
  <si>
    <t>Digitalizace kulturního dědictví Moravskoslezského kraje</t>
  </si>
  <si>
    <t xml:space="preserve">Jednotný systém pro evidenci sbírek muzejní povahy pro Moravskoslezský kraj </t>
  </si>
  <si>
    <t>Novostavba depozitáře Muzeum v Bruntále</t>
  </si>
  <si>
    <t>Rekonstrukce depozitáře Muzea Beskyd Frýdek-Místek</t>
  </si>
  <si>
    <t xml:space="preserve">Restaurování kulturního dědictví Moravskoslezského kraje </t>
  </si>
  <si>
    <t>Revitalizace NKP Zámek Bruntál a nové expozice</t>
  </si>
  <si>
    <t>Podpora činnosti sekretariátu Regionální stálé konference Moravskoslezského kraje IV</t>
  </si>
  <si>
    <t>Chráněné bydlení Okrajová</t>
  </si>
  <si>
    <t>Podpora (Ne)formální péče v Moravskoslezském kraji</t>
  </si>
  <si>
    <t>Podpora duše III</t>
  </si>
  <si>
    <t>Podpora komunitní práce v MSK III</t>
  </si>
  <si>
    <t>Podpora procesu plánování sociálních služeb na území MSK</t>
  </si>
  <si>
    <t>Podpora procesu transformace zařízení pro děti a posílení kvality péče o děti se specifickými potřebami</t>
  </si>
  <si>
    <t>Podpora služeb sociální prevence 2022+</t>
  </si>
  <si>
    <t>Rekonstrukce a výstavba objektů ve Skotnici</t>
  </si>
  <si>
    <t>Rozvoj služeb v Ostravě – ul. Dr. Malého</t>
  </si>
  <si>
    <t>Výstavba domova se zvláštním režimem (Domov Hortenzie, Frenštát)</t>
  </si>
  <si>
    <t>Žít normálně II</t>
  </si>
  <si>
    <t>Modernizace výuky informačních technologii III</t>
  </si>
  <si>
    <t>Modernizace zázemí pro výuku zemědělských a polygrafických oborů na Albrechtově SŠ Český Těšín</t>
  </si>
  <si>
    <t>Novostavba a přístavba objektu dílen a učeben praktického vyučování ve Středním odborném učilišti stavebním Opava</t>
  </si>
  <si>
    <t>Novostavba dílen a venkovní sportoviště pro Střední školu technickou Opava</t>
  </si>
  <si>
    <t>Rozšíření a modernizace výukových prostor na JG PT Ostrava-Poruba</t>
  </si>
  <si>
    <t>TPA – Inovační centrum pro transformaci vzdělávání</t>
  </si>
  <si>
    <t>IP LIFE for Coal Mining Landscape Adaptation (IP LIFE pro adaptaci pohornické krajiny)</t>
  </si>
  <si>
    <t>Kotlíkové dotace v Moravskoslezském kraji - 4. grantové schéma</t>
  </si>
  <si>
    <t>ODVĚTVÍ REGIONÁLNÍHO ROZVOJE CELKEM</t>
  </si>
  <si>
    <t>ODVĚTVÍ ÚZEMNÍHO PLÁNOVÁNÍ A STAVEBNÍHO ŘÁDU CELKEM</t>
  </si>
  <si>
    <t xml:space="preserve">ODVĚTVÍ VLASTNÍ SPRÁVNÍ ČINNOST KRAJE A ČINNOST ZASTUPITELSTVA KRAJE </t>
  </si>
  <si>
    <t>ODVĚTVÍ ÚZEMNÍHO PLÁNOVÁNÍ A STAVEBNÍHO ŘÁDU</t>
  </si>
  <si>
    <t>Název položky</t>
  </si>
  <si>
    <t>Komentář</t>
  </si>
  <si>
    <t>Příjem z daně z příjmů fyzických osob placené plátci (ze závislé činnosti a funkčních požitků) - na základě zákona č. 243/2000 Sb., o rozpočtovém určení daní.</t>
  </si>
  <si>
    <t>Příjem z daně z příjmů fyzických osob placené poplatníky (ze samostatné výdělečné činnosti) - na základě zákona č. 243/2000 Sb., o rozpočtovém určení daní.</t>
  </si>
  <si>
    <t>Příjem z daně z příjmů fyzických osob vybírané srážkou - na základě zákona č. 243/2000 Sb., o rozpočtovém určení daní.</t>
  </si>
  <si>
    <t>Příjem z daně z příjmů právnických osob - na základě zákona č. 243/2000 Sb., o rozpočtovém určení daní.</t>
  </si>
  <si>
    <t>Příjem z daně z příjmů právnických osob za kraj - na základě zákona č. 243/2000 Sb., o rozpočtovém určení daní.</t>
  </si>
  <si>
    <t>Příjem z poplatků za znečišťování ovzduší - poplatky vybírané na základě zákona č. 201/2012 Sb., o ochraně ovzduší, ve znění pozdějších předpisů. Výnos z poplatků za znečišťování ve výši 25 % je příjmem kraje, na jehož území se stacionární zdroj nachází.</t>
  </si>
  <si>
    <t>Příjem z poplatku za odebrané množství podzemní vody dle § 88 zákona 254/2001 Sb. o vodách a o změně některých zákonů (vodní zákon) - část poplatků za odběr podzemní vody ve výši 50 % je příjmem rozpočtu kraje, na jehož území se odběr podzemní vody uskutečňuje.</t>
  </si>
  <si>
    <t>Příjem ze správních poplatků - poplatky vybírané převážně na základě zákona č. 634/2004 Sb., o správních poplatcích, zákona č. 160/1992 Sb., o zdravotní péči v nestátních zdravotnických zařízeních, zákona č. 13/1997 Sb., o pozemních komunikacích, zákona 254/2001 Sb. o vodách a o změně některých zákonů (vodní zákon) a zákona č. 183/2006 Sb., o územním plánování a stavebním řádu (stavební zákon).</t>
  </si>
  <si>
    <t>Příjmy za věcná břemena - dle obecně platných právních předpisů.</t>
  </si>
  <si>
    <t>Kurzový zisk z přijatých zahraničních plateb nebo při nákupu cizích měn.</t>
  </si>
  <si>
    <t>Příjem sankčních plateb přijatých od jiných subjektů</t>
  </si>
  <si>
    <t>Nedaňové příjmy celkem</t>
  </si>
  <si>
    <t>Příspěvek od společnosti Hyundai Motor Manufacturing Czech s.r.o., na úhradu nákladů na reprodukci techniky potřebné pro zabezpečení úkolů jednotky požární ochrany – stanice Hasičského záchranného sboru Moravskoslezského kraje Integrovaného výjezdového centra v Nošovicích.</t>
  </si>
  <si>
    <t>Souhrnný dotační vztah - na základě zákona o státním rozpočtu</t>
  </si>
  <si>
    <t>Dotační program - Podpora provozu venkovských prodejen v Moravskoslezském kraji</t>
  </si>
  <si>
    <t>Dotace z Úřadu vlády České republiky</t>
  </si>
  <si>
    <t>Dotace z Ministerstva práce a sociálních věcí ČR</t>
  </si>
  <si>
    <t>Dotace z Ministerstva školství, mládeže a tělovýchovy ČR</t>
  </si>
  <si>
    <t>Dotace z Ministerstva kultury ČR</t>
  </si>
  <si>
    <t>Dotace z Ministerstva zdravotnictví ČR</t>
  </si>
  <si>
    <t>Profesionalizace systému péče o ohrožené děti v Moravskoslezském kraji</t>
  </si>
  <si>
    <t>Modernizace pracovišť v Nemocnici s poliklinikou Karviná-Ráj (Nemocnice Karviná-Ráj, příspěvková organizace)</t>
  </si>
  <si>
    <t>Výstavba a modernizace akutních pracovišť v návaznosti na urgentní příjem II. typu (Nemocnice Havířov, příspěvková organizace)</t>
  </si>
  <si>
    <t>Ostatní účelový příspěvek v odvětví kultury pro příspěvkové organizace kraje – Národní plán obnovy</t>
  </si>
  <si>
    <t>Dotace MŠMT - Národní plán obnovy</t>
  </si>
  <si>
    <t>Supporting mental health of young people in the era of coronavirus (Podpora duševního zdraví mládeže v době koronaviru)</t>
  </si>
  <si>
    <t>Dotace z Ministerstva zemědělství ČR</t>
  </si>
  <si>
    <t>Rozvoj a modernizace pracovišť navazujících na urgentní příjem Slezské nemocnice v Opavě</t>
  </si>
  <si>
    <t>PŘÍJMY CELKEM</t>
  </si>
  <si>
    <t>Účelový znak</t>
  </si>
  <si>
    <t>Národní plán obnovy – prevence digitální propasti</t>
  </si>
  <si>
    <t>Program sociální prevence a prevence kriminality</t>
  </si>
  <si>
    <t>Soutěže</t>
  </si>
  <si>
    <t>Podpora zajištění vybraných investičních podpůrných opatření při vzdělávání dětí, žáků a studentů se speciálními vzdělávacími potřebami - program č. 133 350</t>
  </si>
  <si>
    <t>5060010011 Podpora standardizovaných veřejných služeb muzeí a galerií</t>
  </si>
  <si>
    <t>5060010013 Podpora výchovně vzdělávacích aktivit v muzejnictví</t>
  </si>
  <si>
    <t>Národní plán obnovy – neinvestice</t>
  </si>
  <si>
    <t>Program restaurování movitých kulturních památek</t>
  </si>
  <si>
    <r>
      <t>33088</t>
    </r>
    <r>
      <rPr>
        <b/>
        <vertAlign val="superscript"/>
        <sz val="8"/>
        <rFont val="Tahoma"/>
        <family val="2"/>
        <charset val="238"/>
      </rPr>
      <t>1)</t>
    </r>
  </si>
  <si>
    <r>
      <t>33504</t>
    </r>
    <r>
      <rPr>
        <b/>
        <vertAlign val="superscript"/>
        <sz val="8"/>
        <rFont val="Tahoma"/>
        <family val="2"/>
        <charset val="238"/>
      </rPr>
      <t>2)</t>
    </r>
  </si>
  <si>
    <r>
      <t>34033</t>
    </r>
    <r>
      <rPr>
        <b/>
        <vertAlign val="superscript"/>
        <sz val="8"/>
        <rFont val="Tahoma"/>
        <family val="2"/>
        <charset val="238"/>
      </rPr>
      <t>1)</t>
    </r>
  </si>
  <si>
    <t>Návrh organizací na použití výsledku hospodaření</t>
  </si>
  <si>
    <t>převod do rezervního fondu</t>
  </si>
  <si>
    <t>Základní škola a Mateřská škola pro sluchově postižené a vady řeči, Ostrava-Poruba, příspěvková organizace</t>
  </si>
  <si>
    <t>Gymnázium Cihelní, Frýdek-Místek, příspěvková organizace</t>
  </si>
  <si>
    <t>Návrh organizací na použití/vypořádání výsledku hospodaření</t>
  </si>
  <si>
    <t>převod na účet Výsledek hospodaření předcházejících účetních období</t>
  </si>
  <si>
    <t>Nemocnice Karviná - Ráj, příspěvková organizace</t>
  </si>
  <si>
    <t>Okružní křižovatka silnic III/46611 x III/4697, Ludgeřovice</t>
  </si>
  <si>
    <t>Centrum veřejných energetiků</t>
  </si>
  <si>
    <t>Pomoc Ukrajině v odvětví krizového řízení - příspěvkové organizace kraje</t>
  </si>
  <si>
    <t>Nákup a ochrana knihovního fondu, nákup licencí k databázím a zajištění výpůjčních služeb k e-knihám, discovery systém</t>
  </si>
  <si>
    <t>Podpora výchovně vzdělávacích aktivit v muzejnictví</t>
  </si>
  <si>
    <t>Podpora standardizovaných veřejných služeb muzeí a galerií</t>
  </si>
  <si>
    <t>Podpora environmentálního vzdělávání, výchovy a osvěty (EVVO) - příspěvkové organizace MSK</t>
  </si>
  <si>
    <t>Kulturní akce krajského a nadregionálního významu v příspěvkových organizacích MSK</t>
  </si>
  <si>
    <t>Venkovní úpravy ploch, ul. Rybářská</t>
  </si>
  <si>
    <t>Pomoc Ukrajině v odvětví sociálních věcí - příspěvkové organizace kraje</t>
  </si>
  <si>
    <t>Revitalizace suterénu pavilonu E</t>
  </si>
  <si>
    <t>Zvýšení požární ochrany</t>
  </si>
  <si>
    <t>Požárně bezpečnostní řešení objektu Domova Odry</t>
  </si>
  <si>
    <t>Výměna střešní krytiny</t>
  </si>
  <si>
    <t>Vybudování systému čištění odpadních vod</t>
  </si>
  <si>
    <t>Pomoc Ukrajině v odvětví školství - příspěvkové organizace kraje</t>
  </si>
  <si>
    <t>Rekonstrukce prostor školní kuchyně</t>
  </si>
  <si>
    <t>Modernizace ICT, implementace standardu konektivity a metodická podpora v oblasti ICT</t>
  </si>
  <si>
    <t>Energeticky úsporná opatření</t>
  </si>
  <si>
    <t>Fotovoltaický systém pro Střední průmyslovou školu a OA v Bruntále</t>
  </si>
  <si>
    <t>Nabíjecí stanice pro elektromobily</t>
  </si>
  <si>
    <t>Vybudování hřiště</t>
  </si>
  <si>
    <t>Zřízení nového gastrocentra</t>
  </si>
  <si>
    <t>Novostavba školních dílen</t>
  </si>
  <si>
    <t>Úprava parkovacích ploch</t>
  </si>
  <si>
    <t>Rekonstrukce sociálního zařízení a rozvodů ZTI</t>
  </si>
  <si>
    <t>Modernizace Školního statku Opava II.</t>
  </si>
  <si>
    <t>Oprava krovů a střešního pláště budov školního statku</t>
  </si>
  <si>
    <t>Rekonstrukce dešťové kanalizace</t>
  </si>
  <si>
    <t>Rekonstrukce budovy na ulici Praskova čp. 411 v Opavě</t>
  </si>
  <si>
    <t>Odstranění vlhkosti zdiva</t>
  </si>
  <si>
    <t>JIP pro dětské pacienty - výstavba objektu včetně zdravotní techniky</t>
  </si>
  <si>
    <t>Rekonstrukce a modernizace infekčního oddělení</t>
  </si>
  <si>
    <t>Výstavba a modernizace akutních pracovišť v návaznosti na urgentní příjem II. typu</t>
  </si>
  <si>
    <t>Zajištění lékařské pohotovostní služby - příspěvkové organizace kraje</t>
  </si>
  <si>
    <t>Nemocnice Karviná-Ráj, příspěvková organizace</t>
  </si>
  <si>
    <t>Magnetická rezonance</t>
  </si>
  <si>
    <t>Modernizace pracovišť v Nemocnici s poliklinikou Karviná-Ráj</t>
  </si>
  <si>
    <t>Rekonstrukce kanalizace - Karviná</t>
  </si>
  <si>
    <t>Revitalizace parku Nemocnice s poliklinikou Karviná-Ráj – Karviná</t>
  </si>
  <si>
    <t>Revitalizace parku Nemocnice s poliklinikou Karviná-Ráj – Orlová</t>
  </si>
  <si>
    <t>Zřízení LDN pro pacienty se zvýšeným hygienickým režimem a přesun očního centra</t>
  </si>
  <si>
    <t>Modernizace Nemocnice Třinec</t>
  </si>
  <si>
    <t>Rekonstrukce operačních sálů č. 6 a 7</t>
  </si>
  <si>
    <t>Město Albrechtice - rozvod medicinálních plynů pro COVID-pacienty</t>
  </si>
  <si>
    <t>Město Albrechtice - stavební úpravy budovy OOP</t>
  </si>
  <si>
    <t>Pavilon C - stavební úpravy a přístavba rehabilitace</t>
  </si>
  <si>
    <t>Systém potrubní pošty</t>
  </si>
  <si>
    <t>Transfery pro poskytovatele služby péče o dítě v dětské skupině</t>
  </si>
  <si>
    <t>Výměna kogeneračních jednotek</t>
  </si>
  <si>
    <t>Integrované bezpečnostní centrum Moravskoslezského kraje</t>
  </si>
  <si>
    <t>Krajský tým psychosociální intervenční služby</t>
  </si>
  <si>
    <t>Protialkoholní záchytná stanice - příspěvkové organizace kraje</t>
  </si>
  <si>
    <t>Dotační program – Podpora významných sportovních akcí v Moravskoslezském kraji</t>
  </si>
  <si>
    <t xml:space="preserve">Obec Dolní Tošanovice </t>
  </si>
  <si>
    <t xml:space="preserve">Obec Hněvošice </t>
  </si>
  <si>
    <t xml:space="preserve">Obec Horní Suchá </t>
  </si>
  <si>
    <t xml:space="preserve">Obec Hrčava </t>
  </si>
  <si>
    <t xml:space="preserve">Obec Lhotka </t>
  </si>
  <si>
    <t xml:space="preserve">Obec Mankovice </t>
  </si>
  <si>
    <t xml:space="preserve">Obec Moravice </t>
  </si>
  <si>
    <t xml:space="preserve">Obec Nové Sedlice </t>
  </si>
  <si>
    <t xml:space="preserve">Obec Petřvald </t>
  </si>
  <si>
    <t xml:space="preserve">Obec Raduň </t>
  </si>
  <si>
    <t xml:space="preserve">Obec Slatina </t>
  </si>
  <si>
    <t xml:space="preserve">Obec Trnávka </t>
  </si>
  <si>
    <t xml:space="preserve">Obec Velké Heraltice </t>
  </si>
  <si>
    <t xml:space="preserve">Obec Veřovice </t>
  </si>
  <si>
    <t xml:space="preserve">Obec Žabeň </t>
  </si>
  <si>
    <t>Krajská hygienická stanice Moravskoslezského kraje se sídlem v Ostravě</t>
  </si>
  <si>
    <t>Polskie Linie Lotnicze "LOT" S.A.</t>
  </si>
  <si>
    <t>1. Bruslařský klub Buď INline Ostrava, z.s., Ostrava</t>
  </si>
  <si>
    <t>Adámkova vila, Osobní asistence, z.ú., Raškovice</t>
  </si>
  <si>
    <t xml:space="preserve">AHOL -Střední odborná škola, s.r.o. </t>
  </si>
  <si>
    <t>AHOL-Vyšší odborná škola</t>
  </si>
  <si>
    <t>ALZHEIMER HOME z.ú., Praha-Kunratice</t>
  </si>
  <si>
    <t>AMG Studio s.r.o., Opava</t>
  </si>
  <si>
    <t xml:space="preserve">Dotační program - Podpora projektů ve zdravotnictví </t>
  </si>
  <si>
    <t>Asociace řeckých obcí v České republice, Krnov</t>
  </si>
  <si>
    <t>Breathless Films s.r.o., Praha 1 Staré Město</t>
  </si>
  <si>
    <t>Bronislav Volek, Třemešná</t>
  </si>
  <si>
    <t>Centrum pro rozvoj péče o duševní zdraví Moravskoslezského kraje, z. s. Ostrava-Poruba</t>
  </si>
  <si>
    <t>Cimbálová muzika JAGÁR, z.s., Těrlicko</t>
  </si>
  <si>
    <t>Česko-japonské kulturní centrum, z.s., Ostrava-Moravská Ostrava a Přívoz</t>
  </si>
  <si>
    <t>Divadlo Devítka, spolek, Ostrava</t>
  </si>
  <si>
    <t>Domov Vesalius, z. ú., Opava</t>
  </si>
  <si>
    <t>ELEKTRO-PROJEKCE s.r.o., Ostrava-Mariánské Hory a Hulváky</t>
  </si>
  <si>
    <t>Fany DK s.r.o., Nový Jičín</t>
  </si>
  <si>
    <t>FERRAM, a.s., Praha 9</t>
  </si>
  <si>
    <t>Festival Poodří Františka Lýska, z.s., Ostrava</t>
  </si>
  <si>
    <t>Futsal team Růžové Tlapičky Hukvaldy, Hukvaldy</t>
  </si>
  <si>
    <t>Galero levarsi s.r.o., Jakartovice</t>
  </si>
  <si>
    <t>Global Partner Péče, z.ú., Praha 8 Karlín</t>
  </si>
  <si>
    <t>GW Train Regio a.s., Ústí nad Labem - Střekov</t>
  </si>
  <si>
    <t xml:space="preserve">Handicap Sport Club Havířov, z.s., Havířov </t>
  </si>
  <si>
    <t>HC BOSPOR Bohumín z.s., Bohumín</t>
  </si>
  <si>
    <t>HC Frýdek-Místek 2015 s.r.o., Frýdek-Místek</t>
  </si>
  <si>
    <t>HC Vlci Český Těšín, z. s., Český Těšín</t>
  </si>
  <si>
    <t>Hokejový klub RT TORAX PORUBA 2011, z. s., Ostrava</t>
  </si>
  <si>
    <t>Invira s.r.o., Ostrava - Nová Ves</t>
  </si>
  <si>
    <t>Jeseníky - Severní hřeben, z.s., Lipová - lázně</t>
  </si>
  <si>
    <t>JK Stáj Kennbery, Český Těšín</t>
  </si>
  <si>
    <t>Junák - český skaut, přístav Eskadra Ostrava, z. s., Ostrava</t>
  </si>
  <si>
    <t>Junák - český skaut, středisko Jih Opava, z. s., Opava</t>
  </si>
  <si>
    <t>Kikstart, z.s., Opava</t>
  </si>
  <si>
    <t>KORAS Reality s.r.o., Ostrava</t>
  </si>
  <si>
    <t>Kostel sv. Janů z. s., Hradec nad Moravicí</t>
  </si>
  <si>
    <t>Kraso klub Havířov z.s.</t>
  </si>
  <si>
    <t>Kristina Třicátná, Krnov</t>
  </si>
  <si>
    <t>Lesní mateřská škola Za potokem, z.s.</t>
  </si>
  <si>
    <t>Lesní mateřská škola Zahrádka, z.s.</t>
  </si>
  <si>
    <t>Marcel Palovčík, Fulnek</t>
  </si>
  <si>
    <t>Monika Scherzerová, Leskovec nad Moravicí</t>
  </si>
  <si>
    <t>Moravian Gators Nový Jičín z.s., Nový Jičín</t>
  </si>
  <si>
    <t>NIL Textile, s.r.o., Ostrava</t>
  </si>
  <si>
    <t>Ondřej Havlík, Skřipov</t>
  </si>
  <si>
    <t>Ostrava Steelers, Ostrava-Svinov</t>
  </si>
  <si>
    <t>Petr Kožík Opava</t>
  </si>
  <si>
    <t>Potůček projekt s.r.o., Ostrava-Jih, Zábřeh</t>
  </si>
  <si>
    <t>Ptačoroko z.s., Frýdlant nad Ostravicí</t>
  </si>
  <si>
    <t>Rainbow Run, z.s., Ostrava, Moravská Ostrava a Přívoz</t>
  </si>
  <si>
    <t>RegioJet a.s., Brno</t>
  </si>
  <si>
    <t>Renarkon, o. p. s., Ostrava-Moravská Ostrava a Přívoz</t>
  </si>
  <si>
    <t>Renáta Blahutová, Vysoká</t>
  </si>
  <si>
    <t>RESTORE fx s.r.o., Ostrava, Moravská Ostrava a Přívoz</t>
  </si>
  <si>
    <t>ROMOTOP spol. s r. o., Suchdol nad Odrou</t>
  </si>
  <si>
    <t>RUBIKON Centrum, z.ú., Praha</t>
  </si>
  <si>
    <t>Římskokatolická farnost Bruntál</t>
  </si>
  <si>
    <t>Římskokatolická farnost Ostrava - Přívoz, Ostrava Přívoz</t>
  </si>
  <si>
    <t>Sbor dobrovolných hasičů, Hůrka</t>
  </si>
  <si>
    <t>Sbor Jednoty bratrské v Ostravě, Ostrava Martinov</t>
  </si>
  <si>
    <t>Sdružení obrany spotřebitelů - Asociace, z.s., Brno</t>
  </si>
  <si>
    <t>Sdružení přátel Těšínska, z.s., Český Těšín</t>
  </si>
  <si>
    <t>SH ČMS - Okrsek Český Těšín, Český Těšín</t>
  </si>
  <si>
    <t>SH ČMS - Sbor dobrovolných hasičů Český Těšín-Město, Český Těšín</t>
  </si>
  <si>
    <t>SH ČMS - Sbor dobrovolných hasičů Dolní Domaslavice, Dolní Domaslavice</t>
  </si>
  <si>
    <t>SH ČMS - Sbor dobrovolných hasičů Heřmanice, Ostrava</t>
  </si>
  <si>
    <t>SH ČMS - Sbor dobrovolných hasičů Heřmánky, Heřmánky</t>
  </si>
  <si>
    <t>SH ČMS - Sbor dobrovolných hasičů Hodslavice, Hodslavice</t>
  </si>
  <si>
    <t>SH ČMS - Sbor dobrovolných hasičů Jančí, Jančí</t>
  </si>
  <si>
    <t>SH ČMS - Sbor dobrovolných hasičů Komorní Lhotka, Komorní Lhotka</t>
  </si>
  <si>
    <t>SH ČMS - Sbor dobrovolných hasičů Lubno, Frýdlant nad Ostravicí</t>
  </si>
  <si>
    <t>SH ČMS - Sbor dobrovolných hasičů Mniší, Kopřivnice</t>
  </si>
  <si>
    <t>SH ČMS - Sbor dobrovolných hasičů Oprechtice, Paskov, Oprechtice</t>
  </si>
  <si>
    <t>SH ČMS - Sbor dobrovolných hasičů Petřvald-Březiny, Petřvald</t>
  </si>
  <si>
    <t>SH ČMS - Sbor dobrovolných hasičů Prchalov, Příbor</t>
  </si>
  <si>
    <t>SH ČMS - Sbor dobrovolných hasičů Slatina, Slatina</t>
  </si>
  <si>
    <t>SH ČMS - Sbor dobrovolných hasičů Štěpánkovice, Štěpánkovice</t>
  </si>
  <si>
    <t>SH ČMS - Sbor dobrovolných hasičů Tísek, Tísek</t>
  </si>
  <si>
    <t>SH ČMS - Sbor dobrovolných hasičů Třanovice, Třanovice</t>
  </si>
  <si>
    <t>SH ČMS - Sbor dobrovolných hasičů Uhlířov, Uhlířov</t>
  </si>
  <si>
    <t>SH ČMS - Sbor dobrovolných hasičů Výškovice, Bílovec</t>
  </si>
  <si>
    <t>SILVER B.C., společnost s ručením omezeným, Ostrava-Moravská Ostrava a Přívoz</t>
  </si>
  <si>
    <t>SiTom servis s.r.o., Milíkov</t>
  </si>
  <si>
    <t>Slezský svaz zdravotně postižených, Hradec nad Moravicí</t>
  </si>
  <si>
    <t>Služby Mikolajice s.r.o., Mikolajice</t>
  </si>
  <si>
    <t>Soukromé středisko praktického výučování RENOVA, o.p.s. Milotice nad Opavou</t>
  </si>
  <si>
    <t>Spolek bobr klub, Hlučín Bobrovníky</t>
  </si>
  <si>
    <t>Sportovní klub Frýdlant nad Ostravicí, Frýdlant nad Ostravicí</t>
  </si>
  <si>
    <t>Sportovní klub Kopřivnice, z.s., Kopřivnice</t>
  </si>
  <si>
    <t>Sportovní klub ZŠ Vrchní Opava, z.s., Opava</t>
  </si>
  <si>
    <t>Stavovská unie studentů Ostrava, z.s., Ostrava Slezská Ostrava</t>
  </si>
  <si>
    <t>Svaz českých divadelních ochotníků, z.s., Praha 10</t>
  </si>
  <si>
    <t>Školní sportovní klub IR PROGRES, Bílovec</t>
  </si>
  <si>
    <t>TJ Jäkl Karviná, z.s., Karviná</t>
  </si>
  <si>
    <t>TK Elán Třinec, z.s., Třinec</t>
  </si>
  <si>
    <t>TK Flodur-Floduraček Havířov z.s., Havířov</t>
  </si>
  <si>
    <t>Tojstoráci, z.s., Lichnov</t>
  </si>
  <si>
    <t>Turistická oblast Poodří, z. s., Fulnek</t>
  </si>
  <si>
    <t>Účetní kancelář Kawková, s.r.o., Ostrava Třebovice</t>
  </si>
  <si>
    <t>Unamisteel s.r.o., Čaková</t>
  </si>
  <si>
    <t>Václav Novák, Těrlicko Hradiště</t>
  </si>
  <si>
    <t>Vietnamský spolek Moravskoslezského kraje a Ostravy, z.s., Ostrava-Kunčice</t>
  </si>
  <si>
    <t>XEVOS Solutions s.r.o., Ostrava</t>
  </si>
  <si>
    <t>Y-POINT IT &amp; solution s.r.o., Ostravice</t>
  </si>
  <si>
    <t>Základní škola a Lesní mateřská škola Hnízdo – škola, která voní lesem</t>
  </si>
  <si>
    <t>Základní škola Lokahi</t>
  </si>
  <si>
    <t>ZaZa Galerie s.r.o., Ostrava</t>
  </si>
  <si>
    <t>Mateřská škola Barevný svět, Frýdek-Místek, Slezská 770, příspěvková organizace</t>
  </si>
  <si>
    <t>Mateřská škola Fulnek, příspěvková organizace</t>
  </si>
  <si>
    <t>Mateřská škola Paskov,příspěvková organizace</t>
  </si>
  <si>
    <t>13 Přílohy</t>
  </si>
  <si>
    <t>13.1 Grafická část</t>
  </si>
  <si>
    <t>Rok 2022</t>
  </si>
  <si>
    <t>Studie na podporu dopravní infrastruktury</t>
  </si>
  <si>
    <t>Rekonstrukce a modernizace silnice II/478, III/47811 Ostrava, ul. Mitrovická</t>
  </si>
  <si>
    <t>Rekonstrukce mostu ev. č. 478-008 Polanka nad Odrou (Správa silnic Moravskoslezského kraje, příspěvková organizace, Ostrava)</t>
  </si>
  <si>
    <t>Rozvoj vodíkových technologií</t>
  </si>
  <si>
    <t>Nevyčerpané finanční prostředky představují úsporu.</t>
  </si>
  <si>
    <t>Centrum veřejných energetiků (Moravskoslezské energetické centrum, příspěvková organizace, Ostrava)</t>
  </si>
  <si>
    <t>Konzultační, poradenské a právní služby v odvětví kultury</t>
  </si>
  <si>
    <t>Nákup a ochrana knihovního fondu, nákup licencí k databázím a zajištění výpůjčních služeb k e-knihám, discovery systém (Moravskoslezská vědecká knihovna v Ostravě, příspěvková organizace)</t>
  </si>
  <si>
    <t>SR - Program restaurování movitých kulturních památek</t>
  </si>
  <si>
    <t xml:space="preserve">Těšínské divadelní a kulturní centrum </t>
  </si>
  <si>
    <t>Zámek Bruntál - revitalizace objektu</t>
  </si>
  <si>
    <t xml:space="preserve">Jednotný vizuální styl Moravskoslezského kraje </t>
  </si>
  <si>
    <t>SR - Příspěvek na výkon sociální práce (s výjimkou sociálně-právní ochrany dětí)</t>
  </si>
  <si>
    <t>Rekonstrukce objektu Na Pomezí (Sírius, příspěvková organizace, Opava)</t>
  </si>
  <si>
    <t>Novostavba Dětského centra (Dětské centrum Pluto, příspěvková organizace, Havířov)</t>
  </si>
  <si>
    <t>Požárně bezpečnostní řešení objektu Domova Odry (Domov Odry, příspěvková organizace)</t>
  </si>
  <si>
    <t>Revitalizace suterénu pavilonu E (Domov Březiny, příspěvková organizace, Petřvald)</t>
  </si>
  <si>
    <t>SR - Přímé náklady na vzdělávání - sportovní gymnázia</t>
  </si>
  <si>
    <t>Novostavba školních dílen (Střední škola, Bohumín, příspěvková organizace)</t>
  </si>
  <si>
    <t>Rekonstrukce prostor školní kuchyně (Gymnázium Cihelní, Frýdek-Místek, příspěvková organizace)</t>
  </si>
  <si>
    <t>Stavební úpravy tělocvičny (Mendelovo gymnázium, Opava, příspěvková organizace)</t>
  </si>
  <si>
    <t>Nabíjecí stanice pro elektromobily (Střední škola polytechnická, Havířov-Šumbark, příspěvková organizace)</t>
  </si>
  <si>
    <t>Vybudování hřiště (Střední škola prof. Zdeňka Matějčka, Ostrava-Poruba, příspěvková organizace)</t>
  </si>
  <si>
    <t>Nemocnice Nový Jičín</t>
  </si>
  <si>
    <t xml:space="preserve">Kybernetická bezpečnost </t>
  </si>
  <si>
    <t>Telemedpointy v Moravskoslezském kraji</t>
  </si>
  <si>
    <t xml:space="preserve">Krajský tým psychosociální intervenční služby (Zdravotnická záchranná služba Moravskoslezského kraje, příspěvková organizace, Ostrava) </t>
  </si>
  <si>
    <t>Rekonstrukce kanalizace - Karviná (Nemocnice Karviná-Ráj, příspěvková organizace)</t>
  </si>
  <si>
    <t>Rekonstrukce operačních sálů č. 6 a 7 (Nemocnice Třinec, příspěvková organizace)</t>
  </si>
  <si>
    <t>Město Albrechtice - rozvod medicinálních plynů pro COVID-pacienty (Sdružené zdravotnické zařízení Krnov, příspěvková organizace)</t>
  </si>
  <si>
    <t>Rekonstrukce dětského oddělení vč. DIP (Nemocnice ve Frýdku - Místku, příspěvková organizace)</t>
  </si>
  <si>
    <t>Kybernetická bezpečnost</t>
  </si>
  <si>
    <t>Nemocnice Havířov - ČOV (Nemocnice Havířov, příspěvková organizace)</t>
  </si>
  <si>
    <t>Revitalizace parku Nemocnice s poliklinikou Karviná-Ráj – Karviná (Nemocnice Karviná-Ráj, příspěvková organizace)</t>
  </si>
  <si>
    <t>Revitalizace parku Nemocnice s poliklinikou Karviná-Ráj – Orlová (Nemocnice Karviná-Ráj, příspěvková organizace)</t>
  </si>
  <si>
    <t>Rekonstrukce a modernizace infekčního oddělení (Nemocnice Havířov, příspěvková organizace)</t>
  </si>
  <si>
    <t>Plán pro zvládání sucha a nedostatku vody</t>
  </si>
  <si>
    <t>EVL Hukvaldy, tvorba biotopu páchníka hnědého (udržitelnost)</t>
  </si>
  <si>
    <t>Revitalizace přírodní památky Stará řeka (udržitelnost)</t>
  </si>
  <si>
    <t>Jednotný personální a mzdový systém pro příspěvkové organizace Moravskoslezského kraje</t>
  </si>
  <si>
    <t>Prostředky určené na platy zaměstnanců krajského úřadu včetně povinných pojistných odvodů slouží zároveň k předfinancování činností projektových týmů v průběhu roku. Přeúčtováním těchto prostředků v návaznosti na financování z evropských finančních zdrojů vznikla úspora na akci.</t>
  </si>
  <si>
    <t>Příjem z pronájmu nebo pachtu movitých věcí</t>
  </si>
  <si>
    <t>Ostatní splátky půjčených prostředků od rozpočtů územní úrovně</t>
  </si>
  <si>
    <t>Splátky půjčených prostředků od ostatních zřízených a podobných osob</t>
  </si>
  <si>
    <t>Členské příspěvky mezinárodním nevládním organizacím</t>
  </si>
  <si>
    <t>Podpora podnikání a inovací</t>
  </si>
  <si>
    <t>Ostatní správa v průmyslu, stavebnictví, obchodu a službách</t>
  </si>
  <si>
    <t>Výdaje z finančního vypořádání mezi krajem a obcemi</t>
  </si>
  <si>
    <t>Neinvestiční transfery obecním a krajským nemocnicím - obchodním společnostem</t>
  </si>
  <si>
    <t>Neinvestiční transfery veřejným výzkumným institucím</t>
  </si>
  <si>
    <t>Péče o vzhled obcí a veřejnou zeleň</t>
  </si>
  <si>
    <t>Neinvestiční půjčené prostředky příspěvkovým organizacím zřízených jinými zřizovateli</t>
  </si>
  <si>
    <t>Ostatní záležitosti civilní připravenosti na krizové stavy</t>
  </si>
  <si>
    <t>Vodní díla v zemědělské krajině</t>
  </si>
  <si>
    <t>Investiční transfery obecním a krajským nemocnicím - obchodním společnostem</t>
  </si>
  <si>
    <t>Příjmy z pronájmu movitých věcí</t>
  </si>
  <si>
    <t>Pomoc Ukrajině v odvětví sociální věcí</t>
  </si>
  <si>
    <t>Technická pomoc  - Podpora aktivit v rámci Programu Interreg V-A ČR – PL III</t>
  </si>
  <si>
    <t>Podpora návazných aktivit sociálních služeb v MSK</t>
  </si>
  <si>
    <t>Kotlíkové dotace v Moravskoslezském kraji – 5. grantové schéma</t>
  </si>
  <si>
    <t>Potravinová pomoc dětem v sociální nouzi z prostředků OPZ+ v Moravskoslezském kraji</t>
  </si>
  <si>
    <t>Vouchery pro podnikatele v Moravskoslezském kraji – 1. výzva</t>
  </si>
  <si>
    <t xml:space="preserve">Modernizace Nemocnice Třinec (Nemocnice Třinec, příspěvkové organizace) </t>
  </si>
  <si>
    <t>Nová Horka - centrum tradic a zážitků</t>
  </si>
  <si>
    <t>Obnova vozového parku - příspěvkové organizace v odvětví zdravotnictví</t>
  </si>
  <si>
    <t>Rozvoj a modernizace pracovišť navazujících na urgentní příjem Slezské nemocnice v Opavě (Slezská nemocnice v Opavě, příspěvková organizace)</t>
  </si>
  <si>
    <t>Stavební akce související s pandemií Covid (Záchranná služba Moravskoslezského kraje, příspěvková organizace)</t>
  </si>
  <si>
    <t>Motopark Ostrava s.r.o., Ostrava Třebovice</t>
  </si>
  <si>
    <t>PKP CARGO INTERNATIONAL a.s., Ostrava - Muglinov</t>
  </si>
  <si>
    <t>VIA PRO MOTION s.r.o., Plzeň</t>
  </si>
  <si>
    <t>Centrum energetických a environmentálních technologií – explorer</t>
  </si>
  <si>
    <t>Moravskoslezský Vodíkový Klastr, z. s., Ostrava</t>
  </si>
  <si>
    <t>Okresní hospodářská komora Karviná, Karviná</t>
  </si>
  <si>
    <t>Horská služba ČR,  o.p.s., Špindlerův Mlýn</t>
  </si>
  <si>
    <t>Sdružení požárního a bezpečnostního inženýrství, z.s., Ostrava</t>
  </si>
  <si>
    <t>Obec Čermná</t>
  </si>
  <si>
    <t xml:space="preserve">Obec Dobroslavice </t>
  </si>
  <si>
    <t xml:space="preserve">Obec Heřmánky </t>
  </si>
  <si>
    <t xml:space="preserve">Obec Skřipov </t>
  </si>
  <si>
    <t xml:space="preserve">Obec Vrchy </t>
  </si>
  <si>
    <t xml:space="preserve">Obec Zátor </t>
  </si>
  <si>
    <t>Evolution Brothers s.r.o., Frýdek-Místek, Chlebovice</t>
  </si>
  <si>
    <t xml:space="preserve">Obec Kunín </t>
  </si>
  <si>
    <t>Římskokatolická farnost Havířov - Prostřední Suchá, Havířov Prostřední Suchá</t>
  </si>
  <si>
    <t>Římskokatolická farnost Jindřichov u Krnova, Slezské Rudoltice</t>
  </si>
  <si>
    <t>Římskokatolická farnost Šenov u Ostravy</t>
  </si>
  <si>
    <t>Římskokatolická farnost Trnávka, Trnávka</t>
  </si>
  <si>
    <t>Podpora kulturně kreativního odvětví, včetně audiovizí</t>
  </si>
  <si>
    <t>Make more s.r.o., Praha Staré Město</t>
  </si>
  <si>
    <t>EUROFILMFEST s.r.o., Praha 6 Střešovice</t>
  </si>
  <si>
    <t>Folklor bez hranic Ostrava, z.s., Ostrava Poruba</t>
  </si>
  <si>
    <t>Sdružení uměleckých a zájmových aktivit Třinec, z. s., Třinec</t>
  </si>
  <si>
    <t>GDM ART z.s., Ostrava-Moravská Ostrava a Přívoz</t>
  </si>
  <si>
    <t>ChrisEvents s.r.o., Praha</t>
  </si>
  <si>
    <t>Katolická beseda v Kopřivnici, z.s., Kopřivnice</t>
  </si>
  <si>
    <t>Matice slezská, pobočný spolek v Opavě</t>
  </si>
  <si>
    <t>Nadace LANDEK Ostrava</t>
  </si>
  <si>
    <t>První ostravská designová s.r.o., Moravská Ostrava a Přívoz</t>
  </si>
  <si>
    <t>SK K2 z.s., Frýdek-Místek</t>
  </si>
  <si>
    <t>SPOLEK HUSÁR, z.s., Opava</t>
  </si>
  <si>
    <t>TRISIA, a.s., Třinec</t>
  </si>
  <si>
    <t>VOX ORGANUM, spolek pro varhanní a duchovní hudbu, Frýdek-Místek</t>
  </si>
  <si>
    <t>Ze Mě Země z.s., Ostrava Heřmanice</t>
  </si>
  <si>
    <t xml:space="preserve">Výstavba nového koncertního sálu jako přístavba Domu kultury města Ostravy </t>
  </si>
  <si>
    <t>Ing. Jakub Krejčí, Ostrava, Moravská Ostrava a Přívoz</t>
  </si>
  <si>
    <t>POST BELLUM, z.ú., Praha</t>
  </si>
  <si>
    <t>Římskokatolická farnost Rybí</t>
  </si>
  <si>
    <t>ERLI AGENCY s.r.o., Klimkovice</t>
  </si>
  <si>
    <t>Hornický spolek Bergmeister, Horní Město</t>
  </si>
  <si>
    <t>KČT, odbor Beskydy, Vyšní Lhoty</t>
  </si>
  <si>
    <t>Mlýn vodníka Slámy s.r.o., Ostrava Hrabová</t>
  </si>
  <si>
    <t xml:space="preserve">Obec Lučina </t>
  </si>
  <si>
    <t xml:space="preserve">Obec Těrlicko </t>
  </si>
  <si>
    <t>Ostravané kulturně, z.s., Ostrava - Moravská Ostrava a Přívoz</t>
  </si>
  <si>
    <t xml:space="preserve">Nadační fond VRBA, Nedvědice </t>
  </si>
  <si>
    <t>CESTA NADĚJE ŽIVOTA z. s., Kravaře</t>
  </si>
  <si>
    <t>ROMSKÁ VIZE z.s., Nový Jičín</t>
  </si>
  <si>
    <t>Vstaň a choď z. s., Sedliště</t>
  </si>
  <si>
    <t>Krizové centrum Ostrava, z.s., Ostrava-Moravská Ostrava a Přívoz</t>
  </si>
  <si>
    <t>Liga otevřených mužů, z.s., Praha 7, Holešovice</t>
  </si>
  <si>
    <t>Asociace středoškolských klubů České republiky, z.s., Brno-střed</t>
  </si>
  <si>
    <t>1. SC Vítkovice z.s., Ostrava-Poruba</t>
  </si>
  <si>
    <t>Academy NH Ostrava z.s., Ostrava-Moravská Ostrava a Přívoz</t>
  </si>
  <si>
    <t>Amatérský cyklistický klub Stará Ves nad Ondřejnicí, z.s., Stará Ves nad Ondřejnicí</t>
  </si>
  <si>
    <t>Česká cyklistická z. s., Praha 6 Břevnov</t>
  </si>
  <si>
    <t>Česká federace mažoretkového sportu, z. s., Praha Dolní Měcholupy</t>
  </si>
  <si>
    <t>FBC OSTRAVA z.s., Ostrava-Heřmanice</t>
  </si>
  <si>
    <t>HAS - Klub, spolek, Frýdek-Místek</t>
  </si>
  <si>
    <t>Ing. Milan Damek, Brušperk</t>
  </si>
  <si>
    <t>Lítací jelen z.s. , Pstruží</t>
  </si>
  <si>
    <t>PARAHOKEJOVÝ KLUB OSTRAVA z. s., Ostrava-Jih</t>
  </si>
  <si>
    <t>Radost-Impuls Bohumín, taneční a sportovní klub, z.s., Bohumín</t>
  </si>
  <si>
    <t>SK EQUI FORUM, z.s., Ostrava-Poruba</t>
  </si>
  <si>
    <t>SK JC Sport Opava, Opava</t>
  </si>
  <si>
    <t>Sportovní klub FC Hlučín, z.s., Hlučín</t>
  </si>
  <si>
    <t>Svaz lyžařů České republiky z.s., Praha 6</t>
  </si>
  <si>
    <t>T.J. Baník Rychvald z.s., Rychvald</t>
  </si>
  <si>
    <t>T.J. Dukla Frenštát, z.s., Frenštát p. Radhoštěm</t>
  </si>
  <si>
    <t>Tělocvičná jednota Sokol Radvanice-Bartovice, Ostrava Radvanice a Bartovice</t>
  </si>
  <si>
    <t>Tělovýchovná jednota Sokol Hnojník, z.s., Hnojník</t>
  </si>
  <si>
    <t>Tennis Hill Havířov z.s., Havířov</t>
  </si>
  <si>
    <t>Mensa Česko</t>
  </si>
  <si>
    <t>Evropský parlament mládeže v ČR, z.s., Praha 1 Staré Město</t>
  </si>
  <si>
    <t>Modeloví železničáři SOŠ FM, z.s., Řepiště</t>
  </si>
  <si>
    <t>PORG - gymnázium a základní škola, o.p.s., Praha</t>
  </si>
  <si>
    <t>Bohumínská modelová železnice z.s., Bohumín</t>
  </si>
  <si>
    <t>České centrum signálních zvířat, z. s. , Nový Jičín</t>
  </si>
  <si>
    <t>Ordinace Puškinova s.r.o., Ostravice</t>
  </si>
  <si>
    <t>Rodinný lékař MUDr. Nováková s.r.o., Malenovice</t>
  </si>
  <si>
    <t>Podpora vodohospodářských projektů</t>
  </si>
  <si>
    <t>Českomoravská myslivecká jednota okresní myslivecký spolek Bruntál, Bruntál</t>
  </si>
  <si>
    <t>Českomoravská myslivecká jednota, z.s., okresní myslivecký spolek Frýdek-Místek</t>
  </si>
  <si>
    <t>Českomoravská myslivecká jednota, z.s., okresní myslivecký spolek Nový Jičín, Kunín</t>
  </si>
  <si>
    <t>Kapradí, spolek, Opava</t>
  </si>
  <si>
    <t>Moravskoslezská společnost pro ochranu přírody a myslivost o.p.s.. Ostrava-Jih</t>
  </si>
  <si>
    <t>Radibudky.cz, z. s., Karviná</t>
  </si>
  <si>
    <t>Česká asociace ovčáckých a pasteveckých psů z. s., Libhošť</t>
  </si>
  <si>
    <t>Výdaje v roce 2024</t>
  </si>
  <si>
    <t>Výstavba nové haly soli včetně demolice stávající haly – CM Rýmařov (Správa silnic Moravskoslezského kraje, příspěvková organizace, Ostrava)</t>
  </si>
  <si>
    <t>Silnice II/470, příprava stavby „Komunikace – Severní spoj“ v Ostravě (Správa silnic Moravskoslezského kraje, příspěvková organizace, Ostrava)</t>
  </si>
  <si>
    <t>Příprava výstavby tramvajové tratě Ostrava – Orlová – Karviná (Správa silnic Moravskoslezského kraje, příspěvková organizace, Ostrava)</t>
  </si>
  <si>
    <t>Propustkový program (Správa silnic Moravskoslezského kraje, příspěvková organizace, Ostrava)</t>
  </si>
  <si>
    <t>Oprava havarijních úseků (Správa silnic Moravskoslezského kraje, příspěvková organizace, Ostrava)</t>
  </si>
  <si>
    <t>Realizace energeticky úsporných opatření na budovách v majetku MSK</t>
  </si>
  <si>
    <t>Zámek Bruntál - revitalizace objektu II (Muzeum v Bruntále, příspěvková organizace)</t>
  </si>
  <si>
    <t>Zámek Nová Horka - dobudování infrastruktury a zázemí (Muzeum Novojičínska, příspěvková organizace)</t>
  </si>
  <si>
    <t xml:space="preserve">Dotační program-Program na podporu technických atraktivit - příspěvkové organizace MSK </t>
  </si>
  <si>
    <t xml:space="preserve">Venkovní úpravy ploch, ul. Rybářská (Domov Bílá Opava, příspěvková organizace, Opava) </t>
  </si>
  <si>
    <t>Nákupy budov, pozemků a rekonstrukce objektů v rámci transformace pobytových sociálních služeb (příspěvkové organizace MSK)</t>
  </si>
  <si>
    <t>Dotace z programu MPSV „Rozvoj a obnova materiálně-technické základny sociálních služeb“ ve výši 35.431 tis. Kč.</t>
  </si>
  <si>
    <t>Odstranění vlhkosti zdiva a nová kanalizace (Střední odborná škola, Frýdek-Místek, příspěvková organizace)</t>
  </si>
  <si>
    <t>Rekonstrukce a modernizace varny (Střední průmyslová škola chemická akademika Heyrovského, Ostrava, příspěvková organizace)</t>
  </si>
  <si>
    <t>Rekonstrukce tělocvičny (Gymnázium, Havířov-Podlesí, příspěvková organizace)</t>
  </si>
  <si>
    <t>Novostavba výukových prostor včetně venkovních úprav (Střední škola teleinformatiky, Ostrava, příspěvková organizace)</t>
  </si>
  <si>
    <t>Výměna oken v budově A (Základní škola, Ostrava - Zábřeh, Kpt.Vajdy 1a, příspěvková organizace)</t>
  </si>
  <si>
    <t>Rekonstrukce elektroinstalace (Obchodní akademie, Český Těšín, příspěvková organizace)</t>
  </si>
  <si>
    <t>Rekonstrukce elektroinstalace (Gymnázium Josefa Kainara, Hlučín, příspěvková organizace)</t>
  </si>
  <si>
    <t>Rekonstrukce oplocení pozemku školy (Základní umělecká škola Leoše Janáčka, Frýdlant nad Ostravicí, příspěvková organizace)</t>
  </si>
  <si>
    <t>Sanace obvodového zdiva (Základní škola, Ostrava-Zábřeh, příspěvková organizace)</t>
  </si>
  <si>
    <t>Hydroizolace terasy a rekonstrukce technické místnosti (Základní škola a Mateřská škola, Ostrava - Poruba,  příspěvková organizace)</t>
  </si>
  <si>
    <t>Oprava fasády- budova Derkova 1 a Derkova 3 (Základní umělecká škola, Nový Jičín, příspěvková organizace)</t>
  </si>
  <si>
    <t>Rekonstrukce vodovodu (Střední škola, Dětský domov a Školní jídelna, Velké Heraltice, příspěvková organizace)</t>
  </si>
  <si>
    <t>Oprava obvodové kamenné zdi (Dětský domov a Školní jídelna, Melč 4, příspěvková organizace)</t>
  </si>
  <si>
    <t>Spolufinancování městem Frenštát pod Radhoštěm (1/3 po odečtení dotace, max. 30.000 tis. Kč) a Národní sportovní agenturou (70 % způsobilých výdajů, max 60.000 tis. Kč).</t>
  </si>
  <si>
    <t>Zřízení zubních ambulancí – příspěvkové organizace v odvětví zdravotnictví</t>
  </si>
  <si>
    <t>Rekonstrukce JIP neoperačních oborů (Nemocnice ve Frýdku-Místku, příspěvková organizace)</t>
  </si>
  <si>
    <t>Oprava střechy kotelny Karviná (Nemocnice Karviná - Ráj, příspěvková organizace)</t>
  </si>
  <si>
    <t>Vestavba sociálních zařízení interna 1 a 2 Karviná – křídlo A (Nemocnice Karviná - Ráj, příspěvková organizace)</t>
  </si>
  <si>
    <t>Rekonstrukce ambulantní rehabilitace (Nemocnice Havířov, příspěvková organizace)</t>
  </si>
  <si>
    <t>Silnice II/478 Nová Krmelínská Ostrava a Mostní II. etapa</t>
  </si>
  <si>
    <t>Odvětví</t>
  </si>
  <si>
    <t>Název dotačního programu, druh příjemce</t>
  </si>
  <si>
    <t>Stav</t>
  </si>
  <si>
    <t>Realizované projekty</t>
  </si>
  <si>
    <t>počet projektů</t>
  </si>
  <si>
    <t>poskytnuto</t>
  </si>
  <si>
    <t>čerpáno</t>
  </si>
  <si>
    <t>vráceno</t>
  </si>
  <si>
    <t>ukončený</t>
  </si>
  <si>
    <t>spolky</t>
  </si>
  <si>
    <t>církve a náboženské společnosti</t>
  </si>
  <si>
    <t>obce</t>
  </si>
  <si>
    <t>nefinanční podnikatelé - právnické osoby</t>
  </si>
  <si>
    <t>fundace</t>
  </si>
  <si>
    <t>nepodnikající fyzické osoby</t>
  </si>
  <si>
    <t>nefinanční podnikatelé - fyzické osoby</t>
  </si>
  <si>
    <t>ústavy, obecně prospěšné společnosti</t>
  </si>
  <si>
    <t>obce a jejich organizace</t>
  </si>
  <si>
    <t>dobrovolné svazky obcí</t>
  </si>
  <si>
    <t>veřejné vysoké školy</t>
  </si>
  <si>
    <t>ústavy</t>
  </si>
  <si>
    <t>státní podniky</t>
  </si>
  <si>
    <t>obecně prospěšné společnosti</t>
  </si>
  <si>
    <t>příspěvkové organizace kraje</t>
  </si>
  <si>
    <t>cizí příspěvkové organizace</t>
  </si>
  <si>
    <t>příspěvkové organizace obcí</t>
  </si>
  <si>
    <r>
      <rPr>
        <b/>
        <sz val="10"/>
        <rFont val="Tahoma"/>
        <family val="2"/>
        <charset val="238"/>
      </rPr>
      <t>Podpora volnočasových aktivit pro mládež</t>
    </r>
    <r>
      <rPr>
        <sz val="10"/>
        <rFont val="Tahoma"/>
        <family val="2"/>
        <charset val="238"/>
      </rPr>
      <t>, z toho:</t>
    </r>
  </si>
  <si>
    <r>
      <rPr>
        <b/>
        <sz val="10"/>
        <rFont val="Tahoma"/>
        <family val="2"/>
        <charset val="238"/>
      </rPr>
      <t>Podpora aktivit v oblasti prevence rizikového chování</t>
    </r>
    <r>
      <rPr>
        <sz val="10"/>
        <rFont val="Tahoma"/>
        <family val="2"/>
        <charset val="238"/>
      </rPr>
      <t>, z toho:</t>
    </r>
  </si>
  <si>
    <r>
      <rPr>
        <b/>
        <sz val="10"/>
        <rFont val="Tahoma"/>
        <family val="2"/>
        <charset val="238"/>
      </rPr>
      <t>Podpora projektů ve zdravotnictví</t>
    </r>
    <r>
      <rPr>
        <sz val="10"/>
        <rFont val="Tahoma"/>
        <family val="2"/>
        <charset val="238"/>
      </rPr>
      <t>, z toho:</t>
    </r>
  </si>
  <si>
    <r>
      <rPr>
        <b/>
        <sz val="10"/>
        <rFont val="Tahoma"/>
        <family val="2"/>
        <charset val="238"/>
      </rPr>
      <t>Podpora primární péče</t>
    </r>
    <r>
      <rPr>
        <sz val="10"/>
        <rFont val="Tahoma"/>
        <family val="2"/>
        <charset val="238"/>
      </rPr>
      <t>, z toho:</t>
    </r>
  </si>
  <si>
    <r>
      <rPr>
        <b/>
        <sz val="10"/>
        <rFont val="Tahoma"/>
        <family val="2"/>
        <charset val="238"/>
      </rPr>
      <t>Podpora hospicové péče</t>
    </r>
    <r>
      <rPr>
        <sz val="10"/>
        <rFont val="Tahoma"/>
        <family val="2"/>
        <charset val="238"/>
      </rPr>
      <t>, z toho:</t>
    </r>
  </si>
  <si>
    <r>
      <rPr>
        <b/>
        <sz val="10"/>
        <rFont val="Tahoma"/>
        <family val="2"/>
        <charset val="238"/>
      </rPr>
      <t>Podpora péče o duševní zdraví</t>
    </r>
    <r>
      <rPr>
        <sz val="10"/>
        <rFont val="Tahoma"/>
        <family val="2"/>
        <charset val="238"/>
      </rPr>
      <t>, z toho:</t>
    </r>
  </si>
  <si>
    <t>DOFINANCOVÁNÍ DOTAČNÍCH PROGRAMŮ VYHLÁŠENÝCH V PŘEDCHÁZEJÍCÍCH LETECH</t>
  </si>
  <si>
    <t>Odvětví, název dotačního programu</t>
  </si>
  <si>
    <t>celkem za dotační program</t>
  </si>
  <si>
    <t>Podpora natáčení audiovizuálních děl v Moravskoslezském kraji 2022</t>
  </si>
  <si>
    <t>Podpora obnovy a rozvoje venkova Moravskoslezského kraje 2022</t>
  </si>
  <si>
    <t>Program na podporu přípravy projektové dokumentace 2022</t>
  </si>
  <si>
    <t>Program na podporu přípravy projektové dokumentace 2021</t>
  </si>
  <si>
    <t>Program na podporu přípravy projektové dokumentace 2019</t>
  </si>
  <si>
    <t>Program na podporu přípravy projektové dokumentace 2018</t>
  </si>
  <si>
    <t>Podpora vědy a výzkumu v Moravskoslezském kraji 2022</t>
  </si>
  <si>
    <t>Podpora vědy a výzkumu v Moravskoslezském kraji 2021</t>
  </si>
  <si>
    <t xml:space="preserve">Program na podporu financování akcí s podporou EU 2018	</t>
  </si>
  <si>
    <t>Program na podporu stáží žáků a studentů ve firmách 2022</t>
  </si>
  <si>
    <t>Podpora znevýhodněných oblastí Moravskoslezského kraje 2022</t>
  </si>
  <si>
    <t>Úprava lyžařských běžeckých tras v Moravskoslezském kraji v zimních sezónách 2022/2023, 2023/2024 a 2024/2025</t>
  </si>
  <si>
    <t>Podpora systému destinačního managementu turistických oblastí pro období 2022-2023</t>
  </si>
  <si>
    <t>Podpora rozvoje cykloturistiky v Moravskoslezském kraji pro rok 2022+</t>
  </si>
  <si>
    <t>Podpora rozvoje cykloturistiky v Moravskoslezském kraji pro rok 2021+</t>
  </si>
  <si>
    <t xml:space="preserve">Podpora natáčení audiovizuálních děl v Moravskoslezském kraji 2019–2021	</t>
  </si>
  <si>
    <t>Drobné vodohospodářské akce 2022</t>
  </si>
  <si>
    <t>Podpora návrhu řešení nakládání s vodami 2021-2022</t>
  </si>
  <si>
    <r>
      <rPr>
        <b/>
        <sz val="10"/>
        <rFont val="Tahoma"/>
        <family val="2"/>
        <charset val="238"/>
      </rPr>
      <t>Podpora významných sportovních akcí v Moravskoslezském kraji</t>
    </r>
    <r>
      <rPr>
        <sz val="10"/>
        <rFont val="Tahoma"/>
        <family val="2"/>
        <charset val="238"/>
      </rPr>
      <t>, z toho:</t>
    </r>
  </si>
  <si>
    <t>RMK ano/ne</t>
  </si>
  <si>
    <t>Typ projektu</t>
  </si>
  <si>
    <t>Zálohová platba</t>
  </si>
  <si>
    <t>Projekt PO žadatel (kraj spolufin. vlastního podílu PO)</t>
  </si>
  <si>
    <t>Investiční</t>
  </si>
  <si>
    <t>Neinvestiční</t>
  </si>
  <si>
    <t>ANO</t>
  </si>
  <si>
    <t xml:space="preserve">NUTSHELL-Strengthening public transport to enhance accessibility in rural central Europe – NUTSHELL-Posílení veřejné dopravy pro zlepšení dostupnosti ve venkovských oblastech střední Evropy </t>
  </si>
  <si>
    <t>Rekonstrukce a modernizace silnice II/478 Šenov ul. Šenovská/Datyňská</t>
  </si>
  <si>
    <t>Silnice III/0578 hraniční most ev. č. 0578-2 Vávrovice - Wiechowice</t>
  </si>
  <si>
    <t>Silnice III/4593 hraniční most ev. č. 4593-3 Úvalno - Branice</t>
  </si>
  <si>
    <t>POHO Park Gabriela</t>
  </si>
  <si>
    <t xml:space="preserve">Juraj a Ondráš – zbojnické legendy </t>
  </si>
  <si>
    <t>Objevování česko-polského příhraničí</t>
  </si>
  <si>
    <t>Výstavba domků pro osoby s atypickými potřebami (Náš svět, Pržno)</t>
  </si>
  <si>
    <t>Energetické úspory VI. Etapa - SŠE Ostrava</t>
  </si>
  <si>
    <t>Energetické úspory VI. Etapa - ZUŠ B. Martinů</t>
  </si>
  <si>
    <t>Energetické úspory VI. Etapa - ZUŠ Vítkov</t>
  </si>
  <si>
    <t>Instalace FVE metodou Design &amp; Build – GaSPŠ, Frenštát pod Radhoštěm</t>
  </si>
  <si>
    <t>E-Care: Tech-adoption in health and social care sectors within the EU</t>
  </si>
  <si>
    <t>Modernizace Školního statku Opava III</t>
  </si>
  <si>
    <t>Digitální technická mapa Moravskoslezského kraje II</t>
  </si>
  <si>
    <t>IP LIFE for Coal Mining Landscape Adaptation</t>
  </si>
  <si>
    <t>Kotlíkové dotace v Moravskoslezském kraji - 5. grantové schéma</t>
  </si>
  <si>
    <t>Provázející učitelé ve školách – pokusné ověřování</t>
  </si>
  <si>
    <t>Ukrajinský asistent pedagoga ve školách</t>
  </si>
  <si>
    <t>Celkem Ministerstvo školství, mládeže a tělovýchovy</t>
  </si>
  <si>
    <t>Všeobecná pokladní správa</t>
  </si>
  <si>
    <t>Účelové dotace na výdaje spojené s volbami do zastupitelstev v obcích</t>
  </si>
  <si>
    <t>Celkem Všeobecná pokladní správa</t>
  </si>
  <si>
    <t>Akviziční fond – IV</t>
  </si>
  <si>
    <t>Financování dopravní infrastruktury - investice</t>
  </si>
  <si>
    <t>Neinvestiční nedávkové transfery na podporu rodiny</t>
  </si>
  <si>
    <t>Pořízení a technická obnova investičního majetku ve správě ústavů sociální péče</t>
  </si>
  <si>
    <t>Ministerstvo financí</t>
  </si>
  <si>
    <t>Souhrnný dotační vztah</t>
  </si>
  <si>
    <t>Kompenzační příspěvek pro kraje – ubytování osob z Ukrajiny</t>
  </si>
  <si>
    <t>Ministerstvo průmyslu a obchodu</t>
  </si>
  <si>
    <t>Program OBCHŮDEK 2021+</t>
  </si>
  <si>
    <t>Celkem Ministerstvo průmyslu a obchodu</t>
  </si>
  <si>
    <t>Ministerstvo pro místní rozvoj</t>
  </si>
  <si>
    <t>Celkem Ministerstvo pro místní rozvoj</t>
  </si>
  <si>
    <t>Ministerstvo životního prostředí</t>
  </si>
  <si>
    <t>Ministerstvo zemědělství</t>
  </si>
  <si>
    <t>Celkem Ministerstvo zemědělství</t>
  </si>
  <si>
    <t>Účel</t>
  </si>
  <si>
    <t>Podpora projektů příspěvkových organizací kraje z Národního plánu obnovy.</t>
  </si>
  <si>
    <t xml:space="preserve">Státní fond životního prostředí </t>
  </si>
  <si>
    <t>Zdůvodnění případného nečerpání poskytnutých dotací je uvedeno v přehledech výdajů za jednotlivá odvětví (tabulky č. 12-25 této přílohy).</t>
  </si>
  <si>
    <r>
      <t>1)</t>
    </r>
    <r>
      <rPr>
        <sz val="8"/>
        <rFont val="Tahoma"/>
        <family val="2"/>
        <charset val="238"/>
      </rPr>
      <t xml:space="preserve"> </t>
    </r>
    <r>
      <rPr>
        <vertAlign val="superscript"/>
        <sz val="8"/>
        <rFont val="Tahoma"/>
        <family val="2"/>
        <charset val="238"/>
      </rPr>
      <t xml:space="preserve"> </t>
    </r>
    <r>
      <rPr>
        <sz val="8"/>
        <rFont val="Tahoma"/>
        <family val="2"/>
        <charset val="238"/>
      </rPr>
      <t>Údaje za celou dobu trvání projektů.</t>
    </r>
  </si>
  <si>
    <t>Rok 2023</t>
  </si>
  <si>
    <t>IČO</t>
  </si>
  <si>
    <t>Černá kostka, příspěvková organizace</t>
  </si>
  <si>
    <t>Domov pod Bílou Horou, příspěvková organizace</t>
  </si>
  <si>
    <t>Střední škola a Vyšší odborná škola, Kopřivnice, příspěvková organizace</t>
  </si>
  <si>
    <t>Masarykova střední škola zemědělská a přírodovědná, Opava, příspěvková organizace</t>
  </si>
  <si>
    <t>Základní umělecká škola, Krnov, příspěvková organizace</t>
  </si>
  <si>
    <t>Mostní program</t>
  </si>
  <si>
    <t>Novostavba garáží a dílen v areálu cestmistrovství Frýdek-Místek Správy silnic Moravskoslezského kraje, p. o.</t>
  </si>
  <si>
    <t>Obnova vozového parku SSMSK, p. o.</t>
  </si>
  <si>
    <t>Oprava havarijních úseků</t>
  </si>
  <si>
    <t>Propustkový program</t>
  </si>
  <si>
    <t>Příprava výstavby tramvajové tratě Ostrava – Orlová – Karviná</t>
  </si>
  <si>
    <t>Rekonstrukce mostu ev. č. 478-008 Polanka nad Odrou</t>
  </si>
  <si>
    <t>Rekonstrukce provozní budovy cestmistrovství Hlučín, středisko Opava Správy silnic Moravskoslezského kraje, p. o.</t>
  </si>
  <si>
    <t>Výstavba nové haly soli včetně demolice stávající haly – CM Rýmařov</t>
  </si>
  <si>
    <t>Remeslá a priemysel v múzeu</t>
  </si>
  <si>
    <t>Zámek Nová Horka - dobudování infrastruktury a zázemí</t>
  </si>
  <si>
    <t>Hrad Sovinec – Revitalizace objektu 4. brány a oprava přilehlé opěrné zdi</t>
  </si>
  <si>
    <t>Hrad Sovinec - Revitalizace vstupní části objektu</t>
  </si>
  <si>
    <t>Výměna prosklené fasády</t>
  </si>
  <si>
    <t>Domov pod Bílou horou, příspěvková organizace</t>
  </si>
  <si>
    <t>Rekonstrukce kuchyně Domova Příbor</t>
  </si>
  <si>
    <t>Rekonstrukce zdroje vytápění – tepelné čerpadlo</t>
  </si>
  <si>
    <t>Oprava obvodové kamenné zdi</t>
  </si>
  <si>
    <t>Workoutové hřiště pro děti z dětského domova v Příboře</t>
  </si>
  <si>
    <t>Dotační program – Podpora aktivit v oblasti prevence rizikového chování - příspěvkové organizace MSK</t>
  </si>
  <si>
    <t>Oprava ležaté kanalizace budovy E</t>
  </si>
  <si>
    <t>Rekonstrukce tělocvičny</t>
  </si>
  <si>
    <t>Modernizace koncertního sálu</t>
  </si>
  <si>
    <t>Oprava protihlukové stěny</t>
  </si>
  <si>
    <t>Příjezdová komunikace a parkoviště pro Obchodní akademii</t>
  </si>
  <si>
    <t>Izolace a sanace objektu</t>
  </si>
  <si>
    <t>Vybudování sportoviště ve vnitrobloku školy</t>
  </si>
  <si>
    <t>Rekonstrukce a modernizace varny</t>
  </si>
  <si>
    <t>Rekonstrukce sociálních zařízení</t>
  </si>
  <si>
    <t>Optimalizace využívaných prostor SŠP Krnov</t>
  </si>
  <si>
    <t>Novostavba výukových prostor včetně venkovních úprav</t>
  </si>
  <si>
    <t>Rekonstrukce vodovodu</t>
  </si>
  <si>
    <t>Střední škola, Jablunkov, příspěvková organizace,</t>
  </si>
  <si>
    <t>Oprava ležaté kanalizace</t>
  </si>
  <si>
    <t>Oprava podlahy v gymnastickém sále</t>
  </si>
  <si>
    <t>Hydroizolace terasy a rekonstrukce technické místnosti</t>
  </si>
  <si>
    <t>Rekonstrukce elektroinstalace, výměna zářivkových těles</t>
  </si>
  <si>
    <t>Sanace obvodového zdiva</t>
  </si>
  <si>
    <t>Výměna oken v budově A</t>
  </si>
  <si>
    <t>Rekonstrukce oplocení pozemku školy</t>
  </si>
  <si>
    <t>Oprava fasády- budova Derkova 1 a Derkova 3</t>
  </si>
  <si>
    <t>Odstranění havarijního stavu střechy a fasády budovy školy</t>
  </si>
  <si>
    <t>Nemocnice Havířov, p. o., energetická úspora v gastroprovozu</t>
  </si>
  <si>
    <t>Rekonstrukce ambulantní rehabilitace</t>
  </si>
  <si>
    <t>Tepelné hospodářství - Kogenerační jednotka</t>
  </si>
  <si>
    <t>Oprava střechy kotelny Karviná</t>
  </si>
  <si>
    <t>Vestavba sociálních zařízení interna 1 a 2 Karviná – křídlo A</t>
  </si>
  <si>
    <t>Zařízení pro úpravu zdravotnických odpadů - příspěvkové organizace v odvětví zdravotnictví</t>
  </si>
  <si>
    <t>Centrální bufet v budově E</t>
  </si>
  <si>
    <t>Dodávka a instalace fotovoltaického systému na budově L</t>
  </si>
  <si>
    <t>Rekonstrukce JIP neoperačních oborů</t>
  </si>
  <si>
    <t>Modernizace přístrojového vybavení Metylovice</t>
  </si>
  <si>
    <t>Vzduchotechnika a FVE v budovách J, C v areálu nemocnice Krnov</t>
  </si>
  <si>
    <t>Adaptace budovy na spisovnu</t>
  </si>
  <si>
    <t>Pavilon O - Instalace systému výměny vzduchu</t>
  </si>
  <si>
    <t>Pavilon W - stavební úpravy a přístavba</t>
  </si>
  <si>
    <t>Stavební akce související s pandemií Covid</t>
  </si>
  <si>
    <t>Dotační program – Podpora aktivit v oblasti prevence rizikového chování</t>
  </si>
  <si>
    <t>Dotační program – Podpora infrastruktury a propagace cestovního ruchu v Moravskoslezském kraji</t>
  </si>
  <si>
    <t>Dotační program – Podpora kempování v Moravskoslezském kraji</t>
  </si>
  <si>
    <t>Dotační program – Podpora rozvoje cykloturistiky v Moravskoslezském kraji</t>
  </si>
  <si>
    <t xml:space="preserve">Město Město Albrechtice </t>
  </si>
  <si>
    <t xml:space="preserve">Obec Brantice </t>
  </si>
  <si>
    <t xml:space="preserve">Obec Brumovice </t>
  </si>
  <si>
    <t xml:space="preserve">Obec Čeladná </t>
  </si>
  <si>
    <t xml:space="preserve">Obec Dolní Lhota </t>
  </si>
  <si>
    <t xml:space="preserve">Obec Hať </t>
  </si>
  <si>
    <t xml:space="preserve">Obec Hlinka </t>
  </si>
  <si>
    <t xml:space="preserve">Obec Horní Lhota </t>
  </si>
  <si>
    <t xml:space="preserve">Obec Horní Lomná </t>
  </si>
  <si>
    <t xml:space="preserve">Obec Horní Životice </t>
  </si>
  <si>
    <t xml:space="preserve">Obec Chuchelná </t>
  </si>
  <si>
    <t xml:space="preserve">Obec Chvalíkovice </t>
  </si>
  <si>
    <t xml:space="preserve">Obec Kujavy </t>
  </si>
  <si>
    <t xml:space="preserve">Obec Liptaň </t>
  </si>
  <si>
    <t xml:space="preserve">Obec Moravskoslezský Kočov </t>
  </si>
  <si>
    <t xml:space="preserve">Obec Mošnov </t>
  </si>
  <si>
    <t xml:space="preserve">Obec Nové Heřminovy </t>
  </si>
  <si>
    <t xml:space="preserve">Obec Pazderna </t>
  </si>
  <si>
    <t xml:space="preserve">Obec Radkov </t>
  </si>
  <si>
    <t xml:space="preserve">Obec Razová </t>
  </si>
  <si>
    <t xml:space="preserve">Obec Rusín </t>
  </si>
  <si>
    <t xml:space="preserve">Obec Staříč </t>
  </si>
  <si>
    <t xml:space="preserve">Obec Tísek </t>
  </si>
  <si>
    <t xml:space="preserve">Obec Vělopolí </t>
  </si>
  <si>
    <t xml:space="preserve">Obec Vyšní Lhoty </t>
  </si>
  <si>
    <t xml:space="preserve">Obec Ženklava </t>
  </si>
  <si>
    <t>Ostrava, Michálkovice</t>
  </si>
  <si>
    <t>Svazek obcí mikroregionu Hlučínska</t>
  </si>
  <si>
    <t>Centrum dopravního výzkumu, v. v. i.</t>
  </si>
  <si>
    <t>Státní zdravotní ústav</t>
  </si>
  <si>
    <t>Obec Strečno</t>
  </si>
  <si>
    <t>1. JUDO CLUB BANÍK OSTRAVA z.s., Ostrava-Jih</t>
  </si>
  <si>
    <t>42. přední hlídka Royal Rangers Ostrava, Ostrava</t>
  </si>
  <si>
    <t>Agentura Orange s.r.o., Palkovice</t>
  </si>
  <si>
    <t>ALBA TOUR s.r.o., Rožnov pod Radhoštěm</t>
  </si>
  <si>
    <t>Aleš Kos, Třinec</t>
  </si>
  <si>
    <t>All IT spol. s r.o., Praha 3 Žižkov</t>
  </si>
  <si>
    <t>ANIMA IUVENTUTIS, Ostrava</t>
  </si>
  <si>
    <t>Anna Bieleszová, Bukovec</t>
  </si>
  <si>
    <t>AREVAL s.r.o., Karviná</t>
  </si>
  <si>
    <t>Arrows Ostrava z.s., Ostrava-Poruba</t>
  </si>
  <si>
    <t>Asociace TOM ČR, TOM 4345 Paprsek, Ostrava Krásné Pole</t>
  </si>
  <si>
    <t>AZ HELP, zapsaný spolek, Vidnava</t>
  </si>
  <si>
    <t>Dotační program – Podpora primární péče</t>
  </si>
  <si>
    <t>BB Sport s.r.o., Praha 2 Nové Město</t>
  </si>
  <si>
    <t>Bc. Petra Špornová , Ostrava</t>
  </si>
  <si>
    <t>BK SNAKES OSTRAVA z.s., Ostrava</t>
  </si>
  <si>
    <t>CADservis, s.r.o., Štěpánkovice</t>
  </si>
  <si>
    <t>Centrum náhradní rodinné péče a sociálních služeb ARCADA, z.s., Ostrava</t>
  </si>
  <si>
    <t>COAL Events s.r.o., Havířov</t>
  </si>
  <si>
    <t>Cyklistické sdružení MAX-CURSOR, Ostrava-Jih</t>
  </si>
  <si>
    <t>ČAATS, z. s. Klub technických sportů - Studentský klub paraglidingu, p.s. , Čeladná</t>
  </si>
  <si>
    <t>ČBF - Oblast Severní Morava, evidenční číslo ČBF 09. Ostrava-Moravská Ostrava a Přívoz</t>
  </si>
  <si>
    <t>Česká společnost AIDS pomoc, z.s., Praha 8, Karlín</t>
  </si>
  <si>
    <t>Český svaz včelařů, z.s., okresní organizace Frýdek - Místek</t>
  </si>
  <si>
    <t>Český svaz včelařů, z.s., základní organizace Jakubčovice nad Odrou, Odry</t>
  </si>
  <si>
    <t>Denis Hanzlík, Karviná</t>
  </si>
  <si>
    <t>Dětská skupina ROSY, z. ú., Ostrava</t>
  </si>
  <si>
    <t>Duša ZEmě, z.s., Horní Bečva</t>
  </si>
  <si>
    <t>E-commerce &amp; Tech cluster, z.s., Ostrava Vítkovice</t>
  </si>
  <si>
    <t>EKOHUBERT z.s., Ostrava</t>
  </si>
  <si>
    <t>EKOTOXA s.r.o., Brno-sever</t>
  </si>
  <si>
    <t>E-MOTION park s.r.o., Ostrava</t>
  </si>
  <si>
    <t>Farní sbor Českobratrské církve evangelické v Krnově, Krnov</t>
  </si>
  <si>
    <t>FC-B7 TÝM!!!, z.s., Závada</t>
  </si>
  <si>
    <t>FV ODRA Petřkovice, Ostrava-Petřkovice</t>
  </si>
  <si>
    <t>Górole - Folklorní soubor, Mosty u Jablunkova</t>
  </si>
  <si>
    <t>HAIMA OSTRAVA - občanské sdružení pro pomoc dětem s poruchou krvetvorby, Poruba</t>
  </si>
  <si>
    <t>HC VÍTKOVICE RIDERA, spolek, Ostrava</t>
  </si>
  <si>
    <t>Hnutí DUHA Šelmy, Olomouc</t>
  </si>
  <si>
    <t>Hudba nezná hranice Havířov, z.s., Havířov</t>
  </si>
  <si>
    <t>Jezdecký klub Baník Ostrava, Ostrava-Stará bělá</t>
  </si>
  <si>
    <t>Junák - český skaut, středisko 8. pěšího pluku Slezského Frýdek-Místek, z. s., Frýdek-Místek</t>
  </si>
  <si>
    <t>Junák - český skaut, středisko P. Bezruče Frýdek-Místek, z. s., Frýdek-Místek</t>
  </si>
  <si>
    <t>Kamil Pustka, Kozlovice</t>
  </si>
  <si>
    <t>KČT, odbor Slezský Tomík Ostrava, Ostrava</t>
  </si>
  <si>
    <t xml:space="preserve">Klub bechtěreviků ČR z.s., Praha </t>
  </si>
  <si>
    <t>Klub stolního tenisu a plavání Karviná, Karviná</t>
  </si>
  <si>
    <t>Lázně Darkov, a.s., Karviná-Hranice</t>
  </si>
  <si>
    <t>Lesní mateřská škola a komunitní klub Pecka z.s</t>
  </si>
  <si>
    <t>Lesní mateřská škola Bezinka, z.s.</t>
  </si>
  <si>
    <t>Lítací jelen z.s., Pstruží</t>
  </si>
  <si>
    <t>MajDay Team z.s., Třinec</t>
  </si>
  <si>
    <t>Martin Roth, Orlová Lazy</t>
  </si>
  <si>
    <t>Mateřská škola Kolmá – Naše místo z. s., pobočný spolek</t>
  </si>
  <si>
    <t>Dotační program - Podpora péče o duševní zdraví</t>
  </si>
  <si>
    <t>MENS SANA z.s., Ostrava</t>
  </si>
  <si>
    <t>Místní skupina Polského kulturně-osvětového svazu v Havířově-Bludovicích, Havířov,Bludovice</t>
  </si>
  <si>
    <t>moloko film s.r.o., Praha</t>
  </si>
  <si>
    <t>Monika Labajová, Mosty u Jablunkova</t>
  </si>
  <si>
    <t>Moravskoslezské Investice a Development, a.s., Ostrava-Moravská Ostrava a Přívoz</t>
  </si>
  <si>
    <t>Ostrava Chess z.s., Ostrava, Moravská Ostrava a Přívoz</t>
  </si>
  <si>
    <t>PRO-DO projektová a dotační kancelář, s.r.o.,Ostrava</t>
  </si>
  <si>
    <t>Přátelé Lipiny, z.s., Frýdek-Místek</t>
  </si>
  <si>
    <t>QQ STUDIO Ostrava s.r.o., Ostrava-Moravská Ostrava a Přívoz</t>
  </si>
  <si>
    <t>Quoc Anh Vu, Libina</t>
  </si>
  <si>
    <t>RAIN MAN - sdružení rodičů a přátel dětí s autismem, Ostrava-Poruba</t>
  </si>
  <si>
    <t>Romana Chrenšťová, Liptaň</t>
  </si>
  <si>
    <t>ROSKA FRÝDEK-MÍSTEK, regionální organizaceUnie Roska v ČR</t>
  </si>
  <si>
    <t>Římskokatolická farnost Bohumín - Starý Bohumín, Bohumín</t>
  </si>
  <si>
    <t>Římskokatolická farnost Ostrava - Vítkovice, Ostrava Vítkovice</t>
  </si>
  <si>
    <t>Římskokatolická farnost Ostrava-Třebovice</t>
  </si>
  <si>
    <t>Římskokatolická farnost Suchdol nad Odrou</t>
  </si>
  <si>
    <t>Sanatorium Jablunkov, a.s.</t>
  </si>
  <si>
    <t>Sdružení CHEWAL, z.s., Bystřice nad Olší</t>
  </si>
  <si>
    <t>SH ČMS - Okresní sdružení hasičů Karviná, Karviná</t>
  </si>
  <si>
    <t>SH ČMS - Sbor dobrovolných hasičů Bartovice, Ostrava Bartovice</t>
  </si>
  <si>
    <t>SH ČMS - Sbor dobrovolných hasičů Bernartice nad Odrou, Bernartice nad Odrou</t>
  </si>
  <si>
    <t>SH ČMS - Sbor dobrovolných hasičů Fryčovice, Fryčovice</t>
  </si>
  <si>
    <t>SH ČMS - Sbor dobrovolných hasičů Hněvošice, Hněvošice</t>
  </si>
  <si>
    <t>SH ČMS - Sbor dobrovolných hasičů Hnojník, Hnojník</t>
  </si>
  <si>
    <t>SH ČMS - Sbor dobrovolných hasičů Holčovice, Holčovice</t>
  </si>
  <si>
    <t>SH ČMS - Sbor dobrovolných hasičů Janovice, Starý Jičín</t>
  </si>
  <si>
    <t>SH ČMS - Sbor dobrovolných hasičů Klokočůvek, Odry Klokočůvek</t>
  </si>
  <si>
    <t>SH ČMS - Sbor dobrovolných hasičů Kozlovice, Kozlovice</t>
  </si>
  <si>
    <t>SH ČMS - Sbor dobrovolných hasičů Krásná, Krásná</t>
  </si>
  <si>
    <t>SH ČMS - Sbor dobrovolných hasičů Kylešovice, Opava Kylešovice</t>
  </si>
  <si>
    <t>SH ČMS - Sbor dobrovolných hasičů Leskovec, Březová Leskovec</t>
  </si>
  <si>
    <t>SH ČMS - Sbor dobrovolných hasičů Lesní Albrechtice, Březová Lesní Albrechtice</t>
  </si>
  <si>
    <t>SH ČMS - Sbor dobrovolných hasičů Lhotka u Litultovic, Lhotka u Litultovic</t>
  </si>
  <si>
    <t>SH ČMS - Sbor dobrovolných hasičů Mokré Lazce, Mokré Lazce</t>
  </si>
  <si>
    <t>SH ČMS - Sbor dobrovolných hasičů Nové Sedlice, Nové Sedlice</t>
  </si>
  <si>
    <t>SH ČMS - Sbor dobrovolných hasičů Odry, Odry</t>
  </si>
  <si>
    <t>SH ČMS - Sbor dobrovolných hasičů Písečná, Písečná</t>
  </si>
  <si>
    <t>SH ČMS - Sbor dobrovolných hasičů Pstruží, Pstruží</t>
  </si>
  <si>
    <t>SH ČMS - Sbor dobrovolných hasičů Rohov, Rohov</t>
  </si>
  <si>
    <t>SH ČMS - Sbor dobrovolných hasičů Řepiště, Řepiště</t>
  </si>
  <si>
    <t>SH ČMS - Sbor dobrovolných hasičů Sádek, Velké Heraltice</t>
  </si>
  <si>
    <t>SH ČMS - Sbor dobrovolných hasičů Tošovice, Odry Tošovice</t>
  </si>
  <si>
    <t>SH ČMS - Sbor dobrovolných hasičů Trnávka, Trnávka</t>
  </si>
  <si>
    <t>SH ČMS - Sbor dobrovolných hasičů Velké Heraltice, Velké Heraltice</t>
  </si>
  <si>
    <t>SH ČMS - Sbor dobrovolných hasičů Vojkovice, Vojkovice</t>
  </si>
  <si>
    <t>SH ČMS - Sbor dobrovolných hasičů Vřesina u Hlučína, Vřesina</t>
  </si>
  <si>
    <t>SH ČMS - Sbor dobrovolných hasičů Závišice, Závišice</t>
  </si>
  <si>
    <t>SH ČMS - Sbor dobrovolných hasičů Žimrovice, Žimrovice</t>
  </si>
  <si>
    <t>Silesia Art, z.ú., Opava Kylešovice</t>
  </si>
  <si>
    <t>SK Házená Polanka nad Odrou, z.s., Ostrava</t>
  </si>
  <si>
    <t>SK PEPA CENTRUM OPAVA</t>
  </si>
  <si>
    <t>SKI AREÁL KOPŘIVNÁ a.s., Malá Morávka</t>
  </si>
  <si>
    <t>Slůně-svět jazyků, s.r.o., Ostrava</t>
  </si>
  <si>
    <t>SLUŽBY ROSA s.r.o., Horní Benešov</t>
  </si>
  <si>
    <t>Společnost pro ranou péči, pobočka Ostrava</t>
  </si>
  <si>
    <t>Spolek AktivSen, Ostrava Poruba</t>
  </si>
  <si>
    <t>SPORTOVNÍ KLUB TENIS Frýdlant n.O., zapsaný spolek, Frýdlant nad Ostravicí</t>
  </si>
  <si>
    <t>Studio Folklór, z.s., Brušperk</t>
  </si>
  <si>
    <t>TAJV, z. s., Poděbrady</t>
  </si>
  <si>
    <t>Tatry mountain resorts CR, a.s., Ostravice</t>
  </si>
  <si>
    <t>Tělovýchovná jednota Olympia Bruntál</t>
  </si>
  <si>
    <t>Tereza Milatová, Vendryně</t>
  </si>
  <si>
    <t>Thi Le Giang Pham, Vysoká</t>
  </si>
  <si>
    <t>Tip Media s.r.o., Havířov</t>
  </si>
  <si>
    <t>Tomáš Kos, Třinec</t>
  </si>
  <si>
    <t>Tygři Ostrava z. s., Ostrava, Moravská Ostrava</t>
  </si>
  <si>
    <t>VMLY&amp;R s.r.o., Praha Holešovice</t>
  </si>
  <si>
    <t xml:space="preserve">WEST CENTRAL GROUP s.r.o., Frýdek-Místek </t>
  </si>
  <si>
    <t>Xuan Hai Dinh, Jablunkov</t>
  </si>
  <si>
    <t>z.s. Filadelfie, Frýdek-Místek</t>
  </si>
  <si>
    <t>Zdeněk Tofel, Ostrava</t>
  </si>
  <si>
    <t>Mateřská škola Světlá Hora, příspěvková organizace</t>
  </si>
  <si>
    <t>Mateřská škola Vítkov, Husova 629, okres Opava, příspěvková organizac</t>
  </si>
  <si>
    <t>Základní škola a Mateřská škola F. Hrubína Havířov-Podlesí, příspěvková organizace</t>
  </si>
  <si>
    <t>Základní škola a Mateřská škola Havířov-Šumbark Moravská, příspěvková organizace</t>
  </si>
  <si>
    <t>Základní škola a Mateřská škola Lichnov, okres Bruntál, příspěvková organi</t>
  </si>
  <si>
    <t>Základní škola a Mateřská škola Školní 1/814, Havířov-Šumbark, příspěvková organizace</t>
  </si>
  <si>
    <t xml:space="preserve"> -</t>
  </si>
  <si>
    <t>Zvýšení základního kapitálu obchodní společnosti Letiště Ostrava, a.s.</t>
  </si>
  <si>
    <t>Obnova vozového parku SSMSK, p. o. (Správa silnic Moravskoslezského kraje, příspěvková organizace, Ostrava)</t>
  </si>
  <si>
    <t>Silnice II/478 Nová Krmelínská Ostrava a Mostní II. Etapa</t>
  </si>
  <si>
    <t>Rekonstrukce provozní budovy cestmistrovství Hlučín, středisko Opava Správy silnic Moravskoslezského kraje, p. o. (Správa silnic Moravskoslezského kraje, příspěvková organizace, Ostrava)</t>
  </si>
  <si>
    <t>Novostavba garáží a dílen v areálu cestmistrovství Frýdek-Místek Správy silnic Moravskoslezského kraje, p. o. (Správa silnic Moravskoslezského kraje, příspěvková organizace, Ostrava)</t>
  </si>
  <si>
    <t>Mostní program (Správa silnic Moravskoslezského kraje, příspěvková organizace, Ostrava)</t>
  </si>
  <si>
    <t>Silnice III/4593 Úvalno - Branice, km 6,422 - 8,770 s vazbou na hraniční přechod PR – Niekazanice</t>
  </si>
  <si>
    <t>Rekonstrukce silnice II/445 Vrbno p. Pradědem – Heřmanovice</t>
  </si>
  <si>
    <t>Návratná finanční výpomoc příspěvkovým organizacím v odvětví chytrého regionu</t>
  </si>
  <si>
    <t>Integrované bezpečnostní centrum Moravskoslezského kraje – výměna výjezdových vrat a úprava dezinfekčního koutu</t>
  </si>
  <si>
    <t>Hrad Sovinec - Revitalizace vstupní části objektu (Muzeum v Bruntále, příspěvková organizace)</t>
  </si>
  <si>
    <t>Výměna prosklené fasády (Těšínské divadlo Český Těšín, příspěvková organizace)</t>
  </si>
  <si>
    <t>Hrad Sovinec – Revitalizace objektu 4. brány a oprava přilehlé opěrné zdi (Muzeum v Bruntále, příspěvková organizace)</t>
  </si>
  <si>
    <t>SR - Akviziční fond – IV</t>
  </si>
  <si>
    <t>Remeslá a priemysel v múzeu (Muzeum Beskyd Frýdek-Místek, příspěvková organizace)</t>
  </si>
  <si>
    <t>Podpora aktivit Evropského seskupení pro územní spolupráci TRITIA</t>
  </si>
  <si>
    <t>Propagace Moravskoslezského kraje prostřednictvím letecké reklamy</t>
  </si>
  <si>
    <t>Rekonstrukce kuchyně Domova Příbor (Domov Příbor, příspěvková organizace)</t>
  </si>
  <si>
    <t>Transformace – DOZP Kravaře</t>
  </si>
  <si>
    <t>Transformace – DOZP Mokré Lazce</t>
  </si>
  <si>
    <t>Transformace – DOZP a zázemí organizace Opava</t>
  </si>
  <si>
    <t>Transformace – DOZP Ostrava</t>
  </si>
  <si>
    <t>Prevence rizikového chování</t>
  </si>
  <si>
    <t>SR - Provázející učitelé ve školách – pokusné ověřování</t>
  </si>
  <si>
    <t>SR - Ukrajinský asistent pedagoga ve školách</t>
  </si>
  <si>
    <t>Návratná finanční výpomoc příspěvkovým organizacím v odvětví školství v rámci projektu TPA</t>
  </si>
  <si>
    <t>Oprava protihlukové stěny (Janáčkova konzervatoř v Ostravě, příspěvková organizace)</t>
  </si>
  <si>
    <t>Modernizace koncertního sálu (Janáčkova konzervatoř v Ostravě, příspěvková organizace)</t>
  </si>
  <si>
    <t>Optimalizace využívaných prostor SŠP Krnov (Střední škola průmyslová, Krnov, příspěvková organizace)</t>
  </si>
  <si>
    <t>Odstranění havarijního stavu střechy a fasády budovy školy (Základní umělecká škola, Ostrava - Moravská Ostrava, Sokolská třída 15, příspěvková organizace)</t>
  </si>
  <si>
    <t>Izolace a sanace objektu (Pedagogicko-psychologická poradna, Karviná, příspěvková organizace)</t>
  </si>
  <si>
    <t>Rekonstrukce elektroinstalace, výměna zářivkových těles (Základní škola a Mateřská škola, Ostrava - Poruba, příspěvková organizace)</t>
  </si>
  <si>
    <t>Rekonstrukce zastřešení dílny (Střední škola řemesel, Frýdek-Místek, příspěvková organizace)</t>
  </si>
  <si>
    <t>Oprava zídky (Základní škola speciální, Ostrava-Slezská Ostrava, příspěvková organizace)</t>
  </si>
  <si>
    <t>Oprava ležaté kanalizace (Střední zdravotnická škola a Vyšší odborná škola zdravotnická, Ostrava, příspěvková organizace)</t>
  </si>
  <si>
    <t>Příjezdová komunikace a parkoviště pro Obchodní akademii (Obchodní akademie a Vyšší odborná škola sociální, Ostrava-Mariánské Hory, příspěvková organizace)</t>
  </si>
  <si>
    <t>Rekonstrukce zdroje vytápění – tepelné čerpadlo (Dětský domov a Školní jídelna, Frýdek-Místek, příspěvková organizace)</t>
  </si>
  <si>
    <t>Vybudování sportoviště ve vnitrobloku školy (Střední odborná škola, Bruntál, příspěvková organizace)</t>
  </si>
  <si>
    <t>Oprava podlahy v gymnastickém sále (Střední zdravotnická škola, Opava, příspěvková organizace)</t>
  </si>
  <si>
    <t>Workoutové hřiště pro děti z dětského domova v Příboře (Dětský domov a Školní jídelna, Příbor, Masarykova 607, příspěvková organizace)</t>
  </si>
  <si>
    <t>Rekonstrukce sociálních zařízení (Základní škola, Ostrava-Mariánské Hory, Karasova 6, příspěvková organizace)</t>
  </si>
  <si>
    <t>Rekonstrukce sociálních zařízení (Střední průmyslová škola, Ostrava-Vítkovice, příspěvková organizace)</t>
  </si>
  <si>
    <t>Implementace standardu konektivity, infrastruktury a kyberbezpečnosti ve středních školách v MSK</t>
  </si>
  <si>
    <t>Modernizace výuky přírodovědných předmětů III</t>
  </si>
  <si>
    <t xml:space="preserve">Energetické úspory Albrechtova střední škola, Český Těšín </t>
  </si>
  <si>
    <t>Národní plán obnovy – podpora škol s nadprůměrným zastoupením sociálně znevýhodněných žáků</t>
  </si>
  <si>
    <t>Technická údržba, podpora a služby k software v odvětví územního plánování a stavebního řádu</t>
  </si>
  <si>
    <t>Nevyčerpané finanční prostředky představují úsporu na akci.</t>
  </si>
  <si>
    <t xml:space="preserve">Tepelné hospodářství - Kogenerační jednotka (Nemocnice Havířov, příspěvková organizace) </t>
  </si>
  <si>
    <t xml:space="preserve">Pavilon W - stavební úpravy a přístavba  (Slezská nemocnice v Opavě, příspěvková organizace) </t>
  </si>
  <si>
    <t>Pavilon O - Instalace systému výměny vzduchu (Slezská nemocnice v Opavě, příspěvková organizace)</t>
  </si>
  <si>
    <t>Adaptace budovy na spisovnu (Slezská nemocnice v Opavě, příspěvková organizace)</t>
  </si>
  <si>
    <t>Centrální bufet v budově E (Nemocnice ve Frýdku-Místku, příspěvková organizace)</t>
  </si>
  <si>
    <t>Dodávka a instalace fotovoltaického systému na budově L (Nemocnice ve Frýdku-Místku, příspěvková organizace)</t>
  </si>
  <si>
    <t>Magnetická rezonance (Slezská nemocnice v Opavě, příspěvková organizace, Opava)</t>
  </si>
  <si>
    <t>Obnova vozového parku sanitních vozidel ZZS MSK</t>
  </si>
  <si>
    <t>Nemocnice Havířov, p. o., energetická úspora v gastroprovozu (Nemocnice Havířov, příspěvková organizace)</t>
  </si>
  <si>
    <t>Vzduchotechnika a FVE v budovách J, C v areálu nemocnice Krnov (Sdružené zdravotnické zařízení Krnov, příspěvková organizace)</t>
  </si>
  <si>
    <t>Modernizace přístrojového vybavení Metylovice (Odborný léčebný ústav Metylovice-Moravskoslezské sanatorium)</t>
  </si>
  <si>
    <t>Operace spojené s bankovními produkty</t>
  </si>
  <si>
    <t>SR - Účelové dotace na výdaje spojené s volbami do zastupitelstev v obcích</t>
  </si>
  <si>
    <t>PLNĚNÍ ROZPOČTU MORAVSKOSLEZSKÉHO KRAJE K 31. 12. 2024</t>
  </si>
  <si>
    <t>Příjem z úhrad za dobývání nerostů a poplatků za geologické práce</t>
  </si>
  <si>
    <t>Splátky půjčených prostředků od fyzických osob</t>
  </si>
  <si>
    <t>Splátky půjčených prostředků ze zahraničí</t>
  </si>
  <si>
    <t>Neinvestiční transfery přijaté od Evropské unie</t>
  </si>
  <si>
    <t>Investiční transfery přijaté od Evropské unie</t>
  </si>
  <si>
    <t>Výzkum, vývoj a inovace na vysokých školách</t>
  </si>
  <si>
    <t>Ostatní zájmová činnost a rekreace</t>
  </si>
  <si>
    <t>Neinvestiční transfery státnímu rozpočtu</t>
  </si>
  <si>
    <t>Protiradonová opatření</t>
  </si>
  <si>
    <t>Neinvestiční půjčené prostředky nefinančním podnikatelům - právnickým osobám</t>
  </si>
  <si>
    <t>Neinvestiční půjčené prostředky fyzickým osobám</t>
  </si>
  <si>
    <t>Sociální pomoc osobám v hmotné nouzi a občanům sociálně nepřizpůsobivým</t>
  </si>
  <si>
    <t>Volby do Evropského parlamentu</t>
  </si>
  <si>
    <t>Úhrady sankcí jiným rozpočtům</t>
  </si>
  <si>
    <t>Nákup ostatního dlouhodobého hmotného majetku</t>
  </si>
  <si>
    <t>Investiční transfery společenstvím vlastníků jednotek</t>
  </si>
  <si>
    <t>Investiční půjčené prostředky fundacím, ústavům a obecně prospěšným společnostem</t>
  </si>
  <si>
    <t>Investiční transfery státnímu rozpočtu</t>
  </si>
  <si>
    <t>PŘEHLED ČERPÁNÍ AKCÍ REPRODUKCE MAJETKU KRAJE Z VLASTNÍCH ZDROJŮ VČETNĚ DOTACÍ ZE STÁTNÍHO ROZPOČTU V ROCE 2024</t>
  </si>
  <si>
    <t xml:space="preserve">Výdaje na akci celkem </t>
  </si>
  <si>
    <t>Výdaje v roce 2025</t>
  </si>
  <si>
    <t>po r. 2028</t>
  </si>
  <si>
    <t>před r. 2023</t>
  </si>
  <si>
    <t xml:space="preserve">Rozšíření  fotovoltaiky na budovách krajského úřadu, úprava venkovních ploch, výměna dlažby a obrub. </t>
  </si>
  <si>
    <t>Obměna výpočetní techniky, nákup SW a HW vybavení, modernizace videokonferenčního zařízení, pořízení multifunkční tiskárny.</t>
  </si>
  <si>
    <t>Modernizace poplachového zabezpečovacího a tísňového systému, výměna systému místního rozhlasu, rozšíření stávajícího přístupového a kamerového systémuv budovách krajského úřadu, pořízení mikrobusu v rámci obměny vozového parku.</t>
  </si>
  <si>
    <t>Zastupitelstvo kraje</t>
  </si>
  <si>
    <t>Pořízení osobního vozidla střední třídy v rámci obnovy vozového parku, obměna výpočetní techniky (notebooky, tablety, iPady).</t>
  </si>
  <si>
    <t>Sloupec Celkové výdaje na akci se rovná rozpočtu na rok 2024, jelikož nenavazuje na výdaje ostatních let.</t>
  </si>
  <si>
    <t>Polozátková zastávka ul. Gen. Fajtla Mošnov (Správa silnic Moravskoslezského kraje, příspěvková organizace, Ostrava)</t>
  </si>
  <si>
    <t>Silnice III/4688, Rekonstrukce mostu ev. č. 4688-2 přes vlečku ČD v městě Karviná (Správa silnic Moravskoslezského kraje, příspěvková organizace, Ostrava)</t>
  </si>
  <si>
    <t>Silnice III/01142, Rekonstrukce mostu ev.č. 01142-1 přes řeku Olši v obci Bystřice nad Olší (Správa silnic Moravskoslezského kraje, příspěvková organizace, Ostrava)</t>
  </si>
  <si>
    <t>Výkup pozemků pro přeložku silnice II/443 - obchvat Otic</t>
  </si>
  <si>
    <t>Silnice II/474 – Rekonstrukce mostu ev. č. 474-007 přes Ošetnici ve městě Jablunkov (Správa silnic Moravskoslezského kraje, příspěvková organizace, Ostrava)</t>
  </si>
  <si>
    <t>Silnice III/0489 – Rekonstrukce mostu ev. č. 0489-1 přes potok Luha v obci Jeseník nad Odrou (Správa silnic Moravskoslezského kraje, příspěvková organizace, Ostrava)</t>
  </si>
  <si>
    <t>Oprava přístupu ke skladu CO (NJ) (Správa silnic Moravskoslezského kraje, příspěvková organizace, Ostrava)</t>
  </si>
  <si>
    <t>Přeložka silnice II/467 Štítina – obchvat a napojení na silnici I/11 (Správa silnic Moravskoslezského kraje, příspěvková organizace, Ostrava)</t>
  </si>
  <si>
    <t>HUB Mošnov, výstavba okružní křižovatky na sil. I/58, a úprava křižovatek na sil. II/464 pro nadměrnou dopravu (Správa silnic Moravskoslezského kraje, příspěvková organizace, Ostrava)</t>
  </si>
  <si>
    <t>ÚK Hvězda – Ovčárna zajištění stability v úseku v km 2,960-3,210, v km 2,470 – 2,905 propustky, odvodnění na levém okraji vozovky (Správa silnic Moravskoslezského kraje, příspěvková organizace, Ostrava)</t>
  </si>
  <si>
    <t>Oprava silnice III/46613 Ostrava – Plesná, průtah obcí II. etapa (Správa silnic Moravskoslezského kraje, příspěvková organizace, Ostrava)</t>
  </si>
  <si>
    <t>Oprava silnice III/4641 Opava, ul. Nákladní (Správa silnic Moravskoslezského kraje, příspěvková organizace, Ostrava)</t>
  </si>
  <si>
    <t>Nový Jičín, silnice Propojovací – Hřbitovní, úprava křižovatky (Správa silnic Moravskoslezského kraje, příspěvková organizace, Ostrava)</t>
  </si>
  <si>
    <t>Rekonstrukce objektu dílen a garáží CM Krnov (Správa silnic Moravskoslezského kraje, příspěvková organizace, Ostrava)</t>
  </si>
  <si>
    <t>Přestavba křižovatky silnic III/4782 ul. Polanecká a III/4785 ul. Bílovecká</t>
  </si>
  <si>
    <t>Výdaje ve výši 4.407 tis. Kč na projektovou přípravu; odhadované náklady pro stavbu/realizaci akce - 350.000 tis. Kč.</t>
  </si>
  <si>
    <t>Nová expozice Technického muzea Tatra v Kopřivnici - muzeum osobních vozidel (Muzeum Novojičínska, příspěvková organizace)</t>
  </si>
  <si>
    <t>Hrad Sovinec - oprava fasády na objektu Lesnické školy (Muzeum v Bruntále, příspěvková organizace)</t>
  </si>
  <si>
    <t>Oprava Památníku životické tragédie (Muzeum Těšínska, příspěvková organizace)</t>
  </si>
  <si>
    <t>Rekonstrukce zdroje vytápění v Muzeu Frenštát pod Radhoštěm (Muzeum Novojičínska, příspěvková organizace)</t>
  </si>
  <si>
    <t>Rekonstrukce zdroje vytápění v objektu stolařské a konzervátorské dílny (Muzeum Novojičínska, příspěvková organizace)</t>
  </si>
  <si>
    <t>Technika pro úpravu lyžařských běžeckých tras v Moravskoslezském a Zlínském kraji</t>
  </si>
  <si>
    <t>Oprava střechy, fasády a sanace zdí  (Domov Bílá Opava, příspěvková organizace, Opava)</t>
  </si>
  <si>
    <t>Výměna střešní krytiny (Domov Hortenzie, příspěvková organizace, Frenštát pod Radhoštěm)</t>
  </si>
  <si>
    <t>Stavební úpravy objektu poradny (Centrum psychologické pomoci, příspěvková organizace, Karviná)</t>
  </si>
  <si>
    <t>Obnova majetku po povodních v odvětví sociálních věcí</t>
  </si>
  <si>
    <t>Rozšíření a modernizace prostor školy (Základní škola a Mateřska škola Motýlek, Kopřivnice, Smetanova 1122, příspěvkové organizace)</t>
  </si>
  <si>
    <t>Modernizace Školního statku Opava II. (Školní statek, Opava, příspěvková organizace)</t>
  </si>
  <si>
    <t>Revitalizace Slezského gymnázia (Slezské gymnázium, Opava, příspěvková organizace)</t>
  </si>
  <si>
    <t>Výdaje ve výši 191.000 tis. Kč na projektovou přípravu a částečnou realizaci); odhadované náklady pro stavbu/realizaci akce -  259.000 tis. Kč (z prostředků Národní sportovní agentury v případě vydaní rozhodnutí o poskytnutí dotace -70 % způsobilých výdajů, max. 120 mil. Kč).</t>
  </si>
  <si>
    <t>Fotovoltaický systém pro Střední školu řemesel, Frýdek-Místek</t>
  </si>
  <si>
    <t>Rekonstrukce kotelny (Střední škola společného stravování, Ostrava-Hrabůvka, příspěvková organizace)</t>
  </si>
  <si>
    <t>Rekonstrukce plynové kotelny (Masarykova střední škola zemědělská a přírodovědná, Opava, příspěvková organizace)</t>
  </si>
  <si>
    <t>Sanace obvodového zdiva (Dětský domov a Školní jídelna, Příbor, Masarykova 607, příspěvková organizace)</t>
  </si>
  <si>
    <t>Rekonstrukce horkovodní přípojky (Střední zdravotnická škola, Karviná, příspěvková organizace)</t>
  </si>
  <si>
    <t>Rekonstrukce elektroinstalace (Gymnázium, Ostrava-Hrabůvka, příspěvková organizace)</t>
  </si>
  <si>
    <t>Rekonstrukce bazénu a sprch (Střední škola řemesel, Frýdek-Místek, příspěvková organizace)</t>
  </si>
  <si>
    <t>Rekonstrukce jídelních výtahů (Mateřská škola Klíček, Karviná-Hranice, Einsteinova 2849, příspěvková organizace)</t>
  </si>
  <si>
    <t>Oprava potrubí teplé vody (Střední škola techniky a služeb, Karviná, příspěvková organizace)</t>
  </si>
  <si>
    <t>Sanace zdiva (Dětský domov a Školní jídelna, Nový Jičín, Revoluční 56, příspěvková organizace)</t>
  </si>
  <si>
    <t>Oprava střechy tělocvičny (Masarykovo gymnázium, Příbor, příspěvková organizace)</t>
  </si>
  <si>
    <t>Oprava sociálních zařízení tělocvičen (Wichterlovo gymnázium, Ostrava-Poruba, příspěvková organizace)</t>
  </si>
  <si>
    <t>Stavební úpravy svářečské dílny (Střední škola a Základní škola, Havířov-Šumbark, příspěvková organizace)</t>
  </si>
  <si>
    <t>Rekonstrukce elektroinstalace (Základní škola, Ostrava-Slezská Ostrava, Na Vizině 28, příspěvková organizace)</t>
  </si>
  <si>
    <t>Rekonstrukce podlahy dílen (Základní škola a Mateřská škola, Frýdlant nad Ostravicí, Náměstí 7, příspěvková organizace)</t>
  </si>
  <si>
    <t>Oprava příjezdové cesty (Střední škola polytechnická, Havířov-Šumbark, příspěvková organizace)</t>
  </si>
  <si>
    <t>Rekonstrukce výtahu (Základní umělecká škola Leoše Janáčka, Havířov, příspěvková organizace)</t>
  </si>
  <si>
    <t>Výměna rozvodů vody a kanalizace (Střední průmyslová škola chemická akademika Heyrovského, Ostrava, příspěvková organizace)</t>
  </si>
  <si>
    <t>Rekonstrukce vnitřní elektroinstalace (Odborné učiliště a Praktická škola, Nový Jičín, příspěvková organizace)</t>
  </si>
  <si>
    <t>Rekonstrukce elektroinstalace (Střední zdravotnická škola a Vyšší odborná škola zdravotnická, příspěvková organizace)</t>
  </si>
  <si>
    <t>Rekonstrukce elektroinstalace (Matiční gymnázium, Ostrava, příspěvková organizace)</t>
  </si>
  <si>
    <t>Rekonstrukce výměníkové stanice (Střední průmyslová škola elektrotechniky a informatiky, Ostrava, příspěvková organizace)</t>
  </si>
  <si>
    <t>Rekonstrukce plynové kotelny (Dětský domov a Školní jídelna, Opava, Rybí trh 14, příspěvková organizace)</t>
  </si>
  <si>
    <t>Rekonstrukce elektroinstalace a hygienických zařízení (Základní škola a Mateřská škola pro sluchově postižené a vady řeči, Ostrava-Poruba, příspěvková organizace)</t>
  </si>
  <si>
    <t>Rekonstrukce podlah (Masarykova střední škola zemědělská a přírodovědná, Opava, příspěvková organizace)</t>
  </si>
  <si>
    <t>Rekonstrukce suterénu školy (Střední odborná škola a Základní škola, Město Albrechtice, příspěvková organizace)</t>
  </si>
  <si>
    <t>Rekonstrukce výtahu ve školní kuchyni (Střední škola řemesel, Frýdek-Místek, příspěvková organizace)</t>
  </si>
  <si>
    <t>Rekonstrukce elektroinstalace tělocvičny (Střední zdravotnická škola, Karviná, příspěvková organizace)</t>
  </si>
  <si>
    <t>Modernizace výtahu budovy A (Střední škola prof. Zdeňka Matějčka, Ostrava-Poruba, příspěvková organizace)</t>
  </si>
  <si>
    <t>Rekonstrukce sociálního zařízení (Základní škola, Ostrava-Slezská Ostrava, Na Vizině 28, příspěvková organizace)</t>
  </si>
  <si>
    <t>Rekonstrukce sociálních zařízení budova B (Gymnázium Mikuláše Koperníka, Bílovec, příspěvková organizace)</t>
  </si>
  <si>
    <t>Sanace zdiva (Střední škola služeb a podnikání, Ostrava-Poruba, příspěvková organizace)</t>
  </si>
  <si>
    <t>Rekonstrukce elektroinstalace (Obchodní akademie a Vyšší odborná škola sociální, Ostrava-Mariánské Hory, příspěvková organizace)</t>
  </si>
  <si>
    <t>Sanace trhlin budovy (Základní škola a Mateřská škola Motýlek, Kopřivnice, Smetanova 1122, příspěvková organizace)</t>
  </si>
  <si>
    <t>Přípojka splaškové kanalizace (Střední škola, Dětský domov a Školní jídelna, Velké Heraltice, příspěvková organizace)</t>
  </si>
  <si>
    <t>Rekonstrukce elektroinstalace budovy A1 (Střední škola a Základní škola, Havířov-Šumbark, příspěvková organizace)</t>
  </si>
  <si>
    <t>Oprava střechy a fasády tělocvičny (Obchodní akademie, Český Těšín, příspěvková organizace)</t>
  </si>
  <si>
    <t>Výměna oken objektu školní jídelny (Sportovní gymnázium Dany a Emila Zátopkových, Ostrava, příspěvková organizace)</t>
  </si>
  <si>
    <t>Optimalizace výukových prostor ve městě Vítkov (Základní škola, Vítkov, nám. J. Zajíce č. 1, příspěvková organizace)</t>
  </si>
  <si>
    <t>Rekonstrukce venkovního hřiště (Gymnázium Petra Bezruče, Frýdek-Místek, příspěvková organizace)</t>
  </si>
  <si>
    <t>Rekonstrukce kuchyně a jídelny (Střední škola a Vyšší odborná škola, Kopřivnice, příspěvková organizace)</t>
  </si>
  <si>
    <t>Stavební úpravy na Divadelní ulici (Základní umělecká škola, Rýmařov, Čapkova 6, příspěvková organizace)</t>
  </si>
  <si>
    <t>Rekonstrukce školní kuchyně a jídelny (Gymnázium, Nový Jičín, příspěvková organizace)</t>
  </si>
  <si>
    <t>Oprava střechy (Střední škola, Základní škola a Mateřská škola, Třinec, Jablunkovská 241, příspěvková organizace)</t>
  </si>
  <si>
    <t>Rekonstrukce zdroje vytápění centrální kotelny Školního statku (Školní statek, Opava, příspěvková organizace)</t>
  </si>
  <si>
    <t>Rekonstrukce zdroje vytápění budovy základní školy (Základní škola, Bruntál, Rýmařovská 15, příspěvková organizace)</t>
  </si>
  <si>
    <t>Rekonstrukce zdroje vytápění v kotelně hlavní budovy (Střední průmyslová škola stavební, Opava, příspěvková organizace)</t>
  </si>
  <si>
    <t>Rekonstrukce zdrojů vytápění v objektu mechanizační haly (Masarykova střední škola zemědělská a Vyšší odborná škola, Opava, příspěvková organizace)</t>
  </si>
  <si>
    <t>Rekonstrukce zdroje vytápění hlavní budovy školy (Obchodní akademie a Střední odborná škola logistická, Opava, příspěvková organizace)</t>
  </si>
  <si>
    <t>Rekonstrukce zdroje vytápění budovy (Obchodní akademie a Střední odborná škola logistická, Opava, příspěvková organizace)</t>
  </si>
  <si>
    <t>Rekonstrukce zdroje vytápění školy (Všeobecné a sportovní gymnázium, Bruntál, příspěvková organizace)</t>
  </si>
  <si>
    <t>Rekonstrukce zdroje vytápění (Základní umělecká škola Pavla Kalety, Český Těšín, příspěvková organizace)</t>
  </si>
  <si>
    <t>Rekonstrukce zdroje vytápění budovy na ul. Sokolská třída (Základní umělecká škola, Ostrava - Moravská Ostrava, Sokolská třída 15, příspěvková organizace)</t>
  </si>
  <si>
    <t>Rekonstrukce zdroje vytápění v budově  D (Střední škola technická a zemědělská, Nový Jičín, příspěvková organizace)</t>
  </si>
  <si>
    <t>Oprava střechy učňovských dílen (Střední škola, Bohumín, příspěvková organizace)</t>
  </si>
  <si>
    <t>Odstranění komínového tělesa (Střední škola technická, Opava, Kolofíkovo nábřeží 51, příspěvková organizace)</t>
  </si>
  <si>
    <t>Rekonstrukce kotelny Bílá (Vzdělávací a sportovní centrum, Bílá, příspěvková organizace)</t>
  </si>
  <si>
    <t>Hala na řezivo (Střední škola řemesel, Frýdek-Místek, příspěvková organizace)</t>
  </si>
  <si>
    <t>Stavební úpravy mateřské školy (Mateřská škola Klíček, Karviná-Hranice, Einsteinova 2849, příspěvková organizace)</t>
  </si>
  <si>
    <t>Sanace hlavní budovy (Střední škola průmyslová a umělecká, Opava, příspěvková organizace)</t>
  </si>
  <si>
    <t>Sanace objektu Husova (Střední pedagogická škola a Střední zdravotnická škola, Krnov, příspěvková organizace)</t>
  </si>
  <si>
    <t>Demolice objektu Domova mládeže (Střední odborná škola a Základní škola, Město Albrechtice, příspěvková organizace)</t>
  </si>
  <si>
    <t>Revitalizace zahrady a zpevněných ploch (Základní škola, Dětský domov, Školní družina a Školní jídelna, Vrbno p. Pradědem, nám. Sv. Michala 17, příspěvková organizace)</t>
  </si>
  <si>
    <t>Oprava dlažby (Gymnázium, Havířov-Město, Komenského 2, příspěvková organizace)</t>
  </si>
  <si>
    <t>Oprava střechy (Střední průmyslová škola stavební, Ostrava, příspěvková organizace)</t>
  </si>
  <si>
    <t>Oprava střechy správní budovy (Střední škola stavební a dřevozpracující, Ostrava, příspěvková organizace)</t>
  </si>
  <si>
    <t>Rekonstrukce hromosvodů (Mateřská škola Paraplíčko, Havířov, příspěvková organizace)</t>
  </si>
  <si>
    <t>Vodovodní a kanalizační přípojky (Základní školy, Vítkov, nám. J. Zajíce č. 1,  příspěvková organizace)</t>
  </si>
  <si>
    <t>Rekonstrukce střechy tělocvičny (Střední škola služeb a podnikání, Ostrava-Poruba, příspěvková organizace)</t>
  </si>
  <si>
    <t>Rekonstrukce hygienických prostor (Střední průmyslová škola elektrotechnická, Havířov, příspěvková organizace)</t>
  </si>
  <si>
    <t>Rekonstrukce střechy pracoviště Šenov (Mendelova střední škola, Nový Jičín, příspěvková organizace)</t>
  </si>
  <si>
    <t>Rekonstrukce předávací stanice (Střední škola technických oborů, Havířov-Šumbark, Lidická 1a/600, příspěvková organizace)</t>
  </si>
  <si>
    <t>Oprava hlavního vstupu do budovy školy (Střední zdravotnická škola, Opava, příspěvková organizace)</t>
  </si>
  <si>
    <t>Výměna umělého trávníku (Gymnázium, Třinec, příspěvková organizace)</t>
  </si>
  <si>
    <t>Oprava podlahy v tělocvičně a nářaďovně (Obchodní akademie a Střední odborná škola logistická, Opava, příspěvková organizace)</t>
  </si>
  <si>
    <t>Oprava kanalizace v budově A (Střední škola, Havířov-Prostřední Suchá, příspěvková organizace)</t>
  </si>
  <si>
    <t>Výměna potrubí požární vody v suterénu školy (Základní škola, Ostrava-Zábřeh, Kpt. Vajdy 1a, příspěvková organizace)</t>
  </si>
  <si>
    <t>Stavební úpravy bloku C a A (Gymnázium Cihelní, Frýdek-Místek, příspěvková organizace)</t>
  </si>
  <si>
    <t xml:space="preserve">Rekonstrukce kotelny na ul. Havlíčkova (Základní škola, Opava, Praskova 411, příspěvková organizace) </t>
  </si>
  <si>
    <t>Rekonstrukce oplocení  (Základní škola a Mateřská škola Motýlek, Kopřivnice, Smetanova 1122, příspěvková organizace)</t>
  </si>
  <si>
    <t>Rekonstrukce sociálních zařízení budovy C (Gymnázium Mikuláše Koperníka, Bílovec, příspěvková organizace)</t>
  </si>
  <si>
    <t>Odstranění havarijního stavu střechy (Střední škola polytechnická, Havířov-Šumbark, příspěvková organizace)</t>
  </si>
  <si>
    <t>Rekonstrukce koupelny 6. rodinné skupiny (Dětský domov a Školní jídelna, Čeladná 87, příspěvková organizace)</t>
  </si>
  <si>
    <t>Oprava povrchu příjezdové komunikace Lískovecká (Střední odborná škola, Frýdek-Místek, příspěvková organizace)</t>
  </si>
  <si>
    <t>Rekonstrukce střechy jídelny (Střední škola technická, Opava, Kolofíkovo nábřeží 51, příspěvková organizace)</t>
  </si>
  <si>
    <t>Oprava objektů po požáru (Obchodní akademie, Český Těšín, příspěvková organizace,  Základní umělecká škola Pavla Kalety, Český Těšín, příspěvková organizace)</t>
  </si>
  <si>
    <t>Odvětrání školní kuchyně a prádelny (Mateřská škola Klíček, Karviná-Hranice, Einsteinova 2849, příspěvková organizace)</t>
  </si>
  <si>
    <t>Obnova majetku po povodních v odvětví školství</t>
  </si>
  <si>
    <t>Výdaje spojené s optimalizací škol - PO v odvětví školství</t>
  </si>
  <si>
    <t>Opravy majetku realizované z pojistných náhrad v odvětví školství</t>
  </si>
  <si>
    <t xml:space="preserve">Podpora odborného vzdělávání v Moravskoslezském kraji </t>
  </si>
  <si>
    <t xml:space="preserve">Výdaje  50.006 tis. Kč na projektovou přípravu, odhadované náklady pro stavbu/realizaci akce -  1.600.000 tis. Kč. </t>
  </si>
  <si>
    <t>Oprava střechy (Odborný léčebný ústav Metylovice - Moravskoslezské sanatorium, příspěvková organizace)</t>
  </si>
  <si>
    <t>Rekonstrukce zdroje vytápění v budově OOP Město Albrechtice (Sdružené zdravotnické zařízení Krnov, příspěvková organizace)</t>
  </si>
  <si>
    <t>Rekonstrukce Gastroenterologického centra (Nemocnice Třinec, příspěvková organizace)</t>
  </si>
  <si>
    <t>Pavilon A - stavební úpravy a přístavba - urgentní příjem (Sdružené zdravotnické zařízení Krnov, příspěvková organizace)</t>
  </si>
  <si>
    <t>Přístavba centrálního urgentního příjmu (Nemocnice ve Frýdku-Místku, příspěvková organizace)</t>
  </si>
  <si>
    <t>Rekonstrukce dětského oddělení v křídle A (Nemocnice Karviná-Ráj, příspěvková organizace)</t>
  </si>
  <si>
    <t>Pavilon G - vnitřní stavební úpravy (Slezská nemocnice v Opavě, příspěvková organizace)</t>
  </si>
  <si>
    <t>Hospital Cloud</t>
  </si>
  <si>
    <t>Rekonstrukce zdroje vytápění v budově LDN Město Albrechtice (Sdružené zdravotnické zařízení Krnov, příspěvková organizace)</t>
  </si>
  <si>
    <t>Rekonstrukce zdroje vytápění v budově protialkoholní záchytné stanice Karviná (Zdravotnická záchranná služba Moravskoslezského kraje, příspěvková organizace)</t>
  </si>
  <si>
    <t>Kybernetická bezpečnost v odvětví zdravotnictví (Moravskoslezské datové centrum, příspěvková organizace)</t>
  </si>
  <si>
    <t>Rekonstrukce zdroje vytápění v budově výjezdové stanice Hlučín (Zdravotnická záchranná služba Moravskoslezského kraje, příspěvková organizace)</t>
  </si>
  <si>
    <t>Zřízení datového centra (Nemocnice ve Frýdku-Místku, příspěvková organizace)</t>
  </si>
  <si>
    <t>Vybudování Dětské skupiny Nemocnice Karviná-Ráj - stavební úpravy  (Nemocnice Karviná - Ráj, příspěvková organizace)</t>
  </si>
  <si>
    <t>Kardiosálek v budově E (Nemocnice ve Frýdku-Místku, příspěvková organizace)</t>
  </si>
  <si>
    <t>Oprava elektronické požární signalizace a evakuačního rozhlasu (Nemocnice Havířov, příspěvková organizace)</t>
  </si>
  <si>
    <t>Obnova majetku po povodních v odvětví zdravotnictví</t>
  </si>
  <si>
    <t>Výstavba sportovního plaveckého bazénu při Sportovním gymnáziu Dany a Emila Zátopkových v Ostravě (Sportovní gymnázium Dany a Emila Zátopkových, Ostrava, příspěvková organizace)</t>
  </si>
  <si>
    <t xml:space="preserve">Úprava parkovacích ploch (Střední škola, Základní škola a Mateřská škola, Karviná, příspěvková organizace) </t>
  </si>
  <si>
    <t>Rekonstrukce zdroje vytápění ředitelství SSMSK v Ostravě  (Správa silnic Moravskoslezského kraje, příspěvková organizace, Ostrava)</t>
  </si>
  <si>
    <t>Rekonstrukce zdroje vytápění v garážích,  středisko Opava (Správa silnic Moravskoslezského kraje, příspěvková organizace, Ostrava)</t>
  </si>
  <si>
    <t>Přestavba křižovatky silnic III/4782 ul. Polanecká a III/4785 ul. Bílovecká (Správa silnic Moravskoslezského kraje, příspěvková organizace, Ostrava)</t>
  </si>
  <si>
    <t>Reprodukce majetku kraje (Moravskoslezské datové centrum, příspěvková organizace, Ostrava)</t>
  </si>
  <si>
    <t>Revitalizace zámeckého parku Nová Horka - I. etapa (Muzeum Novojičínska, příspěvková organizace)</t>
  </si>
  <si>
    <t>Rekonstrukce střechy nad IT učebnou (Gymnázium a Obchodní akademie, Orlová, příspěvková organizace)</t>
  </si>
  <si>
    <t>Oprava fasády - budova Derkova 1 a Derkova 3 (Základní umělecká škola, Nový Jičín, příspěvková organizace)</t>
  </si>
  <si>
    <t>Plán rozvoje vodovodů a kanalizací Moravskoslezského kraje - webová aplikace</t>
  </si>
  <si>
    <t>Výdaje ve výši  5,8 mil. Kč na projektovou přípravu a dalších odhadovaných výdajů na projektovou přípravu 50,2 mil. Kč;  odhadované náklady pro stavbu/realizaci akce  8.000 mil. Kč.</t>
  </si>
  <si>
    <t xml:space="preserve">Oprava ležaté kanalizace budovy E (Gymnázium Mikuláše Koperníka, Bílovec, příspěvková organizace) </t>
  </si>
  <si>
    <t>PŘEHLED AKCÍ MORAVSKOSLEZSKÉHO KRAJE SPOLUFINANCOVANÝCH Z EVROPSKÝCH FINANČNÍCH ZDROJŮ
S ČERPÁNÍM VÝDAJŮ V ROCE 2024</t>
  </si>
  <si>
    <t>operační program</t>
  </si>
  <si>
    <t>stadium projektu</t>
  </si>
  <si>
    <t>318_Moravskoslezský kraj_IT vybavení pro stavební úřad - počet balíčků 25</t>
  </si>
  <si>
    <t>Národní plán obnovy</t>
  </si>
  <si>
    <t>ukončen/udržitelnost</t>
  </si>
  <si>
    <t>Integrovaný regionální operační program</t>
  </si>
  <si>
    <t>realizace</t>
  </si>
  <si>
    <t>příprava</t>
  </si>
  <si>
    <t>NE</t>
  </si>
  <si>
    <t>Operační programy přeshraniční a meziregionální spolupráce</t>
  </si>
  <si>
    <t>Přeložka silnice II/443 obchvat Otic</t>
  </si>
  <si>
    <t>Rekonstrukce a modernizace silnice II/440 Rýžoviště - Dětřichov - hr. OL. Kraje</t>
  </si>
  <si>
    <t>Rekonstrukce a modernizace silnice II/442 průtah Heřmánky</t>
  </si>
  <si>
    <t>Rekonstrukce a modernizace silnice II/452 Karlovice - Světlá Hora</t>
  </si>
  <si>
    <t>Silnice II/442 Bohdanovice - Hořejší Kunčice</t>
  </si>
  <si>
    <t>Silnice II/442 Kerhartice - VD Kružberk</t>
  </si>
  <si>
    <t>Silnice III/01129 Opava - Pilszcz</t>
  </si>
  <si>
    <t>Operační program Spravedlivá transformace</t>
  </si>
  <si>
    <t>Instalace FVE - Gymnázium, Třinec</t>
  </si>
  <si>
    <t>Modernizační fond</t>
  </si>
  <si>
    <t>Instalace FVE - oblast Frýdek-Místek</t>
  </si>
  <si>
    <t>Instalace FVE - oblast Krnov</t>
  </si>
  <si>
    <t>Instalace FVE - oblast Nový Jičín</t>
  </si>
  <si>
    <t>Instalace FVE - oblast Ostrava I</t>
  </si>
  <si>
    <t>Instalace FVE - oblast Ostrava II</t>
  </si>
  <si>
    <t>Instalace FVE - oblast Ostrava III</t>
  </si>
  <si>
    <t>Instalace FVE - oblast Ostrava IV</t>
  </si>
  <si>
    <t>Instalace FVE - Střední odborná škola, Frýdek-Místek</t>
  </si>
  <si>
    <t>Instalace FVE - Střední škola společného stravování, Ostrava-Hrabůvka</t>
  </si>
  <si>
    <t>Instalace FVE - Střední škola techniky a služeb Karviná</t>
  </si>
  <si>
    <t xml:space="preserve">Instalace FVE metodou Design &amp; Build - Náš svět </t>
  </si>
  <si>
    <t>UNIFHY-Unifying policies to support the uptake of green hydrogen to decarbonize Europe“-„UNIFHY- Sjednocení politik na podporu zavádění zeleného vodíku k dekarbonizaci Evropy</t>
  </si>
  <si>
    <t>Filmové vouchery v Moravskoslezském kraji</t>
  </si>
  <si>
    <t>Podpora činnosti sekretariátu a zajištění chodu Regionální stálé konference Moravskoslezského kraje V</t>
  </si>
  <si>
    <t>Operační program Technická pomoc</t>
  </si>
  <si>
    <t>Projekt technické pomoci – Operační program Spravedlivá transformace</t>
  </si>
  <si>
    <t>Refundace předprojektové přípravy strategických BRF a strategického projektu MSK</t>
  </si>
  <si>
    <t>Operační program Jan Ámos Komenský</t>
  </si>
  <si>
    <t>Technická pomoc - Podpora aktivit v rámci Programu Interreg Česko – Polsko 2021–2027</t>
  </si>
  <si>
    <t>Vouchery pro veřejný sektor v Moravskoslezském kraji - 1. výzva</t>
  </si>
  <si>
    <t>Gastro vybavení Březiny</t>
  </si>
  <si>
    <t>Operační program Životní prostředí</t>
  </si>
  <si>
    <t xml:space="preserve">Chráněné bydlení ul. Karasova v Ostravě </t>
  </si>
  <si>
    <t>Novostavba dětského centra Pluto</t>
  </si>
  <si>
    <t>Operační program Zaměstanost</t>
  </si>
  <si>
    <t>Podpora komunitních služeb chráněného bydlení v MSK – východ</t>
  </si>
  <si>
    <t>Podpora komunitních služeb chráněného bydlení v MSK – západ</t>
  </si>
  <si>
    <t>Rekonstrukce objektu chráněného bydlení Písky</t>
  </si>
  <si>
    <t>Rekonstrukce objektu organizace Nový domov, příspěvková organizace vedoucí k energetickým úsporám</t>
  </si>
  <si>
    <t>Akreditovaný projekt mobilit žáků a pracovníků ve školním vzdělávání</t>
  </si>
  <si>
    <t>ERASMUS</t>
  </si>
  <si>
    <t>Energetické úspory - Dětský domov a Školní jídelna, Radkov-Dubová 141, příspěvková organizace</t>
  </si>
  <si>
    <t>Energetické úspory - Základní škola, Karasova 6, Ostrava – Mariánské Hory, příspěvková organizace</t>
  </si>
  <si>
    <t>Energetické úspory VI. Etapa - PPP Karviná</t>
  </si>
  <si>
    <t>Energetické úspory VI. Etapa - SOUS Opava</t>
  </si>
  <si>
    <t>Energetické úspory VI. Etapa - SPŠ Krnov</t>
  </si>
  <si>
    <t>Energetické úspory VI. Etapa - SPŠaOA Bruntál</t>
  </si>
  <si>
    <t>Energetické úspory VI. Etapa - SPŠS Opava</t>
  </si>
  <si>
    <t>Energetické úspory VI. Etapa - SŠaVOŠ Kopřivnice</t>
  </si>
  <si>
    <t>Energetické úspory VI. Etapa - SŠaZŠ Havířov - Šumbark</t>
  </si>
  <si>
    <t>Energetické úspory VI. Etapa - SŠGOaS Frýdek-Místek</t>
  </si>
  <si>
    <t>Energetické úspory VI. Etapa - SŠŘ Frýdek-Místek</t>
  </si>
  <si>
    <t>Energetické úspory VI. Etapa - SŠTO Havířov - Šumbark</t>
  </si>
  <si>
    <t>Energetické úspory VI. Etapa - ZŠ Ostrava U Haldy</t>
  </si>
  <si>
    <t>Energetické úspory VI. Etapa - ZŠaMŠ Nový Jičín</t>
  </si>
  <si>
    <t>Energetické úspory VI. Etapa - ZUŠ L. Janáčka Ostrava - Vítkovice</t>
  </si>
  <si>
    <t>Implementace Dlouhodobého záměru Moravskoslezského kraje</t>
  </si>
  <si>
    <t>Operační program Výzkum, vývoj a vzdělání</t>
  </si>
  <si>
    <t>Modernizace a rozšíření ZŠ Hlučín</t>
  </si>
  <si>
    <t>Rekonstrukce kuchyně_gymnázium Bílovec</t>
  </si>
  <si>
    <t>Rekonstrukce kuchyně_MŠL Ostrava-Poruba</t>
  </si>
  <si>
    <t>Rekultivace sportovního areálu Gymnázia Cihelní</t>
  </si>
  <si>
    <t>Rozšíření a modernizace prostor SŠ, ZŠ a MŠ v Karviné</t>
  </si>
  <si>
    <t>Rozšíření a modernizace prostor ZŠ a MŠ v Ostravě-Porubě, Ukrajinská 19, příspěvkové organizace</t>
  </si>
  <si>
    <t>Vouchery pro univerzity v Moravskoslezském kraji</t>
  </si>
  <si>
    <t>Centrální zálohování dat nemocničních informačních systémů v Hospital Cloudu</t>
  </si>
  <si>
    <t>max. 40 mil. a 30 % spoluúčast</t>
  </si>
  <si>
    <t>Snížení energetické náročnosti budov Slezské nemocnice v Opavě využitím OZE a KVET u hlavních budov  (Slezská nemocnice v Opavě, příspěvková organizace)</t>
  </si>
  <si>
    <t>Snížení energetické náročnosti budov Slezské nemocnice v Opavě využitím OZE u vedlejších budov  (Slezská nemocnice v Opavě, příspěvková organizace)</t>
  </si>
  <si>
    <t>LIFE</t>
  </si>
  <si>
    <t>EHP-Norsko</t>
  </si>
  <si>
    <t>Modelová péče o lesní stanoviště a druhy vázané na lesní stanoviště a stromy (LIFE ModelForest)</t>
  </si>
  <si>
    <t xml:space="preserve">         (1)  Odhad předpokládaných výdajů pro léta 2025-2030.</t>
  </si>
  <si>
    <t>Smart akcelerátor RIS 3 strategie</t>
  </si>
  <si>
    <t>PŘEHLED PŘÍJMŮ PŘIJATÝCH V ROCE 2024</t>
  </si>
  <si>
    <t>Příjem z úhrady z dobývacího prostoru a úhrady z vydobytých nerostů - na základě zákona  č. 44/1988 Sb., o ochraně a využití nerostného bohatství (horní zákon). Příjem z poplatků za oprávnění provádět ložiskový průzkum - na základě zákona č. 62/1988 Sb., o geologických pracích.</t>
  </si>
  <si>
    <t>Např. příjem z refakturovaných nákladů za propagaci statutárního města Ostravy prostřednictvím leteckého dopravce ve výši 9.642 tis. Kč, příjmy z refakturovaných nákladů za dodávky energií a poskytnuté služby související s užíváním nebytových prostor v budovách krajského úřadu cizími subjekty ve výši 1.430 tis. Kč, příjmy z prezentace partnerů při konání projektů realizovaných krajem ve výši 1.258 tis. Kč aj.</t>
  </si>
  <si>
    <t>Příjmy z odvodů příspěvkových organizací v odvětví sociálních věcí, dopravy a zdravotnictví.</t>
  </si>
  <si>
    <t>Největší část tvořily příjmy z pronájmu podniku Nemocnice v Novém Jičíně společnosti Nemocnice AGEL Nový Jičín a.s.; skutečné plnění činilo 19.489 tis. Kč. Dále se jednalo o příjmy z pronájmu podniku Letiště Ostrava-Mošnov společnosti Letiště Ostrava, a. s., k jeho samostatnému provozování; skutečné plnění činilo 1.585 tis. Kč. Ze zbývajících příjmů z pronájmu tvořil nejvýznamnější část příjem z pronájmu nebytových prostor v budově krajského úřadu ve výši 113 tis. Kč.</t>
  </si>
  <si>
    <t>Přijaté úroky z bankovních účtů zřízených Moravskoslezským krajem. Ve srovnání s rokem 2023 (inkaso úroků 390 mil. Kč) došlo k meziročnímu poklesu přijatých úroků, a to zejména z důvodu postupného poklesu základní úrokové sazby ČNB, na kterou je navázaná většina bankovních produktů, o cca 40 %. Přesto se podařilo, zejména díky dlouhodobě nastaveným dealingovým operacím a dennímu řízení cash flow, udržet pokles inkasovaných úroků pouze v rozsahu cca 10 %.</t>
  </si>
  <si>
    <t>Sankční platby byly přijaty především v odvětví dopravy ve výši 48.663 tis. Kč, dále v odvětví regionálního rozvoje ve výši 598 tis. Kč, v odvětví životního prostředí ve výši 533 tis. Kč aj.</t>
  </si>
  <si>
    <r>
      <rPr>
        <sz val="10"/>
        <rFont val="Tahoma"/>
        <family val="2"/>
        <charset val="238"/>
      </rPr>
      <t>Největší objem těchto příjmů byl realizován v odvětví školství, a to ve výši 205.783 tis. Kč. Dále se jednalo o příjmy v odvětví dopravy ve výši 35.963 tis. Kč,</t>
    </r>
    <r>
      <rPr>
        <sz val="10"/>
        <color rgb="FFFF0000"/>
        <rFont val="Tahoma"/>
        <family val="2"/>
        <charset val="238"/>
      </rPr>
      <t xml:space="preserve"> </t>
    </r>
    <r>
      <rPr>
        <sz val="10"/>
        <rFont val="Tahoma"/>
        <family val="2"/>
        <charset val="238"/>
      </rPr>
      <t xml:space="preserve">v odvětví zdravotnictví ve výši 24.318 tis. Kč, v odvětví sociálních věcí ve výši 20.234 tis. Kč, v odvětví kultury ve výši 12.116 tis. Kč a další. </t>
    </r>
  </si>
  <si>
    <t>Příjmy z prodeje kovového odpadu a vyfrézovaného materiálu v rámci akcí modernizace a rekonstrukce silnic II. a III. třídy ve výši 3.545 tis. Kč aj.</t>
  </si>
  <si>
    <t xml:space="preserve">Přijaté peněžité dary na zmírnění a odstranění následků povodňových škod. </t>
  </si>
  <si>
    <t>Největší objem přijatých pojistných plnění ve výši 124.455 tis. Kč kraj inkasoval za škody na majetku kraje způsobené povodněmi v září 2024. Dále např. za škodu na nemovitém majetku svěřeném příspěvkové organizaci Střední škola technická, Opava, Kolofíkovo nábřeží 51, ve výši 1.650 tis. Kč nebo za škodu na nemovitém majetku svěřeném příspěvkové organizaci Střední škola polytechnická, Havířov-Šumbark, ve výši 918 tis. Kč aj.</t>
  </si>
  <si>
    <t xml:space="preserve">K nejvýznamnějším položkám patřilo peněžní plnění nahrazující úrok k termínovaným vkladům u ČNB v celkové výši 40.775 tis. Kč, srážky z platu zaměstnanců KÚ za odebranou stravu v jídelně a bufetu KÚ v celkové výši 10.994 tis. Kč,  nebo přijaté účastnické poplatky od krajů na Hry XI. zimní olympiády dětí a mládeže ČR 2025 v celkové výši 3.262 tis. Kč. </t>
  </si>
  <si>
    <t>Největší část těchto příjmů tvořila úhrada 95% části pohledávky včetně sankčních úroků za Sberbank CZ a.s., v likvidaci, ve výši 352.013 tis. Kč. Dále byl přijat příspěvek společnosti Hyundai Motor Manufacturing Czech s.r.o., na zabezpečení úkolů JPO IV ve výši 7.000 tis. Kč aj.</t>
  </si>
  <si>
    <t>V odvětví sociálních věcí se jednalo o splátky návratných finančních výpomocí poskytnutých poskytovatelům sociálních služeb v rámci Programu pro poskytování návratných finančních výpomocí z Fondu sociálních služeb v roce 2024 ve výši 199.765 tis. Kč a o splátky individuálních návratných finančních výpomocí z Fondu sociálních služeb ve výši 4.000 tis. Kč.
V odvětví regionálního rozvoje se jednalo o prostředky vrácené na základě operačních smluv s Fondy rozvoje měst (splátky jistin a úroků z poskytnutých úvěrů z finančního nástroje JESSICA v Regionálním operačním programu regionu soudržnosti Moravskoslezsko) ve výši 15.875 tis. Kč, o splátky úvěrů poskytnutých obcím a jiným subjektům v rámci Finančního nástroje JESSICA II a III v celkové výši 22.446 tis. Kč a o splátky individuálních návratných finančních výpomocí v celkové výši 7.000 tis. Kč.</t>
  </si>
  <si>
    <t>V odvětví sociálních věcí byly příspěvkovými organizacemi vráceny návratné finanční výpomoci poskytnuté v roce 2024 v celkové výši 191.000 tis. Kč k zabezpečení běžného chodu z důvodu opožděných transferů ze státního rozpočtu podle zákona č. 108/2006 Sb., o sociálních službách.
V odvětví školství se jednalo o vrácení návratných finančních výpomocí v celkové výši 11.120 tis. Kč, z toho  8.839 tis. Kč tvořily vratky návratných finančních výpomocí poskytnutých příspěvkovým organizacím k zajištění profinancování a kofinancování individuálních projektů spolufinancovaných z evropských finančních zdrojů a 2.281 tis. Kč vratka od příspěvkové organizace Střední škola technická, Opava, Kolofíkovo nábřeží 51, v rámci projektu "TPA – Inovační centrum pro transformaci vzdělávání".
V odvětví kultury byla vrácena návratná finanční výpomoc poskytnutá v roce 2023 příspěvkové organizaci Muzeum Beskyd Frýdek-Místek ve výši 5.220 tis. Kč na profinancování projektu "Remeslá a priemysel v múzeu" spolufinancovaného z Operačního programu Přeshraniční spolupráce 2014+.
V odvětví zdravotnictví se jednalo o vratky návratných finančních výpomocí poskytnutých v letech 2022 a 2023 příspěvkové organizaci Nemocnice Karviná-Ráj na projekty revitalizace nemocničních parků v Karviné a Orlové v celkové výši 233 tis. Kč.</t>
  </si>
  <si>
    <t>Vratka návratné finanční výpomoci poskytnuté v roce 2024 příspěvkové organizaci obce Hrabyně Pečovatelská služba Hrabyně na úhradu mezd a odvodů sociálního a zdravotního pojištění zaměstnanců sociální služby pečovatelská služba, reg. č. 4126010.</t>
  </si>
  <si>
    <t>Splátky návratných finančních výpomocí poskytnutých v roce 2024 zaměstnancům v souvislosti s insolvencí společnosti Liberty Ostrava, a.s.</t>
  </si>
  <si>
    <t>Vratka návratné finanční výpomoci poskytnuté v roce 2023 Evropskému seskupení pro územní spolupráci TRITIA k předfinancování projektu "Pojďme se lépe poznat! Posilování jazykových a kulturních kompetencí obyvatel Polska, České republiky a Ukrajiny“.</t>
  </si>
  <si>
    <t>Objemově nejvýznamnějším se stal příjem ze směny pozemků v k. ú. Karviná-Doly v rámci příprav projektu průmyslové zóny Nad Barborou ve výši 28.782 tis. Kč. Dalšími významnějšími příjmy byly příjmy z prodeje pozemků v k. ú. Mošnov ve výši 4.924 tis. Kč, nebo z prodeje budovy včetně pozemků v k. ú. Karviná-město ve výši 1.612 tis. Kč.</t>
  </si>
  <si>
    <t>Příjem z prodeje zdravotnických přístrojů a použité výpočetní techniky.</t>
  </si>
  <si>
    <t>Dotace ze Všeobecné pokladní správy</t>
  </si>
  <si>
    <t>Posílení kyberbezpečnosti při autorizaci uživatelů a zvýšení dostupnosti provozu PACS v Nemocnici Havířov  (Nemocnice Havířov, příspěvková organizace)</t>
  </si>
  <si>
    <t>Zvýšení bezpečnosti zálohování a implementace vysoce dostupné storage v Nemocnici Havířov  (Nemocnice Havířov, příspěvková organizace)</t>
  </si>
  <si>
    <t>Automatizace zpracování dat v oblasti materiálového hospodářství v Nemocnici Havířov  (Nemocnice Havířov, příspěvková organizace)</t>
  </si>
  <si>
    <t>Podpora rozvoje a dostupnosti paliativní péče na Opavsku (Slezská nemocnice v Opavě, příspěvková organizace)</t>
  </si>
  <si>
    <t>Individuální projekty v rámci OPST - příspěvkové organizace kraje</t>
  </si>
  <si>
    <t>Elektromobil pro sociálně terapeutickou dílnu organizace Náš svět (Náš svět, příspěvková organizace)</t>
  </si>
  <si>
    <t>Individuální dotace - Podpora přípravy strategických projektů</t>
  </si>
  <si>
    <t>Povodně</t>
  </si>
  <si>
    <t>Individuální dotace - Hry "Olympiády dětí a mládeže"</t>
  </si>
  <si>
    <t>Příjem z daně z přidané hodnoty - na základě zákona č. 243/2000 Sb., o rozpočtovém určení daní.</t>
  </si>
  <si>
    <t>PŘEHLED DOTAČNÍCH PROGRAMŮ VYHLÁŠENÝCH Z ROZPOČTU KRAJE NA ROK 2024</t>
  </si>
  <si>
    <r>
      <rPr>
        <b/>
        <sz val="10"/>
        <rFont val="Tahoma"/>
        <family val="2"/>
        <charset val="238"/>
      </rPr>
      <t>Dotační program na podporu sborů dobrovolných hasičů v roce 2024</t>
    </r>
    <r>
      <rPr>
        <sz val="10"/>
        <rFont val="Tahoma"/>
        <family val="2"/>
        <charset val="238"/>
      </rPr>
      <t>, z toho:</t>
    </r>
  </si>
  <si>
    <r>
      <rPr>
        <b/>
        <sz val="10"/>
        <rFont val="Tahoma"/>
        <family val="2"/>
        <charset val="238"/>
      </rPr>
      <t>Program podpory aktivit příslušníků národnostních menšin žijících na území Moravskoslezského kraje na rok 2024</t>
    </r>
    <r>
      <rPr>
        <sz val="10"/>
        <rFont val="Tahoma"/>
        <family val="2"/>
        <charset val="238"/>
      </rPr>
      <t>, z toho:</t>
    </r>
  </si>
  <si>
    <r>
      <rPr>
        <b/>
        <sz val="10"/>
        <rFont val="Tahoma"/>
        <family val="2"/>
        <charset val="238"/>
      </rPr>
      <t>Program podpory aktivit v oblasti kultury v Moravskoslezském kraji na rok 2024</t>
    </r>
    <r>
      <rPr>
        <sz val="10"/>
        <rFont val="Tahoma"/>
        <family val="2"/>
        <charset val="238"/>
      </rPr>
      <t>, z toho:</t>
    </r>
  </si>
  <si>
    <r>
      <rPr>
        <b/>
        <sz val="10"/>
        <rFont val="Tahoma"/>
        <family val="2"/>
        <charset val="238"/>
      </rPr>
      <t>Program obnovy kulturních památek a památkově chráněných nemovitostí v Moravskoslezském kraji na rok 2024</t>
    </r>
    <r>
      <rPr>
        <sz val="10"/>
        <rFont val="Tahoma"/>
        <family val="2"/>
        <charset val="238"/>
      </rPr>
      <t>, z toho:</t>
    </r>
  </si>
  <si>
    <r>
      <rPr>
        <b/>
        <sz val="10"/>
        <rFont val="Tahoma"/>
        <family val="2"/>
        <charset val="238"/>
      </rPr>
      <t>Program obnovy památek nadregionálního významu v Moravskoslezském kraji  v letech 2024 a 2025</t>
    </r>
    <r>
      <rPr>
        <sz val="10"/>
        <rFont val="Tahoma"/>
        <family val="2"/>
        <charset val="238"/>
      </rPr>
      <t>, z toho:</t>
    </r>
  </si>
  <si>
    <r>
      <rPr>
        <b/>
        <sz val="10"/>
        <rFont val="Tahoma"/>
        <family val="2"/>
        <charset val="238"/>
      </rPr>
      <t>Podpora obnovy a rozvoje venkova Moravskoslezského kraje 2024</t>
    </r>
    <r>
      <rPr>
        <sz val="10"/>
        <rFont val="Tahoma"/>
        <family val="2"/>
        <charset val="238"/>
      </rPr>
      <t>, z toho:</t>
    </r>
  </si>
  <si>
    <r>
      <rPr>
        <b/>
        <sz val="10"/>
        <rFont val="Tahoma"/>
        <family val="2"/>
        <charset val="238"/>
      </rPr>
      <t>Program na podporu přípravy projektové dokumentace 2024</t>
    </r>
    <r>
      <rPr>
        <sz val="10"/>
        <rFont val="Tahoma"/>
        <family val="2"/>
        <charset val="238"/>
      </rPr>
      <t>, z toho:</t>
    </r>
  </si>
  <si>
    <r>
      <rPr>
        <b/>
        <sz val="10"/>
        <rFont val="Tahoma"/>
        <family val="2"/>
        <charset val="238"/>
      </rPr>
      <t>Program na podporu stáží žáků a studentů ve firmách 2024</t>
    </r>
    <r>
      <rPr>
        <sz val="10"/>
        <rFont val="Tahoma"/>
        <family val="2"/>
        <charset val="238"/>
      </rPr>
      <t>, z toho:</t>
    </r>
  </si>
  <si>
    <r>
      <rPr>
        <b/>
        <sz val="10"/>
        <rFont val="Tahoma"/>
        <family val="2"/>
        <charset val="238"/>
      </rPr>
      <t>Podpora znevýhodněných oblastí Moravskoslezského kraje 2024</t>
    </r>
    <r>
      <rPr>
        <sz val="10"/>
        <rFont val="Tahoma"/>
        <family val="2"/>
        <charset val="238"/>
      </rPr>
      <t>, z toho:</t>
    </r>
  </si>
  <si>
    <r>
      <rPr>
        <b/>
        <sz val="10"/>
        <rFont val="Tahoma"/>
        <family val="2"/>
        <charset val="238"/>
      </rPr>
      <t>Podpora provozu venkovských prodejen v Moravskoslezském kraji 2024</t>
    </r>
    <r>
      <rPr>
        <sz val="10"/>
        <rFont val="Tahoma"/>
        <family val="2"/>
        <charset val="238"/>
      </rPr>
      <t>, z toho:</t>
    </r>
    <r>
      <rPr>
        <vertAlign val="superscript"/>
        <sz val="10"/>
        <rFont val="Tahoma"/>
        <family val="2"/>
        <charset val="238"/>
      </rPr>
      <t xml:space="preserve"> 1)</t>
    </r>
  </si>
  <si>
    <r>
      <rPr>
        <b/>
        <sz val="10"/>
        <rFont val="Tahoma"/>
        <family val="2"/>
        <charset val="238"/>
      </rPr>
      <t>Podpora turistických informačních center v Moravskoslezském kraji v roce 2024</t>
    </r>
    <r>
      <rPr>
        <sz val="10"/>
        <rFont val="Tahoma"/>
        <family val="2"/>
        <charset val="238"/>
      </rPr>
      <t>, z toho:</t>
    </r>
  </si>
  <si>
    <r>
      <rPr>
        <b/>
        <sz val="10"/>
        <rFont val="Tahoma"/>
        <family val="2"/>
        <charset val="238"/>
      </rPr>
      <t>Podpora infrastruktury a propagace cestovního ruchu v Moravskoslezském kraji 2024</t>
    </r>
    <r>
      <rPr>
        <sz val="10"/>
        <rFont val="Tahoma"/>
        <family val="2"/>
        <charset val="238"/>
      </rPr>
      <t>, z toho:</t>
    </r>
  </si>
  <si>
    <r>
      <rPr>
        <b/>
        <sz val="10"/>
        <rFont val="Tahoma"/>
        <family val="2"/>
        <charset val="238"/>
      </rPr>
      <t>Podpora technických atraktivit v Moravskoslezském kraji v roce 2024</t>
    </r>
    <r>
      <rPr>
        <sz val="10"/>
        <rFont val="Tahoma"/>
        <family val="2"/>
        <charset val="238"/>
      </rPr>
      <t>, z toho:</t>
    </r>
  </si>
  <si>
    <r>
      <rPr>
        <b/>
        <sz val="10"/>
        <rFont val="Tahoma"/>
        <family val="2"/>
        <charset val="238"/>
      </rPr>
      <t>Podpora systému destinačního managementu turistických oblastí pro období 2024-2025</t>
    </r>
    <r>
      <rPr>
        <sz val="10"/>
        <rFont val="Tahoma"/>
        <family val="2"/>
        <charset val="238"/>
      </rPr>
      <t>, z toho:</t>
    </r>
  </si>
  <si>
    <r>
      <rPr>
        <b/>
        <sz val="10"/>
        <rFont val="Tahoma"/>
        <family val="2"/>
        <charset val="238"/>
      </rPr>
      <t>Podpora rozvoje cykloturistiky v Moravskoslezském kraji pro rok 2024+</t>
    </r>
    <r>
      <rPr>
        <sz val="10"/>
        <rFont val="Tahoma"/>
        <family val="2"/>
        <charset val="238"/>
      </rPr>
      <t>, z toho:</t>
    </r>
  </si>
  <si>
    <r>
      <rPr>
        <b/>
        <sz val="10"/>
        <rFont val="Tahoma"/>
        <family val="2"/>
        <charset val="238"/>
      </rPr>
      <t>Podpora kempování v Moravskoslezském kraji 2024</t>
    </r>
    <r>
      <rPr>
        <sz val="10"/>
        <rFont val="Tahoma"/>
        <family val="2"/>
        <charset val="238"/>
      </rPr>
      <t>, z toho:</t>
    </r>
  </si>
  <si>
    <r>
      <rPr>
        <b/>
        <sz val="10"/>
        <rFont val="Tahoma"/>
        <family val="2"/>
        <charset val="238"/>
      </rPr>
      <t>Program na podporu zdravého stárnutí v Moravskoslezském kraji na rok 2024</t>
    </r>
    <r>
      <rPr>
        <sz val="10"/>
        <rFont val="Tahoma"/>
        <family val="2"/>
        <charset val="238"/>
      </rPr>
      <t>, z toho:</t>
    </r>
  </si>
  <si>
    <r>
      <rPr>
        <b/>
        <sz val="10"/>
        <rFont val="Tahoma"/>
        <family val="2"/>
        <charset val="238"/>
      </rPr>
      <t>Program na podporu komunitní práce a neinvestičních aktivit z oblasti prevence kriminality na rok 2024</t>
    </r>
    <r>
      <rPr>
        <sz val="10"/>
        <rFont val="Tahoma"/>
        <family val="2"/>
        <charset val="238"/>
      </rPr>
      <t>, z toho:</t>
    </r>
  </si>
  <si>
    <r>
      <rPr>
        <b/>
        <sz val="10"/>
        <rFont val="Tahoma"/>
        <family val="2"/>
        <charset val="238"/>
      </rPr>
      <t>Program realizace specifických aktivit Moravskoslezského krajského plánu vyrovnávání příležitostí pro občany se zdravotním postižením na rok 2024</t>
    </r>
    <r>
      <rPr>
        <sz val="10"/>
        <rFont val="Tahoma"/>
        <family val="2"/>
        <charset val="238"/>
      </rPr>
      <t>, z toho:</t>
    </r>
  </si>
  <si>
    <r>
      <rPr>
        <b/>
        <sz val="10"/>
        <rFont val="Tahoma"/>
        <family val="2"/>
        <charset val="238"/>
      </rPr>
      <t>Program podpory činností v oblasti rodinné politiky, sociálně právní ochrany dětí a navazujících činností v sociálních službách na rok 2024</t>
    </r>
    <r>
      <rPr>
        <sz val="10"/>
        <rFont val="Tahoma"/>
        <family val="2"/>
        <charset val="238"/>
      </rPr>
      <t>, z toho:</t>
    </r>
  </si>
  <si>
    <r>
      <rPr>
        <b/>
        <sz val="10"/>
        <rFont val="Tahoma"/>
        <family val="2"/>
        <charset val="238"/>
      </rPr>
      <t>Program na podporu financování běžných výdajů souvisejících s poskytováním sociálních služeb včetně realizace protidrogové politiky na rok 2024</t>
    </r>
    <r>
      <rPr>
        <sz val="10"/>
        <rFont val="Tahoma"/>
        <family val="2"/>
        <charset val="238"/>
      </rPr>
      <t>, z toho:</t>
    </r>
  </si>
  <si>
    <r>
      <rPr>
        <b/>
        <sz val="10"/>
        <rFont val="Tahoma"/>
        <family val="2"/>
        <charset val="238"/>
      </rPr>
      <t>Program na podporu poskytování sociálních služeb na rok 2024</t>
    </r>
    <r>
      <rPr>
        <sz val="10"/>
        <rFont val="Tahoma"/>
        <family val="2"/>
        <charset val="238"/>
      </rPr>
      <t>, z toho:</t>
    </r>
  </si>
  <si>
    <r>
      <rPr>
        <b/>
        <sz val="10"/>
        <rFont val="Tahoma"/>
        <family val="2"/>
        <charset val="238"/>
      </rPr>
      <t>Program pro poskytování návratných finančních výpomocí z Fondu sociálních služeb na rok 2024</t>
    </r>
    <r>
      <rPr>
        <sz val="10"/>
        <rFont val="Tahoma"/>
        <family val="2"/>
        <charset val="238"/>
      </rPr>
      <t>, z toho:</t>
    </r>
    <r>
      <rPr>
        <vertAlign val="superscript"/>
        <sz val="10"/>
        <rFont val="Tahoma"/>
        <family val="2"/>
        <charset val="238"/>
      </rPr>
      <t xml:space="preserve"> 2)</t>
    </r>
  </si>
  <si>
    <r>
      <rPr>
        <b/>
        <sz val="10"/>
        <rFont val="Tahoma"/>
        <family val="2"/>
        <charset val="238"/>
      </rPr>
      <t>Program na podporu aktivit sociálního podnikání v Moravskoslezském kraji na rok 2024</t>
    </r>
    <r>
      <rPr>
        <sz val="10"/>
        <rFont val="Tahoma"/>
        <family val="2"/>
        <charset val="238"/>
      </rPr>
      <t>, z toho:</t>
    </r>
  </si>
  <si>
    <r>
      <rPr>
        <b/>
        <sz val="10"/>
        <rFont val="Tahoma"/>
        <family val="2"/>
        <charset val="238"/>
      </rPr>
      <t>Program na podporu zvýšení kvality sociálních služeb poskytovaných v Moravskoslezském kraji na rok 2024</t>
    </r>
    <r>
      <rPr>
        <sz val="10"/>
        <rFont val="Tahoma"/>
        <family val="2"/>
        <charset val="238"/>
      </rPr>
      <t>, z toho:</t>
    </r>
  </si>
  <si>
    <r>
      <rPr>
        <b/>
        <sz val="10"/>
        <rFont val="Tahoma"/>
        <family val="2"/>
        <charset val="238"/>
      </rPr>
      <t>Podpora vrcholového sportu v Moravskoslezském kraji,</t>
    </r>
    <r>
      <rPr>
        <sz val="10"/>
        <rFont val="Tahoma"/>
        <family val="2"/>
        <charset val="238"/>
      </rPr>
      <t xml:space="preserve"> z toho:</t>
    </r>
  </si>
  <si>
    <r>
      <rPr>
        <b/>
        <sz val="10"/>
        <rFont val="Tahoma"/>
        <family val="2"/>
        <charset val="238"/>
      </rPr>
      <t>Podpora včelařství v Moravskoslezském kraji 2024</t>
    </r>
    <r>
      <rPr>
        <sz val="10"/>
        <rFont val="Tahoma"/>
        <family val="2"/>
        <charset val="238"/>
      </rPr>
      <t>, z toho:</t>
    </r>
  </si>
  <si>
    <r>
      <rPr>
        <b/>
        <sz val="10"/>
        <rFont val="Tahoma"/>
        <family val="2"/>
        <charset val="238"/>
      </rPr>
      <t>Podpora odpadového hospodářství na rok 2024</t>
    </r>
    <r>
      <rPr>
        <sz val="10"/>
        <rFont val="Tahoma"/>
        <family val="2"/>
        <charset val="238"/>
      </rPr>
      <t>, z toho:</t>
    </r>
  </si>
  <si>
    <r>
      <rPr>
        <b/>
        <sz val="10"/>
        <rFont val="Tahoma"/>
        <family val="2"/>
        <charset val="238"/>
      </rPr>
      <t>Drobné vodohospodářské akce pro roky 2025 - 2026</t>
    </r>
    <r>
      <rPr>
        <sz val="10"/>
        <rFont val="Tahoma"/>
        <family val="2"/>
        <charset val="238"/>
      </rPr>
      <t>, z toho:</t>
    </r>
  </si>
  <si>
    <r>
      <rPr>
        <b/>
        <sz val="10"/>
        <rFont val="Tahoma"/>
        <family val="2"/>
        <charset val="238"/>
      </rPr>
      <t>Podpora výsadby zeleně pro roky 2024–2025</t>
    </r>
    <r>
      <rPr>
        <sz val="10"/>
        <rFont val="Tahoma"/>
        <family val="2"/>
        <charset val="238"/>
      </rPr>
      <t xml:space="preserve">, z toho: </t>
    </r>
    <r>
      <rPr>
        <vertAlign val="superscript"/>
        <sz val="10"/>
        <rFont val="Tahoma"/>
        <family val="2"/>
        <charset val="238"/>
      </rPr>
      <t>3)</t>
    </r>
  </si>
  <si>
    <r>
      <rPr>
        <b/>
        <sz val="10"/>
        <rFont val="Tahoma"/>
        <family val="2"/>
        <charset val="238"/>
      </rPr>
      <t>Podpora návrhu řešení nakládání s vodami pro roky 2024 - 2025</t>
    </r>
    <r>
      <rPr>
        <sz val="10"/>
        <rFont val="Tahoma"/>
        <family val="2"/>
        <charset val="238"/>
      </rPr>
      <t>, z toho:</t>
    </r>
  </si>
  <si>
    <r>
      <rPr>
        <b/>
        <sz val="10"/>
        <rFont val="Tahoma"/>
        <family val="2"/>
        <charset val="238"/>
      </rPr>
      <t>Podpora vzdělávání a poradenství v oblasti životního prostředí pro roky 2024–2025</t>
    </r>
    <r>
      <rPr>
        <sz val="10"/>
        <rFont val="Tahoma"/>
        <family val="2"/>
        <charset val="238"/>
      </rPr>
      <t>, z toho:</t>
    </r>
  </si>
  <si>
    <t>Poznámka:</t>
  </si>
  <si>
    <t>1) O poskytnutí dotací rozhodlo zastupitelstvo kraje usnesením č. 2/42 ze dne 16.12.2024 na 57 projektů v souhrnném objemu 7.151 tis. Kč. Výplata proběhne v roce 2025 po předložení závěrečných vyúčtování.</t>
  </si>
  <si>
    <t>2) Na základě usnesení zastupitelstva kraje č.14/1535 ze dne 7.12.2023 byly poskytnuty návratné finanční výpomoci ve výši 199.765 tis. Kč. Ty byly v roce 2024 vráceny zpět do rozpočtu kraje ve výši 199.765 tis. Kč.</t>
  </si>
  <si>
    <t>3) O poskytnutí dotací rozhodlo zastupitelstvo kraje usnesením č. 2/86 ze dne 16.12.2024 na 19 projektů v souhrnném objemu 2.557,5 tis. Kč. Výplata proběhla v roce 2025 do 30 dnů od nabytí účinnosti smluv.</t>
  </si>
  <si>
    <t>poskytnuto v roce 2024</t>
  </si>
  <si>
    <t>Program obnovy památek nadregionálního významu v Moravskoslezském kraji v letech 2023 a 2024</t>
  </si>
  <si>
    <t>Podpora obnovy a rozvoje venkova Moravskoslezského kraje 2023</t>
  </si>
  <si>
    <t>Program na podporu stáží žáků a studentů ve firmách 2023</t>
  </si>
  <si>
    <t>Podpora provozu venkovských prodejen v Moravskoslezském kraji 2023</t>
  </si>
  <si>
    <t>Program na podporu přípravy projektové dokumentace 2023</t>
  </si>
  <si>
    <t>Podpora vědy a výzkumu v Moravskoslezském kraji 2023</t>
  </si>
  <si>
    <t>Podpora znevýhodněných oblastí Moravskoslezského kraje 2023</t>
  </si>
  <si>
    <t>Podpora turistických informačních center v Moravskoslezském kraji v roce 2023</t>
  </si>
  <si>
    <t>Podpora infrastruktury a propagace cestovního ruchu v Moravskoslezském kraji</t>
  </si>
  <si>
    <t>Podpora technických atraktivit v Moravskoslezském kraji v roce 2023</t>
  </si>
  <si>
    <t>Podpora systému destinačního managementu turistických oblastí pro období 2023-2024</t>
  </si>
  <si>
    <t>Podpora kempování v Moravskoslezském kraji</t>
  </si>
  <si>
    <t>Program na podporu zvýšení kvality sociálních služeb poskytovaných Moravskoslezském kraji na rok 2023</t>
  </si>
  <si>
    <t>Podpora aktivit v oblasti prevence rizikového chování</t>
  </si>
  <si>
    <t>Podpora vzdělávání a poradenství v oblasti životního prostředí 2023-2024</t>
  </si>
  <si>
    <t>Podpora návrhu řešení nakládání s vodami 2023-2024</t>
  </si>
  <si>
    <t>Podpora odpadového hospodářství  2023-2024</t>
  </si>
  <si>
    <t>Drobné vodohospodářské akce 2023</t>
  </si>
  <si>
    <t>PŘEHLED INDIVIDUÁLNÍCH DOTACÍ POSKYTNUTÝCH Z ROZPOČTU KRAJE V ROCE 2024</t>
  </si>
  <si>
    <t xml:space="preserve">Podpora aktivit obcí </t>
  </si>
  <si>
    <t>Finanční podpora postiženým živelními pohromami</t>
  </si>
  <si>
    <t>Podpora organizacím na úseku bezpečnosti a Integrovaného záchranného systému (IZS)</t>
  </si>
  <si>
    <t>Horská služba ČR, o.p.s., Špindlerův Mlýn</t>
  </si>
  <si>
    <t>Oblastní spolek Českého červeného kříže Bruntál, Bruntál</t>
  </si>
  <si>
    <t>Příspěvek obcím na financování potřeb jednotek sborů dobrovolných hasičů obcí</t>
  </si>
  <si>
    <t xml:space="preserve">Obec Lichnov </t>
  </si>
  <si>
    <t xml:space="preserve">Obec Milotice nad Opavou </t>
  </si>
  <si>
    <t>Realizace koncepce ochrany obyvatel kraje – příprava na mimořádné situace</t>
  </si>
  <si>
    <t>Kulturní akce krajského a nadregionálního významu</t>
  </si>
  <si>
    <t>Janáčkův máj, o.p.s. ,Ostrava - Moravská Ostrava a Přívoz</t>
  </si>
  <si>
    <t>Jiří Pargač, Slezské Rudoltice</t>
  </si>
  <si>
    <t>Matice RADHOŠŤSKÁ, Frenštát pod Radhoštěm</t>
  </si>
  <si>
    <t>MUSEum+, Industriální muzeum v Ostravě</t>
  </si>
  <si>
    <t>Římskokatolická farnost Bolatice, Bolatice</t>
  </si>
  <si>
    <t>Římskokatolická farnost Jistebník</t>
  </si>
  <si>
    <t>Římskokatolická farnost Krasov, Krnov</t>
  </si>
  <si>
    <t>Římskokatolická farnost Kravaře, Kravaře</t>
  </si>
  <si>
    <t>Římskokatolická farnost Litultovice, Litultovice</t>
  </si>
  <si>
    <t>Římskokatolická farnost Opava - Kylešovice, Opava Kylešovice</t>
  </si>
  <si>
    <t>Římskokatolická farnost Ostrava - Hrabůvka, Ostrava Hrabůvka</t>
  </si>
  <si>
    <t>Římskokatolická farnost Ostrava - Plesná, Ostrava Plesná</t>
  </si>
  <si>
    <t xml:space="preserve">Římskokatolická farnost Ostrava - Poruba, Ostrava-Poruba </t>
  </si>
  <si>
    <t>Římskokatolická farnost Raduň</t>
  </si>
  <si>
    <t>Římskokatolická farnost Slavkov u Opavy</t>
  </si>
  <si>
    <t>Římskokatolická farnost Stará Ves u Rýmařova, Rýmařov</t>
  </si>
  <si>
    <t>Římskokatolická farnost Těškovice, Těškovice</t>
  </si>
  <si>
    <t>Společenství vlastníků 28. října 18, Ostrava-Moravská Ostrava</t>
  </si>
  <si>
    <t>Beskidfilm s. r. o., Svätý Kríž</t>
  </si>
  <si>
    <t>Divadlo Koktejl s.r.o., Ostrava Hulváky</t>
  </si>
  <si>
    <t>EALLIN  TV  s.r.o., Praha 10</t>
  </si>
  <si>
    <t>No Stress Production s.r.o., Praha 4 Nusle</t>
  </si>
  <si>
    <t>SPORTFILM LIBEREC z. s., Liberec</t>
  </si>
  <si>
    <t>We Know Film production, s.r.o., Ostrava-Moravská Ostrava</t>
  </si>
  <si>
    <t>Církevní konzervatoř Opava</t>
  </si>
  <si>
    <t>Symfonický dechový orchestr Májovák Karviná, z. s., Karviná</t>
  </si>
  <si>
    <t>Soubor lid. písní a tanců Valašský vojvoda Kozlovic, Kozlovice</t>
  </si>
  <si>
    <t>Soubor lidových písní a tanců Hlubina, Ostrava</t>
  </si>
  <si>
    <t>Soutěže, festivaly a aktivity v oblasti kultury</t>
  </si>
  <si>
    <t>ARA ART, z. s., Praha 5</t>
  </si>
  <si>
    <t>BcA. Ing. Radim Přidal, Frýdek-Místek</t>
  </si>
  <si>
    <t>Centrum Bystřina, z.ú., Fryčovice</t>
  </si>
  <si>
    <t>DAMÚZA, z. ú., Praha Staré Město</t>
  </si>
  <si>
    <t>Dominik Fajkus, Opava</t>
  </si>
  <si>
    <t>Filmotéka Ostrava z. s., Ostrava-Moravská Ostrava</t>
  </si>
  <si>
    <t>Fotoklub Ostrava, z.s., Ostrava Poruba</t>
  </si>
  <si>
    <t>Hudební uskupení Nazdar! z.s., Petrovice u Karviné</t>
  </si>
  <si>
    <t>Ivana Hoňková, Studénka</t>
  </si>
  <si>
    <t>Klub přátel Hornického muzea v Ostravě, Ostrava, Petřkovice</t>
  </si>
  <si>
    <t>Marek Zlý, Sviadnov</t>
  </si>
  <si>
    <t>Matice slezská, pobočný spolek v Českém Těšíně, Český Těšín</t>
  </si>
  <si>
    <t>MgA. Mgr. Ondřej Durczak, Ostrava Jih</t>
  </si>
  <si>
    <t>Nadace Hollar, Praha 1</t>
  </si>
  <si>
    <t>Nadační fond Arnošta Lustiga, Praha 5</t>
  </si>
  <si>
    <t>Národopisný soubor Bejatka, z. s., Štítina</t>
  </si>
  <si>
    <t>NAŠE DOUBRAVA, z. s., Doubrava</t>
  </si>
  <si>
    <t>Obec Slovákov v Karviné, Karviná</t>
  </si>
  <si>
    <t>Plynutí z.s., Moravská Ostrava</t>
  </si>
  <si>
    <t>Show2Business, s.r.o., Brno</t>
  </si>
  <si>
    <t>Spolek I4U, Třinec</t>
  </si>
  <si>
    <t>Spolek kultury Hlučínska, Hlučín</t>
  </si>
  <si>
    <t>Spolek rodičů Jednička, Studénka</t>
  </si>
  <si>
    <t>Spolek Sdružení Romů z.s., Karviná</t>
  </si>
  <si>
    <t>Ševčík - Moravský folkórní soubor, z.s., Ostrava-Zábřeh</t>
  </si>
  <si>
    <t>Taneční klub TREND Ostrava, Stará Bělá</t>
  </si>
  <si>
    <t>Thon Tomáš -  ARTTHON, Opava</t>
  </si>
  <si>
    <t>Tvůrčí centrum Ostrava, z.s., Ostrava</t>
  </si>
  <si>
    <t>Umělecké vzdělávání s.r.o., Brno</t>
  </si>
  <si>
    <t>VIKING AGENCY s.r.o., Havířov</t>
  </si>
  <si>
    <t>Farní sbor Slezské církve evangelické a. v. v Těrlicku, Těrlicko</t>
  </si>
  <si>
    <t>Historická společnost HEREDITAS z.s., Český Těšín</t>
  </si>
  <si>
    <t>Orel jednota Ostrava-Třebovice, Ostrava Třebovice</t>
  </si>
  <si>
    <t>Česko-polská obchodní komora z. s., Ostrava</t>
  </si>
  <si>
    <t>Podpora rozvojových projektů</t>
  </si>
  <si>
    <t>Stará Karviná, z.s., Karviná</t>
  </si>
  <si>
    <t>Zájmové sdružení Frýdlantsko-Beskydy</t>
  </si>
  <si>
    <t>Vouchery pro podnikatele v MSK – 1. výzva</t>
  </si>
  <si>
    <t>AZ Hlušec s.r.o., Písek</t>
  </si>
  <si>
    <t>Constores s.r.o., Orlová</t>
  </si>
  <si>
    <t>Dlouhý-BANTEX s.r.o., Brušperk</t>
  </si>
  <si>
    <t>Ing. Olga Šamárková, Melč</t>
  </si>
  <si>
    <t>Ing. Samuel Przeczek, Dolní Domaslavice</t>
  </si>
  <si>
    <t>IVF, AleBreConsulting s.r.o., Frýdek-Místek</t>
  </si>
  <si>
    <t>IVF, support centre s.r.o., Brušperk</t>
  </si>
  <si>
    <t>Jan Mésároš, Ostravice</t>
  </si>
  <si>
    <t>Jiří Liberda, Frýdek-Místek</t>
  </si>
  <si>
    <t>Jiří Szyszka, Karviná</t>
  </si>
  <si>
    <t>Křižánek Petr, Třinec</t>
  </si>
  <si>
    <t>Lukáš Hrabovský, Ostravice</t>
  </si>
  <si>
    <t>Michal Štencel, Melč</t>
  </si>
  <si>
    <t>Ondřej Svoboda, Frenštát pod Radhoštěm</t>
  </si>
  <si>
    <t>SitePark s.r.o., Melč</t>
  </si>
  <si>
    <t>STAVBY TIETZ s.r.o., Ostrava, Moravská Ostrava</t>
  </si>
  <si>
    <t>Ostatní individuální dotace v odvětví regionálního rozvoje</t>
  </si>
  <si>
    <t>Fond Pustevny</t>
  </si>
  <si>
    <t>Metodické centrum krajských infocenter</t>
  </si>
  <si>
    <t>Gruňský Ledovec z.s., Staré Hamry</t>
  </si>
  <si>
    <t>Jeseníky - Sdružení cestovního ruchu, Šumperk</t>
  </si>
  <si>
    <t>Místní skupina Polského kulturně-osvětového svazu v Mostech u Jablunkova z.s.</t>
  </si>
  <si>
    <t>Opava technická z. s., Opava</t>
  </si>
  <si>
    <t>Spolek Přátelé Vrbenska , Vrbno pod Pradědem</t>
  </si>
  <si>
    <t>Tajemné Beskydy s.r.o., Ostrava Heřmanice</t>
  </si>
  <si>
    <t>Dotace na podporu prorodinných aktivit</t>
  </si>
  <si>
    <t>Podpora investičních projektů realizovaných v sociální oblasti</t>
  </si>
  <si>
    <t>Národní rada osob se zdravotním postižením České republiky, z.s., Praha 7</t>
  </si>
  <si>
    <t>Opavskem bez bariér, z.s., Opava</t>
  </si>
  <si>
    <t>Ostravská organizace vozíčkářů, Ostrava</t>
  </si>
  <si>
    <t xml:space="preserve">Mistrovství světa v ledním hokeji 2024 </t>
  </si>
  <si>
    <t xml:space="preserve">Podpora soutěží a přehlídek </t>
  </si>
  <si>
    <t>ACRO DANCERS ONLINE s.r.o., Třinec</t>
  </si>
  <si>
    <t>Black Volley Academy - volejbalová akademie MSK, z.s., Ostrava</t>
  </si>
  <si>
    <t>Box Club Krnov, z.s., Krnov</t>
  </si>
  <si>
    <t>Central Golf Club z.s., Ostravice</t>
  </si>
  <si>
    <t>Combat Garda, z. s., Ostrava-Vítkovice</t>
  </si>
  <si>
    <t>Česká asociace pink ponku, spolek, Kozlovice</t>
  </si>
  <si>
    <t>Český florbal, Praha 4</t>
  </si>
  <si>
    <t>Český krasobruslařský svaz, z.s., Praha 1</t>
  </si>
  <si>
    <t>Český volejbalový svaz, Praha 6</t>
  </si>
  <si>
    <t>D.O.G. Opava, z.s., Opava</t>
  </si>
  <si>
    <t>ENDUROM z.s., Jistebník</t>
  </si>
  <si>
    <t>Fitifit, z.ú., Ostrava  Zábřeh</t>
  </si>
  <si>
    <t>Interchess z.s., Frýdek-Místek</t>
  </si>
  <si>
    <t>Jezdecký klub Opava - Kateřinky, z.s., Opava</t>
  </si>
  <si>
    <t>JK Danty Polanka nad Odrou, z. s., Ostrava-Polanka nad Odrou</t>
  </si>
  <si>
    <t>Kánoe klub Opava, z.s., Opava</t>
  </si>
  <si>
    <t>Moravskoslezská krajská asociace Sport pro všechny, Ostrava-Moravská Ostrava a Přívoz</t>
  </si>
  <si>
    <t>Moravskoslezský krajsky svaz vzpíraní z.s., Havířov</t>
  </si>
  <si>
    <t>Orel jednota Mořkov, Mořkov</t>
  </si>
  <si>
    <t>Ostravská sportovní z.s., Ostrava Zábřeh</t>
  </si>
  <si>
    <t>PARAKLUB LYSÁ HORA z.s., Frýdlant nad Ostravicí</t>
  </si>
  <si>
    <t>RAUL, s.r.o. , Praha 1 Josefov</t>
  </si>
  <si>
    <t>RIOCYCLING TEAM z.s., Rýmařov</t>
  </si>
  <si>
    <t>SKI MOSTY, Mosty u Jablunkova</t>
  </si>
  <si>
    <t>Sokolská župa Beskydská Jana Čapka, Frýdek-Místek</t>
  </si>
  <si>
    <t>SOKOLSKÁ ŽUPA MORAVSKOSLEZSKÁ, Ostrava, Moravská Ostrava a Přívoz</t>
  </si>
  <si>
    <t>Sportovní centrum Bystřice, z.s., Bystřice</t>
  </si>
  <si>
    <t>Sportovní klub Rodina v pohybu Opava, z.s., Opava</t>
  </si>
  <si>
    <t>Škola gymnastických mistrů, Frýdlant nad Ostravicí</t>
  </si>
  <si>
    <t>TACYKLISTIKA, z.s., Suchdol nad Odrou</t>
  </si>
  <si>
    <t>Taneční škola Dance4Life, z.s., Opava-Kylešovice</t>
  </si>
  <si>
    <t>Tělocvičná jednota Sokol Pustějov, Pustějov</t>
  </si>
  <si>
    <t>Tělovýchovná jednota Dolní Lomná</t>
  </si>
  <si>
    <t>Tělovýchovná jednota Slavia Malé Hoštice, z.s., Malé Hoštice</t>
  </si>
  <si>
    <t>Tělovýchovná jednota Sokol Pstruží, z.s., Pstruží</t>
  </si>
  <si>
    <t>Tělovýchovná jednota Sokol Stěbořice, z.s., Stěbořice</t>
  </si>
  <si>
    <t>Tělovýchovná jednota Spartak Budišov nad Budišovkou, z.s., Budišov nad Budišovkou</t>
  </si>
  <si>
    <t>TJ Mořkov, z.s., Mořkov</t>
  </si>
  <si>
    <t>Závod míru, z. s., Praha 6</t>
  </si>
  <si>
    <t>Podpora sportu v Moravskoslezském kraji</t>
  </si>
  <si>
    <t xml:space="preserve">Podpora talentů </t>
  </si>
  <si>
    <t xml:space="preserve">Studium a vzdělávání v zahraničí </t>
  </si>
  <si>
    <t>Významné akce kraje v oblasti volného času dětí a mládeže a další významné akce</t>
  </si>
  <si>
    <t>CEBENA - Cesta bezmoci a naděje, z. s., Pustá Polom</t>
  </si>
  <si>
    <t>Česká hutnická společnost, z.s., Třinec</t>
  </si>
  <si>
    <t>FIKYNO, z. s., Vrbno pod Pradědem</t>
  </si>
  <si>
    <t>MANEMI o.p.s., Město Albrechtice</t>
  </si>
  <si>
    <t>Royal Rangers Moravskoslezský kraj, Frýdek-Místek</t>
  </si>
  <si>
    <t>Římskokatolická farnost Veřovice, Veřovice</t>
  </si>
  <si>
    <t>BOS.org s.r.o.,Ústí nad Labem-město, Klíše</t>
  </si>
  <si>
    <t>Dětské polytrauma, z.s., Pustá Polom</t>
  </si>
  <si>
    <t>Ordinace Hlavní s.r.o., Ostravice</t>
  </si>
  <si>
    <t xml:space="preserve">Ostatní individuální dotace v odvětví zdravotnictví </t>
  </si>
  <si>
    <t>Events 4 you, z.s., Praha 8</t>
  </si>
  <si>
    <t>MDDr. Eva Świerczek s.r.o., Jablunkov</t>
  </si>
  <si>
    <t>myTREEDK Ostrava 1 a.s., Opava</t>
  </si>
  <si>
    <t>Sára dětem, z.s., Bílovec</t>
  </si>
  <si>
    <t>SSZ JMK z.s., Brno</t>
  </si>
  <si>
    <t>Pavel Šůs, Kolová</t>
  </si>
  <si>
    <t>Padolí z. s., Veřovice</t>
  </si>
  <si>
    <t>Propagace v oblasti zemědělství</t>
  </si>
  <si>
    <t>Svaz chovatelů ovcí a koz v ČR, Brno-Královo Pole</t>
  </si>
  <si>
    <t>Propagace v oblasti životního prostředí</t>
  </si>
  <si>
    <t>2nd Chance z. s., Ostrava Zábřeh</t>
  </si>
  <si>
    <t>Balónek z.s., Ostrava-Moravská Ostrava a Přívoz</t>
  </si>
  <si>
    <t>Integra Consulting s.r.o., Praha 3</t>
  </si>
  <si>
    <t>Myslivecký spolek Ligotka, Komorní Lhotka</t>
  </si>
  <si>
    <t>Myslivecký Spolek Zátiší Dětmarovice, Dětmarovice</t>
  </si>
  <si>
    <t>Sázíme stromy, z. ú., Praha 8</t>
  </si>
  <si>
    <t>Ing. Aneta Struhalová, Komorní Lhotka</t>
  </si>
  <si>
    <t>Základní organizace Českého zahrádkářského svazu Kravaře u Hlučína, Kravaře</t>
  </si>
  <si>
    <t>PŘEHLED ÚČELOVÝCH DOTACÍ ZE STÁTNÍHO ROZPOČTU A STÁTNÍCH FONDŮ PODLÉHAJÍCÍCH FINANČNÍMU VYPOŘÁDÁNÍ ZA ROK 2024</t>
  </si>
  <si>
    <r>
      <t xml:space="preserve">Poskytnuto v roce 2024 
</t>
    </r>
    <r>
      <rPr>
        <sz val="8"/>
        <rFont val="Tahoma"/>
        <family val="2"/>
        <charset val="238"/>
      </rPr>
      <t>(a v předešlých letech)</t>
    </r>
  </si>
  <si>
    <r>
      <t xml:space="preserve">Použito v roce 2024
</t>
    </r>
    <r>
      <rPr>
        <sz val="8"/>
        <rFont val="Tahoma"/>
        <family val="2"/>
        <charset val="238"/>
      </rPr>
      <t>(a v předešlých letech)</t>
    </r>
  </si>
  <si>
    <t>Nedočerpáno
v roce 2024</t>
  </si>
  <si>
    <r>
      <t xml:space="preserve">Vráceno do SR v průběhu roku 2024
</t>
    </r>
    <r>
      <rPr>
        <sz val="8"/>
        <rFont val="Tahoma"/>
        <family val="2"/>
        <charset val="238"/>
      </rPr>
      <t>(a v předešlých letech)</t>
    </r>
  </si>
  <si>
    <t>Vráceno v rámci 
FV za rok 2024</t>
  </si>
  <si>
    <t>Vráceno 
z příjmu 2025</t>
  </si>
  <si>
    <t>Vráceno 
z přebytku 2024</t>
  </si>
  <si>
    <t>Adaptační a integrační aktivity cizinců ve školách</t>
  </si>
  <si>
    <t>Systémové dotace na protiradonová opatření</t>
  </si>
  <si>
    <t>Povodně 2024</t>
  </si>
  <si>
    <t>Účelové dotace na výdaje spojené se společnými volbami do Senátu a zastupitelstev krajů</t>
  </si>
  <si>
    <t>Účelové dotace na výdaje spojené s přípravou a konáním voleb do Evropského Parlamentu</t>
  </si>
  <si>
    <t>Ostatní zdravotnické programy - neinvestice</t>
  </si>
  <si>
    <t>Podpora rozvoje a obnovy materiálně technického vybavení pro řešení krizových situací - program č. 135 08 – investice</t>
  </si>
  <si>
    <t>ISO II/A zabezpečení objektů - investiční</t>
  </si>
  <si>
    <t>ISO II/C výkupy předmětů kulturní hodnoty mimořádného významu - investiční</t>
  </si>
  <si>
    <r>
      <t>17526</t>
    </r>
    <r>
      <rPr>
        <b/>
        <vertAlign val="superscript"/>
        <sz val="8"/>
        <rFont val="Tahoma"/>
        <family val="2"/>
        <charset val="238"/>
      </rPr>
      <t>1)</t>
    </r>
  </si>
  <si>
    <t>NPO – 1.6.1 – IT vybavení stavebních úřadů – program č. Z1716 – INV</t>
  </si>
  <si>
    <t>V přehledu nejsou zahrnuty dotace vypořádané prostřednictvím agendového informačního systému (může se jednat o prostředky poskytnuté v rámci evidenčního dotačního systému a na projekty spolufinancované z evropských zdrojů).</t>
  </si>
  <si>
    <r>
      <t xml:space="preserve">2) </t>
    </r>
    <r>
      <rPr>
        <sz val="8"/>
        <rFont val="Tahoma"/>
        <family val="2"/>
        <charset val="238"/>
      </rPr>
      <t xml:space="preserve"> Dotace byla poskytnuta v roce 2023, vypořádána byla při finančním vypořádání za rok 2024.</t>
    </r>
  </si>
  <si>
    <t>PŘEHLED DOTACÍ ZE STÁTNÍHO ROZPOČTU PŘIJATÝCH V ROCE 2024 NEPODLÉHAJÍCÍCH FINANČNÍMU VYPOŘÁDÁNÍ ZA ROK 2024</t>
  </si>
  <si>
    <t>Poskytnuto 
v roce 2024</t>
  </si>
  <si>
    <t>Centra odborné přípravy 2024 – 2028 – program č. 129 720</t>
  </si>
  <si>
    <t>Národní sportovní agentura</t>
  </si>
  <si>
    <t xml:space="preserve">Výstavba standardizované sportovní infrastruktury – program č. 162D55 </t>
  </si>
  <si>
    <t>Celkem Národní sportovní agentura</t>
  </si>
  <si>
    <t>PŘEHLED PŘIJATÝCH PROSTŘEDKŮ ZE STÁTNÍHO ROZPOČTU NA PROJEKTY SPOLUFINANCOVANÉ
Z EVROPSKÝCH FINANČNÍCH ZDROJŮ V ROCE 2024</t>
  </si>
  <si>
    <t>Poskytnuto v roce 2024</t>
  </si>
  <si>
    <t>Použito v roce 2024</t>
  </si>
  <si>
    <t>Vráceno do SR v průběhu roku 2024</t>
  </si>
  <si>
    <t>Podpora 1 projektu v odvětví školství v rámci Národního plánu obnovy (81.291 tis. Kč) a 1 projektu v odvětví regionálního rozvoje v rámci Operačního programu Jan Amos Komenský (25.810 tis. Kč)</t>
  </si>
  <si>
    <t xml:space="preserve">Podpora projektů z Integrovaného regionálního operačního programu, Operačního programu Technická pomoc, Národního plánu obnovy a Operačního programu přeshraniční spolupráce. Jednalo se o financování 5 projektů v odvětví dopravy (178.895 tis. Kč), 2 projektů v odvětví vlastní správní činnost kraje a činnost zastupitelstva kraje (3.992 tis. Kč), 1 projektu v odvětví kultury (297 tis. Kč), 3 projektů v odvětví regionálního rozvoje (4.527 tis. Kč), 1 projektu v odvětví sociálních věcí (24.084 tis. Kč), 2 projektů v odvětví školství (29.032 tis. Kč) a 13 projektů v odvětví zdravotnictví (324.658 tis. Kč). </t>
  </si>
  <si>
    <t>Podpora projektů z Operačního programu Životní prostředí a Operačního programu Spravedlivá transformace. Jednalo se o financování 1 projektu v odvětví kultury (22.499 tis. Kč), 4 projektů v odvětví regionálního rozvoje (78.634 tis. Kč), 2 projektů v odvětví sociálních věcí (29.887 tis. Kč), 5 projektů v odvětví školství (118.061 tis. Kč), 1 projektu v odvětví zdravotnictví (7.474 tis. Kč) a 4 projektů v odvětví životního prostředí (121.757 tis. Kč).</t>
  </si>
  <si>
    <t>Podpora projektu Krajský akční plán pro oblast ochrany ovzduší v rámci programu Životní prostředí, ekosystémy a změna klimatu podporovaného z Norských fondů.</t>
  </si>
  <si>
    <t>Podpora projektů z  Operačního programu Zaměstnanost a Národního plánu obnovy. Prostředky byly určeny na 10 projektů v odvětví sociálních věcí (189.097 tis. Kč) a 1 projekt v odvětví školství (10.718 tis. Kč).</t>
  </si>
  <si>
    <t>Podpora projektu Digitální technická mapa Moravskoslezského kraje z Operačního programu Podnikání a inovace pro konkurenceschopnost.</t>
  </si>
  <si>
    <t>Rok 2024</t>
  </si>
  <si>
    <t>Výsledek hospodaření za rok 2024 u příspěvkové organizace v odvětví dopravy</t>
  </si>
  <si>
    <t>Výsledek hospodaření 2024</t>
  </si>
  <si>
    <t>Výsledek hospodaření za rok 2024 u příspěvkových organizací v odvětví chytrého regionu</t>
  </si>
  <si>
    <t>Výsledek hospodaření za rok 2024 u příspěvkových organizací v odvětví kultury</t>
  </si>
  <si>
    <t>Černá kostka, příspěvková organizace, Ostrava</t>
  </si>
  <si>
    <t>Výsledek hospodaření za rok 2024 u příspěvkových organizací v odvětví sociálních věcí</t>
  </si>
  <si>
    <t>103,12 tis. Kč převod do rezervního fondu;
25,00 tis. Kč převod do fondu odměn</t>
  </si>
  <si>
    <t>Výsledek hospodaření za rok 2024 u příspěvkových organizací v odvětví školství</t>
  </si>
  <si>
    <t>00098752</t>
  </si>
  <si>
    <t>00845299</t>
  </si>
  <si>
    <t>00601292</t>
  </si>
  <si>
    <t>00842761</t>
  </si>
  <si>
    <t>00601641</t>
  </si>
  <si>
    <t>72547651</t>
  </si>
  <si>
    <t>00601594</t>
  </si>
  <si>
    <t>00849936</t>
  </si>
  <si>
    <t>07331533</t>
  </si>
  <si>
    <t>Vzdělávací a sportovní centrum, Bílá, příspěvková organizace</t>
  </si>
  <si>
    <t>00601675</t>
  </si>
  <si>
    <t>00852619</t>
  </si>
  <si>
    <t>62330268</t>
  </si>
  <si>
    <t>6,73 tis. Kč převod do rezervního fondu; 
1,6 tis. Kč převod do fondu odměn</t>
  </si>
  <si>
    <t>61989321</t>
  </si>
  <si>
    <t>Dětský domov Úsměv, Ostrava-Slezská Ostrava, Bukovanského 25, příspěvková organizace</t>
  </si>
  <si>
    <t>11,22 tis. Kč převod do rezervního fondu; 2,7 tis. Kč převod do fondu odměn</t>
  </si>
  <si>
    <t>00601411</t>
  </si>
  <si>
    <t>14,51 tis. Kč převod do rezervního fondu; 
3 tis. Kč převod do fondu odměn</t>
  </si>
  <si>
    <t>68321261</t>
  </si>
  <si>
    <t>19,14 tis. Kč převod na účet Výsledek hospodaření předcházejících účetních období</t>
  </si>
  <si>
    <t>18,62 tis. Kč převod do rezervního fondu; 4,6 tis. Kč převod do fondu odměn</t>
  </si>
  <si>
    <t>00601837</t>
  </si>
  <si>
    <t>00561151</t>
  </si>
  <si>
    <t>24,7 tis. Kč převod do rezervního fondu; 
6 tis. Kč převod do fondu odměn</t>
  </si>
  <si>
    <t>25,66 tis. Kč převod do rezervního fondu; 6,4 tis. Kč převod do fondu odměn</t>
  </si>
  <si>
    <t>26,99 tis. Kč převod do rezervního fondu; 
6 tis. Kč převod do fondu odměn</t>
  </si>
  <si>
    <t>00601667</t>
  </si>
  <si>
    <t>27,1 tis. Kč převod do rezervního fondu; 
6,5 tis. Kč převod do fondu odměn</t>
  </si>
  <si>
    <t>00852732</t>
  </si>
  <si>
    <t>30,46 tis. Kč převod do rezervního fondu; 7,5 tis. Kč převod do fondu odměn</t>
  </si>
  <si>
    <t>33,25 tis. Kč převod do rezervního fondu; 8,2 tis. Kč převod do fondu odměn</t>
  </si>
  <si>
    <t>60337389</t>
  </si>
  <si>
    <t>34,69 tis. Kč převod do rezervního fondu; 8,6 tis. Kč převod do fondu odměn</t>
  </si>
  <si>
    <t>13644301</t>
  </si>
  <si>
    <t>43,36 tis. Kč převod na účet Výsledek hospodaření předcházejících účetních období</t>
  </si>
  <si>
    <t>00100340</t>
  </si>
  <si>
    <t>37,97 tis. Kč převod do rezervního fondu; 
9 tis. Kč převod do fondu odměn</t>
  </si>
  <si>
    <t>00602141</t>
  </si>
  <si>
    <t>00602086</t>
  </si>
  <si>
    <t>Obchodní akademie a Vyšší odborná škola sociálně právní, Ostrava, příspěvková organizace</t>
  </si>
  <si>
    <t>43,24 tis. Kč převod do rezervního fondu; 10,8 tis. Kč převod do fondu odměn</t>
  </si>
  <si>
    <t>00602132</t>
  </si>
  <si>
    <t>47,21 tis. Kč převod do rezervního fondu; 10 tis. Kč převod do fondu odměn</t>
  </si>
  <si>
    <t>00842745</t>
  </si>
  <si>
    <t>49,35 tis. Kč převod do rezervního fondu; 10 tis. Kč převod do fondu odměn</t>
  </si>
  <si>
    <t>52,39 tis. Kč převod do rezervního fondu; 10 tis. Kč převod do fondu odměn</t>
  </si>
  <si>
    <t>00844691</t>
  </si>
  <si>
    <t>50,82 tis. Kč převod do rezervního fondu; 12,7 tis. Kč převod do fondu odměn</t>
  </si>
  <si>
    <t>51,39 tis. Kč převod do rezervního fondu; 12,8 tis. Kč převod do fondu odměn</t>
  </si>
  <si>
    <t>00577243</t>
  </si>
  <si>
    <t>52,15 tis. Kč převod do rezervního fondu; 13 tis. Kč převod do fondu odměn</t>
  </si>
  <si>
    <t>55,36 tis. Kč převod do rezervního fondu; 13 tis. Kč převod do fondu odměn</t>
  </si>
  <si>
    <t>00576441</t>
  </si>
  <si>
    <t>56,27 tis. Kč převod do rezervního fondu; 13 tis. Kč převod do fondu odměn</t>
  </si>
  <si>
    <t>55,66 tis. Kč převod do rezervního fondu; 13,9 tis. Kč převod do fondu odměn</t>
  </si>
  <si>
    <t>00602060</t>
  </si>
  <si>
    <t>57,76 tis. Kč převod do rezervního fondu; 14 tis. Kč převod do fondu odměn</t>
  </si>
  <si>
    <t>00601403</t>
  </si>
  <si>
    <t>57,93 tis. Kč převod do rezervního fondu; 14,4 tis. Kč převod do fondu odměn</t>
  </si>
  <si>
    <t>00846881</t>
  </si>
  <si>
    <t>62,67 tis. Kč převod do rezervního fondu; 10 tis. Kč převod do fondu odměn</t>
  </si>
  <si>
    <t>65,04 tis. Kč převod do rezervního fondu; 15 tis. Kč převod do fondu odměn</t>
  </si>
  <si>
    <t>65,67 tis. Kč převod do rezervního fondu; 16,4 tis. Kč převod do fondu odměn</t>
  </si>
  <si>
    <t>67,33 tis. Kč převod do rezervního fondu; 16,8 tis. Kč převod do fondu odměn</t>
  </si>
  <si>
    <t>70,98 tis. Kč převod do rezervního fondu; 17,7 tis. Kč převod do fondu odměn</t>
  </si>
  <si>
    <t>00601349</t>
  </si>
  <si>
    <t>Základní škola, Opava, Praskova 411, příspěvková organizace</t>
  </si>
  <si>
    <t>73,63 tis. Kč převod do rezervního fondu; 18,3 tis. Kč převod do fondu odměn</t>
  </si>
  <si>
    <t>73,66 tis. Kč převod do rezervního fondu; 18,4 tis. Kč převod do fondu odměn</t>
  </si>
  <si>
    <t>77 tis. Kč převod do rezervního fondu; 
18 tis. Kč převod do fondu odměn</t>
  </si>
  <si>
    <t>80,22 tis. Kč převod do rezervního fondu; 15 tis. Kč převod do fondu odměn</t>
  </si>
  <si>
    <t>76,28 tis. Kč převod do rezervního fondu; 19 tis. Kč převod do fondu odměn</t>
  </si>
  <si>
    <t>76,58 tis. Kč převod do rezervního fondu; 19,1 tis. Kč převod do fondu odměn</t>
  </si>
  <si>
    <t>77,49 tis. Kč převod do rezervního fondu; 19 tis. Kč převod do fondu odměn</t>
  </si>
  <si>
    <t>00577260</t>
  </si>
  <si>
    <t>77,81 tis. Kč převod do rezervního fondu; 19 tis. Kč převod do fondu odměn</t>
  </si>
  <si>
    <t>00842737</t>
  </si>
  <si>
    <t>77,87 tis. Kč převod do rezervního fondu; 19 tis. Kč převod do fondu odměn</t>
  </si>
  <si>
    <t>78,16 tis. Kč převod do rezervního fondu; 19,5 tis. Kč převod do fondu odměn</t>
  </si>
  <si>
    <t>81,1 tis. Kč převod do rezervního fondu; 
20 tis. Kč převod do fondu odměn</t>
  </si>
  <si>
    <t>86,37 tis. Kč převod do rezervního fondu; 21 tis. Kč převod do fondu odměn</t>
  </si>
  <si>
    <t>89,11 tis. Kč převod do rezervního fondu; 22 tis. Kč převod do fondu odměn</t>
  </si>
  <si>
    <t>94,88 tis. Kč převod do rezervního fondu; 23 tis. Kč převod do fondu odměn</t>
  </si>
  <si>
    <t>99,06 tis. Kč převod do rezervního fondu; 24 tis. Kč převod do fondu odměn</t>
  </si>
  <si>
    <t>00842753</t>
  </si>
  <si>
    <t>00601659</t>
  </si>
  <si>
    <t>00600920</t>
  </si>
  <si>
    <t>108,61 tis. Kč převod do rezervního fondu; 25,9 tis. Kč převod do fondu odměn</t>
  </si>
  <si>
    <t>00577235</t>
  </si>
  <si>
    <t>00577910</t>
  </si>
  <si>
    <t>00602027</t>
  </si>
  <si>
    <t>112,36 tis. Kč převod do rezervního fondu; 28 tis. Kč převod do fondu odměn</t>
  </si>
  <si>
    <t>00601977</t>
  </si>
  <si>
    <t>58,6 tis. Kč převod do rezervního fondu; 
28,2 tis. Kč převod do fondu odměn; 
54,45 tis. Kč převod na účet Výsledek hospodaření předcházejících účetních období</t>
  </si>
  <si>
    <t>00601357</t>
  </si>
  <si>
    <t>Gymnázium, Bruntál, příspěvková organizace</t>
  </si>
  <si>
    <t>00601381</t>
  </si>
  <si>
    <t>122,16 tis. Kč převod do rezervního fondu; 30 tis. Kč převod do fondu odměn</t>
  </si>
  <si>
    <t>00601624</t>
  </si>
  <si>
    <t>122,96 tis. Kč převod do rezervního fondu; 30,7 tis. Kč převod do fondu odměn</t>
  </si>
  <si>
    <t>00100307</t>
  </si>
  <si>
    <t>134,28 tis. Kč převod do rezervního fondu; 20 tis. Kč převod do fondu odměn</t>
  </si>
  <si>
    <t>137,69 tis. Kč převod do rezervního fondu; 20 tis. Kč převod do fondu odměn</t>
  </si>
  <si>
    <t>128,82 tis. Kč převod do rezervního fondu; 32,1 tis. Kč převod do fondu odměn</t>
  </si>
  <si>
    <t>131,19 tis. Kč převod do rezervního fondu; 30 tis. Kč převod do fondu odměn</t>
  </si>
  <si>
    <t>00601985</t>
  </si>
  <si>
    <t>130,43 tis. Kč převod do rezervního fondu; 32,6 tis. Kč převod do fondu odměn</t>
  </si>
  <si>
    <t>00602116</t>
  </si>
  <si>
    <t>62331540</t>
  </si>
  <si>
    <t>138,24 tis. Kč převod do rezervního fondu; 30 tis. Kč převod do fondu odměn</t>
  </si>
  <si>
    <t>00852481</t>
  </si>
  <si>
    <t>140,78 tis. Kč převod do rezervního fondu; 35 tis. Kč převod do fondu odměn</t>
  </si>
  <si>
    <t>144,39 tis. Kč převod do rezervního fondu; 36 tis. Kč převod do fondu odměn</t>
  </si>
  <si>
    <t>162,08 tis. Kč převod do rezervního fondu; 20 tis. Kč převod do fondu odměn</t>
  </si>
  <si>
    <t>13644254</t>
  </si>
  <si>
    <t>147,23 tis. Kč převod do rezervního fondu; 36,7 tis. Kč převod do fondu odměn</t>
  </si>
  <si>
    <t>00602159</t>
  </si>
  <si>
    <t>148,1 tis. Kč převod do rezervního fondu; 36 tis. Kč převod do fondu odměn</t>
  </si>
  <si>
    <t>00601390</t>
  </si>
  <si>
    <t>148,75 tis. Kč převod do rezervního fondu; 37,1 tis. Kč převod do fondu odměn</t>
  </si>
  <si>
    <t>00602051</t>
  </si>
  <si>
    <t>151,19 tis. Kč převod do rezervního fondu; 37 tis. Kč převod do fondu odměn</t>
  </si>
  <si>
    <t>00602094</t>
  </si>
  <si>
    <t>170,54 tis. Kč převod do rezervního fondu; 20 tis. Kč převod do fondu odměn</t>
  </si>
  <si>
    <t>154,12 tis. Kč převod do rezervního fondu; 38 tis. Kč převod do fondu odměn</t>
  </si>
  <si>
    <t>156,33 tis. Kč převod do rezervního fondu; 39 tis. Kč převod do fondu odměn</t>
  </si>
  <si>
    <t>157,09 tis. Kč převod do rezervního fondu; 39 tis. Kč převod do fondu odměn</t>
  </si>
  <si>
    <t>162,59 tis. Kč převod do rezervního fondu; 40 tis. Kč převod do fondu odměn</t>
  </si>
  <si>
    <t>13644289</t>
  </si>
  <si>
    <t>164,97 tis. Kč převod do rezervního fondu; 41 tis. Kč převod do fondu odměn</t>
  </si>
  <si>
    <t>00601331</t>
  </si>
  <si>
    <t>166,22 tis. Kč převod do rezervního fondu; 41 tis. Kč převod do fondu odměn</t>
  </si>
  <si>
    <t>00602124</t>
  </si>
  <si>
    <t>174,23 tis. Kč převod do rezervního fondu; 43,5 tis. Kč převod do fondu odměn</t>
  </si>
  <si>
    <t>47811919</t>
  </si>
  <si>
    <t>180,7 tis. Kč převod do rezervního fondu; 45,1 tis. Kč převod do fondu odměn</t>
  </si>
  <si>
    <t>216,83 tis. Kč převod do rezervního fondu; 10 tis. Kč převod do fondu odměn</t>
  </si>
  <si>
    <t>00601322</t>
  </si>
  <si>
    <t>184,58 tis. Kč převod do rezervního fondu; 46 tis. Kč převod do fondu odměn</t>
  </si>
  <si>
    <t>211,13 tis. Kč převod do rezervního fondu; 20 tis. Kč převod do fondu odměn</t>
  </si>
  <si>
    <t>195,23 tis. Kč převod do rezervního fondu; 46,2 tis. Kč převod do fondu odměn</t>
  </si>
  <si>
    <t>00845329</t>
  </si>
  <si>
    <t>195,47 tis. Kč převod do rezervního fondu; 48,8 tis. Kč převod do fondu odměn</t>
  </si>
  <si>
    <t>00849910</t>
  </si>
  <si>
    <t>195,48 tis. Kč převod do rezervního fondu; 48,8 tis. Kč převod do fondu odměn</t>
  </si>
  <si>
    <t>00845027</t>
  </si>
  <si>
    <t>216,24 tis. Kč převod do rezervního fondu; 50 tis. Kč převod do fondu odměn</t>
  </si>
  <si>
    <t>232,96 tis. Kč převod do rezervního fondu; 40 tis. Kč převod do fondu odměn</t>
  </si>
  <si>
    <t>00575933</t>
  </si>
  <si>
    <t>223,02 tis. Kč převod do rezervního fondu; 55,7 tis. Kč převod do fondu odměn</t>
  </si>
  <si>
    <t>00846279</t>
  </si>
  <si>
    <t>00601152</t>
  </si>
  <si>
    <t>00602078</t>
  </si>
  <si>
    <t>246,5 tis. Kč převod do rezervního fondu; 50 tis. Kč převod do fondu odměn</t>
  </si>
  <si>
    <t>00842702</t>
  </si>
  <si>
    <t>238,76 tis. Kč převod do rezervního fondu; 59,6 tis. Kč převod do fondu odměn</t>
  </si>
  <si>
    <t>238,94 tis. Kč převod do rezervního fondu; 59,7 tis. Kč převod do fondu odměn</t>
  </si>
  <si>
    <t>13644271</t>
  </si>
  <si>
    <t>243,71 tis. Kč převod do rezervního fondu; 55 tis. Kč převod do fondu odměn</t>
  </si>
  <si>
    <t>47813113</t>
  </si>
  <si>
    <t>239,63 tis. Kč převod do rezervního fondu; 59,9 tis. Kč převod do fondu odměn</t>
  </si>
  <si>
    <t>300,3 tis. Kč převod do rezervního fondu; 60 tis. Kč převod do fondu odměn</t>
  </si>
  <si>
    <t>00845213</t>
  </si>
  <si>
    <t>331,59 tis. Kč převod do rezervního fondu; 60 tis. Kč převod do fondu odměn</t>
  </si>
  <si>
    <t>00848077</t>
  </si>
  <si>
    <t>00844985</t>
  </si>
  <si>
    <t>755,16 tis. Kč převod do rezervního fondu; 60 tis. Kč převod do fondu odměn</t>
  </si>
  <si>
    <t>62330403</t>
  </si>
  <si>
    <t>Výsledek hospodaření za rok 2024 u příspěvkových organizací v odvětví zdravotnictví</t>
  </si>
  <si>
    <t>Návrh organizace na použití výsledku hospodaření</t>
  </si>
  <si>
    <t>SUMÁŘ ÚČETNÍCH VÝKAZŮ ZA ROK 2024</t>
  </si>
  <si>
    <t>ÚČETNÍ VÝKAZY ZA ROK 2024</t>
  </si>
  <si>
    <t>HUB Mošnov, výstavba okružní křižovatky na sil. I/58, a úprava křižovatek na sil. II/464 pro nadměrnou dopravu</t>
  </si>
  <si>
    <t>Nový Jičín, silnice Propojovací – Hřbitovní, úprava křižovatky</t>
  </si>
  <si>
    <t>Oprava přístupu ke skladu CO (NJ)</t>
  </si>
  <si>
    <t>Oprava silnice III/4641 Opava, ul. Nákladní</t>
  </si>
  <si>
    <t>Oprava silnice III/46613 Ostrava – Plesná, průtah obcí II. etapa</t>
  </si>
  <si>
    <t>Polozátková zastávka ul. Gen. Fajtla Mošnov</t>
  </si>
  <si>
    <t>Povodně v odvětví krizového řízení - příspěvkové organizace kraje</t>
  </si>
  <si>
    <t>Protihluková opatření na silnicích II. a III. tříd</t>
  </si>
  <si>
    <t>Přeložka silnice II/467 Štítina – obchvat a napojení na silnici I/11</t>
  </si>
  <si>
    <t>Rekonstrukce objektu dílen a garáží CM Krnov</t>
  </si>
  <si>
    <t>Rekonstrukce zdroje vytápění ředitelství SSMSK v Ostravě</t>
  </si>
  <si>
    <t>Rekonstrukce zdroje vytápění správní budovy, středisko Nový Jičín</t>
  </si>
  <si>
    <t>Rekonstrukce zdroje vytápění v garážích, středisko Opava</t>
  </si>
  <si>
    <t>Rekonstrukce zdroje vytápění, středisko Karviná</t>
  </si>
  <si>
    <t>Silnice II/470, příprava stavby "Komunikace – Severní spoj" v Ostravě</t>
  </si>
  <si>
    <t>Silnice II/474 – Rekonstrukce mostu ev. č. 474-007 přes Ošetnici ve městě Jablunkov</t>
  </si>
  <si>
    <t>Silnice III/01142, Rekonstrukce mostu ev.č. 01142-1 přes řeku Olši v obci Bystřice nad Olší</t>
  </si>
  <si>
    <t>Silnice III/0489 – Rekonstrukce mostu ev. č. 0489-1 přes potok Luha v obci Jeseník nad Odrou</t>
  </si>
  <si>
    <t>Silnice III/4688, Rekonstrukce mostu ev. č. 4688-2 přes vlečku ČD v městě Karviná</t>
  </si>
  <si>
    <t>ÚK Hvězda – Ovčárna zajištění stability v úseku v km 2,960-3,210, v km 2,470 – 2,905 propustky, odvodnění na levém okraji vozovky</t>
  </si>
  <si>
    <t>Kybernetická bezpečnost v odvětví zdravotnictví</t>
  </si>
  <si>
    <t>Reprodukce majetku kraje</t>
  </si>
  <si>
    <t xml:space="preserve">Ostatní účelový příspěvek na provoz v odvětví  životního prostředí - příspěvkové organizace kraje  </t>
  </si>
  <si>
    <t xml:space="preserve">Příspěvek na provoz v odvětví životního prostředí - příspěvkové organizace kraje  </t>
  </si>
  <si>
    <t>Příspěvek na provoz v odvětví životního prostředí - příspěvkové organizace kraje - krytí odpisů</t>
  </si>
  <si>
    <t>Veřejné informační služby knihoven - neivestice</t>
  </si>
  <si>
    <t>Nová expozice Technického muzea Tatra v Kopřivnici - muzeum osobních vozidel</t>
  </si>
  <si>
    <t>Odstranění nedokončené stavby – Šenov u Nového Jičína</t>
  </si>
  <si>
    <t>Rekonstrukce zdroje vytápění v Muzeu Frenštát pod Radhoštěm</t>
  </si>
  <si>
    <t>Rekonstrukce zdroje vytápění v objektu stolařské a konzervátorské dílny</t>
  </si>
  <si>
    <t>Revitalizace zámeckého parku Nová Horka - I. etapa</t>
  </si>
  <si>
    <t>Oprava Památníku životické tragédie</t>
  </si>
  <si>
    <t>Oprava systému ochrany před bleskem – Archeopark</t>
  </si>
  <si>
    <t>Hrad Sovinec - oprava fasády na objektu Lesnické školy</t>
  </si>
  <si>
    <t xml:space="preserve">Ostatní účelový příspěvek na provoz v odvětví sociálních věcí - příspěvkové organizace kraje   </t>
  </si>
  <si>
    <t>Stavební úpravy objektu poradny</t>
  </si>
  <si>
    <t>Oprava střechy, fasády a sanace zdí</t>
  </si>
  <si>
    <t>Oprava střechy technických provozů Domova Jistoty</t>
  </si>
  <si>
    <t>Revitalizace zahrady</t>
  </si>
  <si>
    <t>Elektromobil pro sociálně terapeutickou dílnu organizace Náš svět</t>
  </si>
  <si>
    <t>Rekonstrukce koupelny 6. rodinné skupiny</t>
  </si>
  <si>
    <t>Rekonstrukce zdroje vytápění dětského domova</t>
  </si>
  <si>
    <t>Sanace zdiva</t>
  </si>
  <si>
    <t>Rekonstrukce plynové kotelny</t>
  </si>
  <si>
    <t>Rekonstrukce střechy nad IT učebnou</t>
  </si>
  <si>
    <t>Stavební úpravy bloku C a A</t>
  </si>
  <si>
    <t>Rekonstrukce sociálních zařízení budova B</t>
  </si>
  <si>
    <t>Rekonstrukce sociálních zařízení budovy C</t>
  </si>
  <si>
    <t>Rekonstrukce venkovního hřiště</t>
  </si>
  <si>
    <t>Rekonstrukce zdroje vytápění školy</t>
  </si>
  <si>
    <t>Oprava dlažby</t>
  </si>
  <si>
    <t>Rekonstrukce školní kuchyně a jídelny</t>
  </si>
  <si>
    <t>Výměna umělého trávníku</t>
  </si>
  <si>
    <t>Rekonstrukce podlah</t>
  </si>
  <si>
    <t>Rekonstrukce zdrojů vytápění v objektu mechanizační haly</t>
  </si>
  <si>
    <t>Oprava střechy tělocvičny</t>
  </si>
  <si>
    <t>Odvětrání školní kuchyně a prádelny</t>
  </si>
  <si>
    <t>Rekonstrukce jídelních výtahů</t>
  </si>
  <si>
    <t>Stavební úpravy mateřské školy</t>
  </si>
  <si>
    <t>Rekonstrukce hromosvodů</t>
  </si>
  <si>
    <t>Rekonstrukce střechy pracoviště Šenov</t>
  </si>
  <si>
    <t>Sportovní areál na ul. Komenského, Opava</t>
  </si>
  <si>
    <t>Oprava podlahy v tělocvičně a nářaďovně</t>
  </si>
  <si>
    <t>Rekonstrukce zdroje vytápění budovy</t>
  </si>
  <si>
    <t>Rekonstrukce zdroje vytápění hlavní budovy školy</t>
  </si>
  <si>
    <t>Sanace budovy a zastřešení schodiště – pracoviště Otická</t>
  </si>
  <si>
    <t>Oprava objektů po požáru</t>
  </si>
  <si>
    <t>Oprava střechy a fasády tělocvičny</t>
  </si>
  <si>
    <t>Rekonstrukce vnitřní elektroinstalace</t>
  </si>
  <si>
    <t>Systémová podpora metodiků prevence v PPP</t>
  </si>
  <si>
    <t>Výměna oken objektu školní jídelny</t>
  </si>
  <si>
    <t>Demolice objektu Domova mládeže</t>
  </si>
  <si>
    <t>Rekonstrukce suterénu školy</t>
  </si>
  <si>
    <t>Oprava povrchu příjezdové komunikace Lískovecká</t>
  </si>
  <si>
    <t>Sanace objektu Husova</t>
  </si>
  <si>
    <t>Rekonstrukce hygienických prostor</t>
  </si>
  <si>
    <t>Rekonstrukce výměníkové stanice</t>
  </si>
  <si>
    <t>Výměna rozvodů vody a kanalizace</t>
  </si>
  <si>
    <t>Rekonstrukce zdroje vytápění v kotelně hlavní budovy</t>
  </si>
  <si>
    <t>Oprava střechy</t>
  </si>
  <si>
    <t>Revitalizace fasády budovy dílen</t>
  </si>
  <si>
    <t>Rekonstrukce kuchyně a jídelny</t>
  </si>
  <si>
    <t>Rekonstrukce elektroinstalace budovy A1</t>
  </si>
  <si>
    <t>Stavební úpravy svářečské dílny</t>
  </si>
  <si>
    <t>Odstranění havarijního stavu střechy</t>
  </si>
  <si>
    <t>Oprava příjezdové cesty</t>
  </si>
  <si>
    <t>Modernizace výtahu budovy A</t>
  </si>
  <si>
    <t>Sanace hlavní budovy</t>
  </si>
  <si>
    <t>Hala na řezivo</t>
  </si>
  <si>
    <t>Rekonstrukce bazénu a sprch</t>
  </si>
  <si>
    <t>Rekonstrukce výtahu ve školní kuchyni</t>
  </si>
  <si>
    <t>Oprava střechy nad Domovem mládeže</t>
  </si>
  <si>
    <t>Rekonstrukce objektu SŠ a domova mládeže</t>
  </si>
  <si>
    <t>Oprava střechy správní budovy</t>
  </si>
  <si>
    <t>Rekonstrukce zdroje vytápění v budově D</t>
  </si>
  <si>
    <t>Odstranění komínového tělesa</t>
  </si>
  <si>
    <t>Rekonstrukce střechy jídelny</t>
  </si>
  <si>
    <t>Rekonstrukce zdroje vytápění centrální kotelny Školního statku</t>
  </si>
  <si>
    <t>Rekonstrukce předávací stanice</t>
  </si>
  <si>
    <t>Oprava potrubí teplé vody</t>
  </si>
  <si>
    <t>Oprava střechy učňovských dílen</t>
  </si>
  <si>
    <t>Přípojka splaškové kanalizace</t>
  </si>
  <si>
    <t xml:space="preserve">Oprava kanalizace v budově A </t>
  </si>
  <si>
    <t>Rekonstrukce školního hřiště</t>
  </si>
  <si>
    <t>Rekonstrukce elektroinstalace tělocvičny</t>
  </si>
  <si>
    <t>Rekonstrukce horkovodní přípojky</t>
  </si>
  <si>
    <t>Oprava hlavního vstupu do budovy školy</t>
  </si>
  <si>
    <t>Rekonstrukce kotelny Bílá</t>
  </si>
  <si>
    <t>Oprava sociálních zařízení tělocvičen</t>
  </si>
  <si>
    <t>Rekonstrukce oplocení</t>
  </si>
  <si>
    <t>Sanace trhlin budovy</t>
  </si>
  <si>
    <t>Rekonstrukce elektroinstalace a hygienických zařízení</t>
  </si>
  <si>
    <t>Rekonstrukce školní jídelny</t>
  </si>
  <si>
    <t>Rekonstrukce podlahy dílen</t>
  </si>
  <si>
    <t>Rekonstrukce opěrné zídky</t>
  </si>
  <si>
    <t>Rekonstrukce zdroje vytápění budovy základní školy</t>
  </si>
  <si>
    <t>Revitalizace zahrady a zpevněných ploch</t>
  </si>
  <si>
    <t>Rekonstrukce kotelny na ul. Havlíčkova</t>
  </si>
  <si>
    <t>Rekonstrukce sociálního zařízení</t>
  </si>
  <si>
    <t>Výměna potrubí požární vody v suterénu školy</t>
  </si>
  <si>
    <t>Optimalizace výukových prostor ve městě Vítkov</t>
  </si>
  <si>
    <t>Vodovodní a kanalizační přípojky</t>
  </si>
  <si>
    <t>Rekonstrukce reprezentačního sálu včetně zázemí</t>
  </si>
  <si>
    <t>Rekonstrukce výtahu</t>
  </si>
  <si>
    <t>Rekonstrukce zdroje vytápění</t>
  </si>
  <si>
    <t>Rekonstrukce zdroje vytápění budovy na ul. Sokolská třída</t>
  </si>
  <si>
    <t>Automatizace zpracování dat v oblasti materiálového hospodářství v Nemocnici Havířov</t>
  </si>
  <si>
    <t>Oprava elektronické požární signalizace a evakuačního rozhlasu</t>
  </si>
  <si>
    <t>Posílení kyberbezpečnosti při autorizaci uživatelů a zvýšení dostupnosti provozu PACS v Nemocnici Havířov</t>
  </si>
  <si>
    <t xml:space="preserve">Stabilizace zdravotnického personálu a vzdělávání - příspěvkové organizace kraje  </t>
  </si>
  <si>
    <t>Zvýšení bezpečnosti zálohování a implementace vysoce dostupné storage v Nemocnici Havířov</t>
  </si>
  <si>
    <t>Demolice balkonu dětského oddělení - Karviná</t>
  </si>
  <si>
    <t>Rekonstrukce dětského oddělení v křídle A</t>
  </si>
  <si>
    <t>Rekonstrukce stravovacího provozu - Karviná</t>
  </si>
  <si>
    <t>Vybudování Dětské skupiny Nemocnice Karviná-Ráj - stavební úpravy</t>
  </si>
  <si>
    <t>Rekonstrukce Gastroenterologického centra</t>
  </si>
  <si>
    <t>Kardiosálek v budově E</t>
  </si>
  <si>
    <t>Přístavba centrálního urgentního příjmu</t>
  </si>
  <si>
    <t>Zřízení datového centra</t>
  </si>
  <si>
    <t>Obnova majetku po povodních v odvětví zdravotnictví  </t>
  </si>
  <si>
    <t>Pavilon A - stavební úpravy a přístavba - urgentní příjem</t>
  </si>
  <si>
    <t>Rekonstrukce zdroje vytápění v budově LDN Město Albrechtice</t>
  </si>
  <si>
    <t>Rekonstrukce zdroje vytápění v budově OOP Město Albrechtice</t>
  </si>
  <si>
    <t>Středisko krizového řízení s heliportem pro noční přistávání</t>
  </si>
  <si>
    <t>Pavilon G - vnitřní stavební úpravy</t>
  </si>
  <si>
    <t>Podpora rozvoje a dostupnosti paliativní péče na Opavsku</t>
  </si>
  <si>
    <t>Snížení energetické náročnosti budov Slezské nemocnice v Opavě využitím OZE a KVET u hlavních budov</t>
  </si>
  <si>
    <t>Snížení energetické náročnosti budov Slezské nemocnice v Opavě využitím OZE u vedlejších budov</t>
  </si>
  <si>
    <t>Rekonstrukce zdroje vytápění v budově protialkoholní záchytné stanice Karviná</t>
  </si>
  <si>
    <t>Rekonstrukce zdroje vytápění v budově výjezdové stanice Hlučín</t>
  </si>
  <si>
    <r>
      <t>2)</t>
    </r>
    <r>
      <rPr>
        <sz val="8"/>
        <rFont val="Tahoma"/>
        <family val="2"/>
        <charset val="238"/>
      </rPr>
      <t xml:space="preserve"> Ve sloupci Čerpáno jsou uvedeny poskytnuté prostředky v roce 2024 snížené o případné vyúčtované vratky v závěru roku 2024 nebo počátkem roku 2025.</t>
    </r>
  </si>
  <si>
    <t>Mateřská škola Liptaň, příspěvková organizace</t>
  </si>
  <si>
    <t>Mateřská škola Mateřídouška, Frýdek-Místek, J. Božana 3141</t>
  </si>
  <si>
    <t>Mateřská škola Město Albrechtice,příspěvková organizace</t>
  </si>
  <si>
    <t>Mateřská škola Orlová-Lutyně Ke Studánce 1033 okres Karviná, příspěvková organzace</t>
  </si>
  <si>
    <t>Mateřská škola Pohádka, Frýdek-Místek, Třanovského 404</t>
  </si>
  <si>
    <t>Mateřská škola Slunčíko, Frýdek-Místek, Josefa Myslivečka 1883</t>
  </si>
  <si>
    <t>Mateřská škola Zelená 73/A, příspěvková organizace</t>
  </si>
  <si>
    <t>Waldorfská základní škola a střední škola, Ostrava-Poruba, příspěvková organizace</t>
  </si>
  <si>
    <t>Základní škola Frýdek-Místek, El. Krásnohorské 2254</t>
  </si>
  <si>
    <t>Základní škola Frýdek-Místek, Jana Čapka 2555</t>
  </si>
  <si>
    <t>Národní plán obnovy - pořízení mobilních digitálních technologií pro znevýhodněné žáky</t>
  </si>
  <si>
    <t xml:space="preserve">Město Andělská Hora </t>
  </si>
  <si>
    <t>Individuální dotace - Povodně</t>
  </si>
  <si>
    <t>Individuální dotace - Příspěvek obcím na financování potřeb jednotek sborů dobrovolných hasičů obcí</t>
  </si>
  <si>
    <t>Dotační program - Podpora výsadby zeleně</t>
  </si>
  <si>
    <t>Individuální dotace - Regionální funkce knihoven</t>
  </si>
  <si>
    <t>Individuální dotace - Podpora individuálních akcí na obnovu kulturních památek a památek místního významu</t>
  </si>
  <si>
    <t>Individuální dotace - Finanční podpora postiženým živelními pohromami</t>
  </si>
  <si>
    <t>Individuální dotace - Podpora významných akcí cestovního ruchu</t>
  </si>
  <si>
    <t>Individuální dotace - Prezentace kraje v oblasti kultury a zahraniční spolupráce</t>
  </si>
  <si>
    <t xml:space="preserve">Město Dolní Benešov </t>
  </si>
  <si>
    <t>Individuální dotace - Podpora vodohospodářských projektů</t>
  </si>
  <si>
    <t>Individuální dotace - Soutěže, festivaly a aktivity v oblasti kultury</t>
  </si>
  <si>
    <t>Individuální dotace - Podpora investičních projektů realizovaných v sociální oblasti</t>
  </si>
  <si>
    <t xml:space="preserve">Individuální dotace - Podpora soutěží a přehlídek </t>
  </si>
  <si>
    <t>Dotační program – Podpora návrhu řešení nakládání s vodami</t>
  </si>
  <si>
    <t xml:space="preserve">Individuální dotace - Podpora aktivit obcí </t>
  </si>
  <si>
    <t>Individuální dotace - Podpora činností a celokrajských aktivit pro seniory Moravskoslezského kraje</t>
  </si>
  <si>
    <t>Individuální dotace - Podpora rozvojových projektů</t>
  </si>
  <si>
    <t xml:space="preserve">Obec Albrechtice </t>
  </si>
  <si>
    <t xml:space="preserve">Obec Albrechtičky </t>
  </si>
  <si>
    <t xml:space="preserve">Obec Bělá </t>
  </si>
  <si>
    <t xml:space="preserve">Obec Bílá </t>
  </si>
  <si>
    <t xml:space="preserve">Obec Bílčice </t>
  </si>
  <si>
    <t xml:space="preserve">Obec Bocanovice </t>
  </si>
  <si>
    <t xml:space="preserve">Obec Bratříkovice </t>
  </si>
  <si>
    <t xml:space="preserve">Obec Bruzovice </t>
  </si>
  <si>
    <t xml:space="preserve">Obec Darkovice </t>
  </si>
  <si>
    <t xml:space="preserve">Obec Dolní Životice </t>
  </si>
  <si>
    <t xml:space="preserve">Obec Heřmanice u Oder </t>
  </si>
  <si>
    <t xml:space="preserve">Obec Heřmanovice </t>
  </si>
  <si>
    <t xml:space="preserve">Obec Hlubočec </t>
  </si>
  <si>
    <t xml:space="preserve">Obec Hnojník </t>
  </si>
  <si>
    <t>Individuální dotace - Podpora sportu a pohybových aktivit občanů Moravskoslezského kraje</t>
  </si>
  <si>
    <t xml:space="preserve">Obec Janovice </t>
  </si>
  <si>
    <t xml:space="preserve">Obec Jistebník </t>
  </si>
  <si>
    <t xml:space="preserve">Obec Kaňovice </t>
  </si>
  <si>
    <t xml:space="preserve">Obec Kobeřice </t>
  </si>
  <si>
    <t xml:space="preserve">Obec Košařiska </t>
  </si>
  <si>
    <t xml:space="preserve">Obec Kozmice </t>
  </si>
  <si>
    <t xml:space="preserve">Obec Krasov </t>
  </si>
  <si>
    <t xml:space="preserve">Obec Křišťanovice </t>
  </si>
  <si>
    <t>Obec Kyjovice</t>
  </si>
  <si>
    <t>Obec Lichnov (okr. Bruntál)</t>
  </si>
  <si>
    <t>Obec Lichnov (okr. Nový Jičín)</t>
  </si>
  <si>
    <t xml:space="preserve">Obec Malenovice </t>
  </si>
  <si>
    <t xml:space="preserve">Obec Markvartovice </t>
  </si>
  <si>
    <t xml:space="preserve">Obec Návsí </t>
  </si>
  <si>
    <t xml:space="preserve">Obec Oldřišov </t>
  </si>
  <si>
    <t xml:space="preserve">Obec Petrovice </t>
  </si>
  <si>
    <t>Obec Petrovice u Karviné</t>
  </si>
  <si>
    <t xml:space="preserve">Obec Pstruží </t>
  </si>
  <si>
    <t xml:space="preserve">Obec Rybí </t>
  </si>
  <si>
    <t xml:space="preserve">Obec Staré Těchanovice </t>
  </si>
  <si>
    <t xml:space="preserve">Obec Stonava </t>
  </si>
  <si>
    <t xml:space="preserve">Obec Strahovice </t>
  </si>
  <si>
    <t xml:space="preserve">Obec Štáblovice </t>
  </si>
  <si>
    <t xml:space="preserve">Obec Velká Polom </t>
  </si>
  <si>
    <t xml:space="preserve">Obec Velké Hoštice </t>
  </si>
  <si>
    <t xml:space="preserve">Obec Vendryně </t>
  </si>
  <si>
    <t xml:space="preserve">Obec Vojkovice </t>
  </si>
  <si>
    <t xml:space="preserve">Obec Vršovice </t>
  </si>
  <si>
    <t>Obec Vřesina (okr. Opava)</t>
  </si>
  <si>
    <t>Obec Vřesina (okr. Ostrava)</t>
  </si>
  <si>
    <t xml:space="preserve">Obec Závišice </t>
  </si>
  <si>
    <t xml:space="preserve">Ostrava, Hošťálkovice </t>
  </si>
  <si>
    <t>Ostrava, Martinov</t>
  </si>
  <si>
    <t xml:space="preserve">Ostrava, Nová Ves </t>
  </si>
  <si>
    <t>Ostrava, Petřkovice</t>
  </si>
  <si>
    <t xml:space="preserve">Ostrava, Plesná </t>
  </si>
  <si>
    <t xml:space="preserve">Ostrava, Polanka nad Odrou </t>
  </si>
  <si>
    <t>Ostrava, Proskovice</t>
  </si>
  <si>
    <t>Ostrava, Pustkovec</t>
  </si>
  <si>
    <t>Ostrava, Stará Bělá</t>
  </si>
  <si>
    <t>Ostrava, Třebovice</t>
  </si>
  <si>
    <t>Individuální dotace - Kulturní akce krajského a nadregionálního významu</t>
  </si>
  <si>
    <t>Individuální dotace - Podpora kulturně kreativního odvětví, včetně audiovizí</t>
  </si>
  <si>
    <t>Individuální dotace - Podpora profesionálních divadel a profesionálního symfonického orchestru</t>
  </si>
  <si>
    <t xml:space="preserve">Individuální dotace - Podpora talentů </t>
  </si>
  <si>
    <t>Individuální dotace - Podpora výukového centra EVVO</t>
  </si>
  <si>
    <t>Individuální dotace - Protialkoholní záchytná stanice</t>
  </si>
  <si>
    <t>Individuální dotace - Telekomunikace a datové přenosy pro Integrované bezpečnostní centrum Moravskoslezského kraje</t>
  </si>
  <si>
    <t>Individuální dotace - Významné akce kraje v oblasti volného času dětí a mládeže a další významné akce</t>
  </si>
  <si>
    <t>Mikroregion Frenštátsko</t>
  </si>
  <si>
    <t>Individuální dotace - Podpora předcházení vzniku odpadů a jejich třídění</t>
  </si>
  <si>
    <t>Svazek měst a obcí okresu Karviná</t>
  </si>
  <si>
    <t>Individuální dotace - Informační systém o znečištění ovzduší</t>
  </si>
  <si>
    <t xml:space="preserve">Individuální dotace - Pořízení techniky pro Hasičský záchranný sbor Moravskoslezského kraje </t>
  </si>
  <si>
    <t>Individuální dotace - Příspěvek Hasičskému záchrannému sboru Moravskoslezského kraje na výstavbu a rekonstrukci hasičských stanic</t>
  </si>
  <si>
    <t>Individuální dotace - Realizace koncepce ochrany obyvatel kraje – příprava na mimořádné situace</t>
  </si>
  <si>
    <t>Individuální dotace - Výdaje související s provozem stanice Integrovaného výjezdového centra Nošovice</t>
  </si>
  <si>
    <t>Individuální dotace - Zabezpečení technické podpory pro Integrované bezpečnostní centrum Moravskoslezského kraje</t>
  </si>
  <si>
    <t>Individuální dotace - Konference, sympózia a aktivity v oblasti zdravotnictví</t>
  </si>
  <si>
    <t>Individuální dotace - Fond Pustevny</t>
  </si>
  <si>
    <t>1eczech s. r. o., Ostrava Moravská Ostrava</t>
  </si>
  <si>
    <t>Individuální dotace - Propagace v oblasti životního prostředí</t>
  </si>
  <si>
    <t>4Hospitality media s.r.o., Český Těšín</t>
  </si>
  <si>
    <t>4MADE a.s., Ostrava Třebovice</t>
  </si>
  <si>
    <t>7. přední hlídka Royal Rangers Hodslavice, Hodslavice</t>
  </si>
  <si>
    <t>9. přední hlídka Royal Rangers Třinec-Sosna, Návsí</t>
  </si>
  <si>
    <t>ACTAEA - společnost pro přírodu a krajinu, z.s.</t>
  </si>
  <si>
    <t>Individuální dotace - Podpora projektů sociální prevence a sociálního začleňování s regionální působností v Moravskoslezském kraji</t>
  </si>
  <si>
    <t>Agel projekt, s.r.o., Ostrava-Slezská Ostrava</t>
  </si>
  <si>
    <t>AGRO - DŘEVO s.r.o., Hrobice</t>
  </si>
  <si>
    <t>AGROTRAK SLUŽBY s.r.o., Třinec</t>
  </si>
  <si>
    <t>AKS architekti s.r.o., Ostrava-Slezská Ostrava</t>
  </si>
  <si>
    <t>Individuální dotace – Vouchery pro podnikatele v MSK – 1. výzva</t>
  </si>
  <si>
    <t>AMARTEX group s.r.o., Praha 1</t>
  </si>
  <si>
    <t>Ambulance klinické psychologie s.r.o., Ostrava Poruba</t>
  </si>
  <si>
    <t>Andrea Pěgřimočová, DiS., Ostrava Mariánské Hory</t>
  </si>
  <si>
    <t>ANDREE &amp; ANDREE s.r.o., Opava</t>
  </si>
  <si>
    <t>Anna Střížová, Krasov</t>
  </si>
  <si>
    <t>ANS NDT Czech s.r.o., Ostrava Bartovice</t>
  </si>
  <si>
    <t>Antonín Frnka, Frenštát pod Radhoštěm</t>
  </si>
  <si>
    <t>APENAL, s.r.o., Ostrava-Moravská Ostrava</t>
  </si>
  <si>
    <t>APL CUTTING, s. r. o., Odry</t>
  </si>
  <si>
    <t>APLEX s.r.o., Ostrava Hrabůvka</t>
  </si>
  <si>
    <t>Argutec, s.r.o., Ostrava-Poruba</t>
  </si>
  <si>
    <t>ArchiBIM property s.r.o., Ostrava Svinov</t>
  </si>
  <si>
    <t xml:space="preserve">Dotační program - Program na podporu komunitní práce a neinvestičních aktivit z oblasti prevence kriminality  </t>
  </si>
  <si>
    <t>Art Smile dental clinic s.r.o., Ostrava Hrabůvka</t>
  </si>
  <si>
    <t>ARTYX PROMOTION s.r.o., Ostrava Zábřeh</t>
  </si>
  <si>
    <t>ASOCIACE SPORTU PRO RADOST, z.s., Praha</t>
  </si>
  <si>
    <t>Asociace TOM ČR, TOM 4207 KADAO, Opava</t>
  </si>
  <si>
    <t>Asociace TOM ČR, TOM 4332 ZÁLESÁK, Hlučín</t>
  </si>
  <si>
    <t>ATIC Technology, s.r.o., Ostrava-Moravská Ostrava a Přívoz</t>
  </si>
  <si>
    <t>autinno s.r.o., Ostrava Poruba</t>
  </si>
  <si>
    <t>Individuální dotace - Bezpečnost silničního provozu</t>
  </si>
  <si>
    <t>AXI 100, s.r.o., Frýdek-Místek</t>
  </si>
  <si>
    <t>B of B cars s.r.o., Ostrava Kunčičky</t>
  </si>
  <si>
    <t>BAIL CLUB Vítkovice z.s., Ostrava</t>
  </si>
  <si>
    <t>Barbora Jahnová, Město Albrechtice</t>
  </si>
  <si>
    <t>BASKET OSTRAVA, z. s., Ostrava</t>
  </si>
  <si>
    <t>Basketpoint Frýdek-Místek z.s., Frýdek-Místek</t>
  </si>
  <si>
    <t>Bc. Anna Hlisnikovská, Ostrava Zábřeh</t>
  </si>
  <si>
    <t>Bc. Jiří Ikonomidis, Krnov</t>
  </si>
  <si>
    <t>Bc. Petr Peška, Horní Suchá</t>
  </si>
  <si>
    <t>Bc. Petra Špornová, Ostrava</t>
  </si>
  <si>
    <t>Beata Ballasch, Karviná</t>
  </si>
  <si>
    <t>BeePartner a.s., Třinec</t>
  </si>
  <si>
    <t>Belot work s.r.o., Třinec</t>
  </si>
  <si>
    <t>BENEKOV ESCO s.r.o., Horní Benešov</t>
  </si>
  <si>
    <t>BENEKOVterm s.r.o., Horní Benešov</t>
  </si>
  <si>
    <t>BETOCHEM STEEL, s.r.o., Ostrava Kunčičky</t>
  </si>
  <si>
    <t>Běžecký klub Ludgeřovice, z.s., Ludgeřovice</t>
  </si>
  <si>
    <t xml:space="preserve">Bílá holubice z.s.. Ostrava-Moravská Ostrava a Přívoz  </t>
  </si>
  <si>
    <t>Bílovecká nemocnice, a.s., Bílovec</t>
  </si>
  <si>
    <t xml:space="preserve">Individuální dotace - Kybernetická bezpečnost </t>
  </si>
  <si>
    <t>Boris Dunaj, Ostrava Výškovice</t>
  </si>
  <si>
    <t>BOS.org s.r.o., Ústí nad Labem-město, Klíše</t>
  </si>
  <si>
    <t>CARPENTALIS MORAVIAN RANCH s.r.o., Třinec</t>
  </si>
  <si>
    <t>Centrum pro zdravotně postižené Moravskoslezského kraje, Ostrava-Moravská Ostrava a Přívoz</t>
  </si>
  <si>
    <t>Circus! Dance Studio, z.s., Bernartice nad Odrou</t>
  </si>
  <si>
    <t>Církevní základní škola a mateřská škola Třinec</t>
  </si>
  <si>
    <t>Cloud4medical s.r.o., Budišovice</t>
  </si>
  <si>
    <t>Coffee Culture s.r.o., Ostrava-Moravská Ostrava</t>
  </si>
  <si>
    <t>Color služby s.r.o., Karviná</t>
  </si>
  <si>
    <t>Culture Zone s.r.o., Ostrava Poruba</t>
  </si>
  <si>
    <t>Czech Cool Trade s.r.o., Praha 3</t>
  </si>
  <si>
    <t>ČECHYMEN a.s., Praha 3 Žižkov</t>
  </si>
  <si>
    <t>Individuální dotace - Metodické centrum krajských infocenter</t>
  </si>
  <si>
    <t>Individuální dotace - Propagace v oblasti zemědělství</t>
  </si>
  <si>
    <t>Český klub ringa z.s., Brušperk</t>
  </si>
  <si>
    <t xml:space="preserve">Individuální dotace - Mistrovství světa v ledním hokeji 2024 </t>
  </si>
  <si>
    <t>Český svaz orientačních sportů, Praha</t>
  </si>
  <si>
    <t>Český svaz včelařů, z.s., základní organizace Český Těšín, Český Těšín</t>
  </si>
  <si>
    <t>Český svaz včelařů, z.s., základní organizace Vřesina, Vřesina</t>
  </si>
  <si>
    <t>ČistéDřevo s.r.o., Albrechtice</t>
  </si>
  <si>
    <t>DAKOTA, o.p.s., Ostrava-Jih</t>
  </si>
  <si>
    <t>Dana Kaletová, Třinec</t>
  </si>
  <si>
    <t>David Busek, Příbor</t>
  </si>
  <si>
    <t>David Girten, Ostrava Vítkovice</t>
  </si>
  <si>
    <t>David Kania, Hlučín</t>
  </si>
  <si>
    <t>Denisa Lišková, Ostrava Michálkovice</t>
  </si>
  <si>
    <t>DENTAJA s.r.o., Lučina</t>
  </si>
  <si>
    <t>Dětský lékař - FM s.r.o., Frýdek-Místek</t>
  </si>
  <si>
    <t>Discgolf Club Beskyd Frenštátsko, zapsaný spolek, Frenštát pod Radhoštěm</t>
  </si>
  <si>
    <t>Do náruče, z.s., Bruntál</t>
  </si>
  <si>
    <t>Dobrá rodina o.p.s., Praha 1</t>
  </si>
  <si>
    <t>DODOKTORA s.r.o., Bystřice</t>
  </si>
  <si>
    <t>Individuální dotace - Podpora turistických areálů spadajících pod Dolní oblast Vítkovice</t>
  </si>
  <si>
    <t>Dvorský Vítězslav, Ing., Malenovice</t>
  </si>
  <si>
    <t>EDIMA solutions, s.r.o., Frýdek-Místek</t>
  </si>
  <si>
    <t>Edugram Academy s.r.o., Ostrava Mariánské Hory</t>
  </si>
  <si>
    <t>Ekočesko z.s., Bruntál</t>
  </si>
  <si>
    <t>EKOSTYREN s.r.o., Ostrava Hrabová</t>
  </si>
  <si>
    <t>Ekvilibro z. s., Ostrava Hošťálkovice</t>
  </si>
  <si>
    <t>ELYSROOF s.r.o., Ostrava Mariánské Hory</t>
  </si>
  <si>
    <t>Eni Events s.r.o., Třinec</t>
  </si>
  <si>
    <t>Ergon - sociální podnik, z.s., Český Těšín</t>
  </si>
  <si>
    <t>European Welding Institute s.r.o., Ostrava Radvanice</t>
  </si>
  <si>
    <t>Eva Poláková, Havířov</t>
  </si>
  <si>
    <t>Event media s.r.o., Praha</t>
  </si>
  <si>
    <t>EVIČENSTVO s.r.o., Třinec</t>
  </si>
  <si>
    <t>Farní sbor Slezské církve evangelické a. v. v Oldřichovicích, Oldřichovice</t>
  </si>
  <si>
    <t>Farní sbor Slezské církve evangelické a. v. v Třinci, Třinec</t>
  </si>
  <si>
    <t>Fighting arena Ostrava, z. s., Ostrava</t>
  </si>
  <si>
    <t>Filip Kotrba, Trojanovice</t>
  </si>
  <si>
    <t>Filip Švidrnoch, Dolní Lhota</t>
  </si>
  <si>
    <t>FIM INT spol. s r.o., Hlučín</t>
  </si>
  <si>
    <t>FIPALEX, s.r.o., Rychvald</t>
  </si>
  <si>
    <t>Fitifit, z.ú., Ostrava-Zábřeh</t>
  </si>
  <si>
    <t>Fletonex s.r.o., Ostrava Nová Bělá</t>
  </si>
  <si>
    <t>Florbalový klub Ossiko Třinec spolek, Třinec</t>
  </si>
  <si>
    <t>FLOWSERVICE s.r.o., Krnov</t>
  </si>
  <si>
    <t>FoodTruckCatering s.r.o., Ostrava-Slezská Ostrava</t>
  </si>
  <si>
    <t>free.lepus.cz, z.s., Ostrava-Hrabůvka</t>
  </si>
  <si>
    <t>FreOn Services s.r.o., Opava</t>
  </si>
  <si>
    <t>Fun direct, s.r.o., Ostrava Mariánské Hory a Hulváky</t>
  </si>
  <si>
    <t xml:space="preserve">Individuální dotace – Studium a vzdělávání v zahraničí </t>
  </si>
  <si>
    <t>Gabriela Knýblová, Velká Polom</t>
  </si>
  <si>
    <t>Galerie Věž z.s. , Frýdek-Místek</t>
  </si>
  <si>
    <t>GASTROMANIA CZ s.r.o., Český Těšín</t>
  </si>
  <si>
    <t>GEMINI CZ 2000, s.r.o., Ostrava Zábřeh</t>
  </si>
  <si>
    <t>GOBE s.r.o., Píšť</t>
  </si>
  <si>
    <t>Greentek systems s.r.o., Opava</t>
  </si>
  <si>
    <t>HAIMA OSTRAVA - občanské sdružení pro pomoc dětem s poruchou krvetvorby, Ostrava-Poruba</t>
  </si>
  <si>
    <t>Heinrich Innovation s.r.o., Frýdek-Místek</t>
  </si>
  <si>
    <t>Helena Nedbalová, Bruntál</t>
  </si>
  <si>
    <t>HELP-IN, o.p.s., Bruntál</t>
  </si>
  <si>
    <t>HCHKRDTN s.r.o., Ostrava Poruba</t>
  </si>
  <si>
    <t>Hornosušská stavební s.r.o., Horní Suchá</t>
  </si>
  <si>
    <t>Individuální dotace - Podpora organizacím na úseku bezpečnosti a Integrovaného záchranného systému (IZS)</t>
  </si>
  <si>
    <t>HOTJET CZ s.r.o., Bolatice</t>
  </si>
  <si>
    <t>Chalet Vlčina s.r.o., Trojanovice</t>
  </si>
  <si>
    <t>CHYTRÉ ZÁKLADY s.r.o., Ostrava Zábřeh</t>
  </si>
  <si>
    <t>IBERIA TRADE s.r.o., Opava</t>
  </si>
  <si>
    <t>Ideamerit s.r.o., Havířov</t>
  </si>
  <si>
    <t>IFTSolution s.r.o., Vratimov</t>
  </si>
  <si>
    <t>In-duro s.r.o., Havířov</t>
  </si>
  <si>
    <t>Ing. arch. Marek Hofman, Zlín</t>
  </si>
  <si>
    <t>Ing. Benon Rychlik, Hlučín</t>
  </si>
  <si>
    <t>Ing. Daniel Josefus, Kravaře</t>
  </si>
  <si>
    <t>Ing. Dominika Kobierská, Těrlicko</t>
  </si>
  <si>
    <t>Ing. Hynek Mikušek, Studénka</t>
  </si>
  <si>
    <t>Ing. Jan Pavlištík, Studénka</t>
  </si>
  <si>
    <t>Ing. Jiří Matera, Frenštát pod Radhoštěm</t>
  </si>
  <si>
    <t>Ing. Jiří Sonnek, Hlučín</t>
  </si>
  <si>
    <t>Ing. Kateřina Pfneislová, Kopřivnice</t>
  </si>
  <si>
    <t>Ing. Lukáš Orság, Horní Suchá</t>
  </si>
  <si>
    <t>Ing. Markéta Rakusová, Třanovice</t>
  </si>
  <si>
    <t>Ing. Michal Horecký, Lichnov</t>
  </si>
  <si>
    <t>Ing. Pavla Kanderová, Krmelín</t>
  </si>
  <si>
    <t>Ing. Petr Holub, Bílovec</t>
  </si>
  <si>
    <t>Ing. Richard Sladký, Třinec</t>
  </si>
  <si>
    <t>Ing. Tereza Křižánková, Třinec</t>
  </si>
  <si>
    <t>Ing. Václav Klapetek, Ph.D., Dobroslavice</t>
  </si>
  <si>
    <t>Ing. Vít Hrtoň, Frýdek-Místek</t>
  </si>
  <si>
    <t>Inove s.r.o., Praha 10</t>
  </si>
  <si>
    <t>INOVENTIVE s.r.o., Ostrava, Slezská Ostrava</t>
  </si>
  <si>
    <t>IZONEX Group s.r.o., Ostrava Martinov</t>
  </si>
  <si>
    <t xml:space="preserve">Individuální dotace - Podpora akcí celokrajského významu </t>
  </si>
  <si>
    <t>Jakub Horák , Ostrava Poruba</t>
  </si>
  <si>
    <t>Jakub Vavera, Krnov</t>
  </si>
  <si>
    <t>Jan Křempek, Otice Rybníčky</t>
  </si>
  <si>
    <t>Jan Pohludka, Sedliště</t>
  </si>
  <si>
    <t>Jan Pyšno, Čavisov</t>
  </si>
  <si>
    <t>Jan Salamon, Velké Heraltice</t>
  </si>
  <si>
    <t>Jana Feilhauerová, Hlučín</t>
  </si>
  <si>
    <t>Jaromír Tkadleček, Opava</t>
  </si>
  <si>
    <t>Jaromíra Neuwirthová, Klimkovice</t>
  </si>
  <si>
    <t>Jsem jedno ucho, z. s., Frýdek-Místek</t>
  </si>
  <si>
    <t>Junák - český skaut, Skautský institut, z. s., Praha 1</t>
  </si>
  <si>
    <t>Junák - český skaut, středisko Ještěr Ostrava, z. s., Ostrava Svinov</t>
  </si>
  <si>
    <t>Junák - český skaut, středisko Osmačtyřicítka Ostrava, z. s., Ostrava Zábřeh</t>
  </si>
  <si>
    <t>Junák - český skaut, středisko Štít Pražmo, z. s., Pražmo</t>
  </si>
  <si>
    <t>Kamila Hýbnerová, Markvartovice</t>
  </si>
  <si>
    <t>Kasea CZ, s.r.o., Ostrava Hrabůvka</t>
  </si>
  <si>
    <t>Individuální dotace - Turistické značení</t>
  </si>
  <si>
    <t>KidsMedicals, s.r.o., Ostrava, Slezská Ostrava</t>
  </si>
  <si>
    <t>Kim Cuc Biedrawová, Vendryně</t>
  </si>
  <si>
    <t>Individuální dotace - Podpora aktivit sociálního podnikání v Moravskoslezském kraji</t>
  </si>
  <si>
    <t>Klub vojenské historie Bohumín, z.s., Bohumín</t>
  </si>
  <si>
    <t>Klub žen Horní Domaslavice, z.s., Horní Domaslavice</t>
  </si>
  <si>
    <t>KOLEČKO z.s., Ostrava</t>
  </si>
  <si>
    <t>Komunitní centrum Zahrádka, z.s., Ostrava Hrabůvka</t>
  </si>
  <si>
    <t>Konvent minoritů v Krnově, Krnov</t>
  </si>
  <si>
    <t>Koordinátor ODIS s.r.o., Ostrava-Moravská Ostrava a Přívoz</t>
  </si>
  <si>
    <t>KOVO KM real estate a.s., Ostrava Nová Bělá</t>
  </si>
  <si>
    <t>KOVOMA Tech s.r.o., Kopřivnice</t>
  </si>
  <si>
    <t>Krayzel instal s.r.o., Frýdek-Místek</t>
  </si>
  <si>
    <t>Kresy Production s.r.o., Ostrava Mariánské Hory</t>
  </si>
  <si>
    <t>Individuální dotace - Dotace na podporu prorodinných aktivit</t>
  </si>
  <si>
    <t>Kultura pro Slezskou Ostravu, z.s., Ostrava, Slezská Ostrava</t>
  </si>
  <si>
    <t>Kulturně sportovní spolek Elegant, Ostrava-Jih</t>
  </si>
  <si>
    <t>Kulturní spolek Jeden svět Ostrava, Ostrava</t>
  </si>
  <si>
    <t>KV-Media studio s.r.o., Ostrava Zábřeh</t>
  </si>
  <si>
    <t>LAPET gastro s.r.o., Bílovec</t>
  </si>
  <si>
    <t xml:space="preserve">Lašský smíšený pěvecký sbor Baška, Baška </t>
  </si>
  <si>
    <t>Lenka Kolarčíková, Hlučín</t>
  </si>
  <si>
    <t>Lenka Webster, Ostrava-Slezská Ostrava</t>
  </si>
  <si>
    <t xml:space="preserve">Lesní mateřská škola Včelka, z.s. </t>
  </si>
  <si>
    <t>Individuální dotace - Příspěvek na zabezpečení úkolů jednotek požární ochrany v rámci veřejné služby</t>
  </si>
  <si>
    <t>Individuální dotace - Zajištění hasičské záchranné služby, bezpečnosti a ostrahy letiště</t>
  </si>
  <si>
    <t>LK Baník Ostrava, z.s., Ostrava, Mor. Ostrava a Přívoz</t>
  </si>
  <si>
    <t>Lucie Shorná, Kopřivnice</t>
  </si>
  <si>
    <t>LWR Graphic, s.r.o., Ostrava Mariánské Hory</t>
  </si>
  <si>
    <t>MAF-OVA s.r.o., Ostrava Hulváky</t>
  </si>
  <si>
    <t>Marcela Krnáčová, Karviná</t>
  </si>
  <si>
    <t>MARIE PIEKAR, Havířov</t>
  </si>
  <si>
    <t>Marie Schrammová, Budišov nad Budišovkou</t>
  </si>
  <si>
    <t>Markéta Gőttlicher, Dolní Benešov</t>
  </si>
  <si>
    <t>Martin Morávek, Karviná</t>
  </si>
  <si>
    <t>MARTIN NENIČKA, Mošnov</t>
  </si>
  <si>
    <t>Martin Pleva, Vrbno pod Pradědem</t>
  </si>
  <si>
    <t>Martina Hanzlová, Albrechtice</t>
  </si>
  <si>
    <t>Martina Ochmanová, Dolní Domaslavice</t>
  </si>
  <si>
    <t>Martina Tomšíková, Dívčí Hrad</t>
  </si>
  <si>
    <t>Maryna Ivankova, Ostrava-Moravská Ostrava</t>
  </si>
  <si>
    <t>Mateřská škola Orlíček, s.r.o.</t>
  </si>
  <si>
    <t>Mateřská škola, základní škola a střední škola Slezské diakonie, Český Těšín</t>
  </si>
  <si>
    <t>MATTECH, s.r.o., Ostrava Poruba</t>
  </si>
  <si>
    <t>MATTES plus s.r.o., Havířov</t>
  </si>
  <si>
    <t>MATUŠ TRADE s.r.o., Veřovice</t>
  </si>
  <si>
    <t>MB OPTIK s.r.o., Ostrava Vítkovice</t>
  </si>
  <si>
    <t>MDDr. Tereza Vlachová, Frýdek-Místek</t>
  </si>
  <si>
    <t>MEDICA Třinec, z.ú., Třinec</t>
  </si>
  <si>
    <t>Medilam ergonomics s.r.o., Ostrava, Slezská Ostrava</t>
  </si>
  <si>
    <t>Medoo Silesia s.r.o., Ludgeřovice</t>
  </si>
  <si>
    <t>Melon s.r.o. , Ostrava</t>
  </si>
  <si>
    <t>Mensa Česko, Praha 6</t>
  </si>
  <si>
    <t>Menšík Oldřich Ing., Kunčice pod Ondřejníkem</t>
  </si>
  <si>
    <t>MFK VÍTKOVICE z.s., Ostrava Hrabůvka</t>
  </si>
  <si>
    <t>Mgr. art. Marek Chmiel, Havířov</t>
  </si>
  <si>
    <t>Mgr. Hana Tobiášková, Krnov</t>
  </si>
  <si>
    <t>Mgr. Jana Svatošová, Ostrava Mariánské Hory</t>
  </si>
  <si>
    <t>Mgr. Jiří Glinz, Šenov</t>
  </si>
  <si>
    <t>Mgr. Kristýna Kanderová, Ostrava Proskovice</t>
  </si>
  <si>
    <t>Mgr. Veronika Michálková, Horní Bludovice</t>
  </si>
  <si>
    <t>Mgr. ZUZANA RABIECOVÁ, Ostrava-Moravská Ostrava</t>
  </si>
  <si>
    <t>Michaela Peter, Ostrava Poruba</t>
  </si>
  <si>
    <t>Milan Maier, Karviná</t>
  </si>
  <si>
    <t>Miroslav Kantor, Český Těšín</t>
  </si>
  <si>
    <t>MLÝN U VODNÍKA SLÁMY z. s., Háj ve Slezsku</t>
  </si>
  <si>
    <t>Moravská mincovna s.r.o., Rýmařov</t>
  </si>
  <si>
    <t>Individuální dotace - Podpora sportu v Moravskoslezském kraji</t>
  </si>
  <si>
    <t>Moravskoslezská Technologická Akademie, z. s.</t>
  </si>
  <si>
    <t>Individuální dotace - Spolufinancování provozu Moravskoslezského inovačního centra Ostrava, a.s.</t>
  </si>
  <si>
    <t>"UNIFHY-Unifying policies to support the uptake of green hydrogen to decarbonize Europe" - "UNIFHY- Sjednocení politik na podporu zavádění zeleného vodíku k dekarbonizaci Evropy"</t>
  </si>
  <si>
    <t>MUDr. Lenka Fizková, Třinec</t>
  </si>
  <si>
    <t>MVDr. Eva Šuláková, Ostrava Petřkovice</t>
  </si>
  <si>
    <t>MVDr. Michal Trapek, Pstruží</t>
  </si>
  <si>
    <t>MX-NET Telekomunikace s.r.o., Oborná</t>
  </si>
  <si>
    <t>MX-NET Vrbensko s.r.o., Oborná</t>
  </si>
  <si>
    <t>Myslivecký spolek Sedliště-Frýdek, Sedliště</t>
  </si>
  <si>
    <t>Nadační fond PRO BUDOUCNOST, Hnojník</t>
  </si>
  <si>
    <t>Natalia Lachová, Bocanovice</t>
  </si>
  <si>
    <t>ND projekt s.r.o., Brantice</t>
  </si>
  <si>
    <t>Nemocnice Český Těšín a.s., Český Těšín</t>
  </si>
  <si>
    <t>NEXT GENERATION s.r.o., Karviná</t>
  </si>
  <si>
    <t>Nová šance, z. s., Ostrava-Koblov</t>
  </si>
  <si>
    <t>NUTRISTAMINA s.r.o., Ostrava Poruba</t>
  </si>
  <si>
    <t>OKNA &amp; DVEŘE KAPSIA s.r.o., Písek</t>
  </si>
  <si>
    <t>Individuální dotace - Podpora aktivit k rozvoji vzdělanosti</t>
  </si>
  <si>
    <t>ONKO-Naděje, sdružení onkologických pacientů Karviná</t>
  </si>
  <si>
    <t>Individuální dotace - Stabilizace zdravotnického personálu a vzdělávání</t>
  </si>
  <si>
    <t>Ostravská sportovní a.s., Ostrava Poruba</t>
  </si>
  <si>
    <t>Individuální dotace - Podpora odborného vzdělávání na vysokých školách v Moravskoslezském kraji</t>
  </si>
  <si>
    <t>OUTDOORFILMS, s.r.o., Ostrava-Moravská Ostrava</t>
  </si>
  <si>
    <t>P&amp;A Thrax, s.r.o., Ostrava</t>
  </si>
  <si>
    <t>PAARTS ADDITIVE s.r.o., Ostrava Vítkovice</t>
  </si>
  <si>
    <t>Pack &amp; Care s.r.o., Raškovice</t>
  </si>
  <si>
    <t>PANT, z.s., Ostrava-Polanka nad Odrou</t>
  </si>
  <si>
    <t>Pars Komponenty s.r.o., Studénka</t>
  </si>
  <si>
    <t>Patrik Velčovský, Studénka</t>
  </si>
  <si>
    <t>Pavel Ballasch, Karviná</t>
  </si>
  <si>
    <t>Pavel Majerník, Brušperk</t>
  </si>
  <si>
    <t>Pavel Wrbka, Ludgeřovice</t>
  </si>
  <si>
    <t>PD profi, s.r.o., Ostrava Kunčice</t>
  </si>
  <si>
    <t>PERDUCO s.r.o., Ostrava Hrabůvka</t>
  </si>
  <si>
    <t>Petr Horký, Vratimov</t>
  </si>
  <si>
    <t>Petr Staňo, Hrčava</t>
  </si>
  <si>
    <t>Petr Vičan, Ostrava Mariánské Hory</t>
  </si>
  <si>
    <t>PH poradce servis s.r.o., Ostrava Hrabová</t>
  </si>
  <si>
    <t>PHOBOS, spol. s r.o., Frenštát pod Radhoštěm</t>
  </si>
  <si>
    <t>Pionýr, z. s. - Pionýrská skupina Ještěr, Ostrava</t>
  </si>
  <si>
    <t>PISCIS InLAB s.r.o., Frýdek-Místek</t>
  </si>
  <si>
    <t>Plynutí z.s., Ostrava-Moravská Ostrava</t>
  </si>
  <si>
    <t>PMB - ZOS s.r.o., Ostrava Radvanice</t>
  </si>
  <si>
    <t>PMG Dentaler s.r.o., Orlová</t>
  </si>
  <si>
    <t>Pod Slunečníkem, o. p. s., Opava</t>
  </si>
  <si>
    <t>Poradenské a terapeutické centrum, z.ú., Horní Bludovice</t>
  </si>
  <si>
    <t>POSPIECH SD, s.r.o., Ostrava Svinov</t>
  </si>
  <si>
    <t>PRAKTIK - CHUCHELNA s.r.o., Bolatice</t>
  </si>
  <si>
    <t>Prekt service s.r.o., Ostrava-Moravská Ostrava</t>
  </si>
  <si>
    <t>PREMAC Company s.r.o., Ostrava Hulváky</t>
  </si>
  <si>
    <t>PROBILUM, z.s., Bílovec</t>
  </si>
  <si>
    <t>PROJECT WORK s.r.o., Studénka</t>
  </si>
  <si>
    <t>ProJudo z.s., Ostrava Vítkovice</t>
  </si>
  <si>
    <t>Prostředí staveb a TZB s.r.o., Ostrava Poruba</t>
  </si>
  <si>
    <t>Provincie Řádu minoritů v ČR, Brno</t>
  </si>
  <si>
    <t>Provoz z.s., Ostrava</t>
  </si>
  <si>
    <t>První ostravská designová s.r.o., Ostrava-Moravská Ostrava a Přívoz</t>
  </si>
  <si>
    <t>Pulary, s.r.o., Ostrava - Slezská Ostrava</t>
  </si>
  <si>
    <t>PW Ateliér s.r.o., Studénka</t>
  </si>
  <si>
    <t>PWR computers a.s., Ostrava Mariánské Hory</t>
  </si>
  <si>
    <t>Rada dětí a mládeže Moravskoslezského kraje, z.s., Ostrava</t>
  </si>
  <si>
    <t>Railsformers s.r.o., Ostrava-Pustkovec</t>
  </si>
  <si>
    <t>Raumea Design s.r.o., Ostrava Zábřeh</t>
  </si>
  <si>
    <t>RehaTab, s. r. o., Ostrava Slezská Ostrava</t>
  </si>
  <si>
    <t>Repette, z. s., Dolní Žukov</t>
  </si>
  <si>
    <t>ROLAND CZ s.r.o., Předboj</t>
  </si>
  <si>
    <t>Roman Gleta, Horní Suchá</t>
  </si>
  <si>
    <t>Individuální dotace - Podpora integrace etnických menšin</t>
  </si>
  <si>
    <t>ROSTISLAV ROCHLA, Studénka</t>
  </si>
  <si>
    <t>Rostislav Vlček, Jakubčovice nad Odrou</t>
  </si>
  <si>
    <t>ROZI displej s.r.o., Ostrava Poruba</t>
  </si>
  <si>
    <t>Rubání s.r.o., Karviná</t>
  </si>
  <si>
    <t>Rugby Club Havířov, Havířov</t>
  </si>
  <si>
    <t>Řeznictví H+H, s.r.o., Hladké Životice</t>
  </si>
  <si>
    <t>Římskokatolická farnost Andělská Hora ve Slezsku</t>
  </si>
  <si>
    <t>Římskokatolická farnost Bernartice nad Odrou, Bernartice nad Odrou</t>
  </si>
  <si>
    <t>Římskokatolická farnost Dobrá</t>
  </si>
  <si>
    <t>Římskokatolická farnost Dolní Benešov</t>
  </si>
  <si>
    <t>Římskokatolická farnost Frýdek</t>
  </si>
  <si>
    <t>Římskokatolická farnost Horní Město, Horní Město</t>
  </si>
  <si>
    <t>Římskokatolická farnost Karviná, Karviná</t>
  </si>
  <si>
    <t>Římskokatolická farnost Krnov</t>
  </si>
  <si>
    <t>Římskokatolická farnost Ostrava - Mariánské Hory, Ostrava</t>
  </si>
  <si>
    <t>Římskokatolická farnost Příbor</t>
  </si>
  <si>
    <t>Římskokatolická farnost Ruda u Rýmařova, Tvrdkov</t>
  </si>
  <si>
    <t>Římskokatolická farnost Starý Jičín, Starý Jičín</t>
  </si>
  <si>
    <t>Římskokatolická farnost Studénka, Studénka</t>
  </si>
  <si>
    <t>Římskokatolická farnost Sudice</t>
  </si>
  <si>
    <t>Salibandy Club Ostrava, z.s., Ostrava Zábřeh</t>
  </si>
  <si>
    <t>SANARA s.r.o., Kunín</t>
  </si>
  <si>
    <t>Sarkander, z. s., Olomouc</t>
  </si>
  <si>
    <t>Sdružení místních samospráv České republiky, Zlín</t>
  </si>
  <si>
    <t>Sdružení pěstounů Polárka, z.s., Ostrava</t>
  </si>
  <si>
    <t>SENIORS, Janovice</t>
  </si>
  <si>
    <t>Individuální dotace - Činnost krajského sdružení hasičů Moravskoslezského kraje</t>
  </si>
  <si>
    <t>SH ČMS - Okrsek Fulnek, Fulnek</t>
  </si>
  <si>
    <t>SH ČMS - Sbor dobrovolných hasičů Bocanovice, Bocanovice</t>
  </si>
  <si>
    <t>SH ČMS - Sbor dobrovolných hasičů Bohučovice, Bohučovice</t>
  </si>
  <si>
    <t>SH ČMS - Sbor dobrovolných hasičů Březová u Stěbořic, Stěbořice</t>
  </si>
  <si>
    <t>SH ČMS - Sbor dobrovolných hasičů Břidličná, Břidličná</t>
  </si>
  <si>
    <t>SH ČMS - Sbor dobrovolných hasičů Český Těšín - Stanislavice, Český Těšín</t>
  </si>
  <si>
    <t>SH ČMS - Sbor dobrovolných hasičů Děhylov, Děhylov</t>
  </si>
  <si>
    <t>SH ČMS - Sbor dobrovolných hasičů Dobroslavice, Dobroslavice</t>
  </si>
  <si>
    <t>SH ČMS - Sbor dobrovolných hasičů Domoradovice, Hradec nad Moravicí</t>
  </si>
  <si>
    <t>SH ČMS - Sbor dobrovolných hasičů Dvorce, Dvorce</t>
  </si>
  <si>
    <t>SH ČMS - Sbor dobrovolných hasičů Hlubočec, Hlubočec</t>
  </si>
  <si>
    <t>SH ČMS - Sbor dobrovolných hasičů Holasovice, Holasovice</t>
  </si>
  <si>
    <t>SH ČMS - Sbor dobrovolných hasičů Horní Bludovice, Horní Bludovice</t>
  </si>
  <si>
    <t>SH ČMS - Sbor dobrovolných hasičů Horní Domaslavice, Horní Domaslavice</t>
  </si>
  <si>
    <t>SH ČMS - Sbor dobrovolných hasičů Hrádek, Hrádek</t>
  </si>
  <si>
    <t>SH ČMS - Sbor dobrovolných hasičů Jablunkov, Jablunkov</t>
  </si>
  <si>
    <t>SH ČMS - Sbor dobrovolných hasičů Janovice, Rýmařov</t>
  </si>
  <si>
    <t>SH ČMS - Sbor dobrovolných hasičů Jičina, Starý Jičín</t>
  </si>
  <si>
    <t>SH ČMS - Sbor dobrovolných hasičů Kateřinice, Kateřinice</t>
  </si>
  <si>
    <t>SH ČMS - Sbor dobrovolných hasičů Kujavy, Kujavy</t>
  </si>
  <si>
    <t xml:space="preserve">SH ČMS - Sbor dobrovolných hasičů Kunčice pod Ondřejníkem, Kunčice pod Ondřejníkem </t>
  </si>
  <si>
    <t>SH ČMS - Sbor dobrovolných hasičů Kyjovice, Kyjovice</t>
  </si>
  <si>
    <t>SH ČMS - Sbor dobrovolných hasičů Leskovec nad Moravicí, Leskovec nad Moravicí</t>
  </si>
  <si>
    <t>SH ČMS - Sbor dobrovolných hasičů Loučky u Oder, Odry</t>
  </si>
  <si>
    <t>SH ČMS - Sbor dobrovolných hasičů Malenovice, Malenovice</t>
  </si>
  <si>
    <t>SH ČMS - Sbor dobrovolných hasičů Mořkov, Mořkov</t>
  </si>
  <si>
    <t>SH ČMS - Sbor dobrovolných hasičů Nošovice, Nošovice</t>
  </si>
  <si>
    <t>SH ČMS - Sbor dobrovolných hasičů Otice, Otice</t>
  </si>
  <si>
    <t>SH ČMS - Sbor dobrovolných hasičů Palkovice, Palkovice</t>
  </si>
  <si>
    <t>SH ČMS - Sbor dobrovolných hasičů Paskov, Paskov</t>
  </si>
  <si>
    <t>SH ČMS - Sbor dobrovolných hasičů Petrovice - Závada, Petrovice u Karviné</t>
  </si>
  <si>
    <t>SH ČMS - Sbor dobrovolných hasičů Sedliště, Sedliště</t>
  </si>
  <si>
    <t>SH ČMS - Sbor dobrovolných hasičů Smolkov, Háj ve Slezsku</t>
  </si>
  <si>
    <t>SH ČMS - Sbor dobrovolných hasičů Stachovice, Stachovice</t>
  </si>
  <si>
    <t>SH ČMS - Sbor dobrovolných hasičů Starý Jičín, Starý Jičín</t>
  </si>
  <si>
    <t>SH ČMS - Sbor dobrovolných hasičů Střítež, Střítež</t>
  </si>
  <si>
    <t>SH ČMS - Sbor dobrovolných hasičů Suchdol nad Odrou, Suchdol nad Odrou</t>
  </si>
  <si>
    <t>SH ČMS - Sbor dobrovolných hasičů Štítina, Štítina</t>
  </si>
  <si>
    <t>SH ČMS - Sbor dobrovolných hasičů Velké Albrechtice, Velké Albrechtice</t>
  </si>
  <si>
    <t>SHOPA REDESIGN s.r.o., Trojanovice</t>
  </si>
  <si>
    <t>SCHÄFER SCHOOL s.r.o., Frýdek-Místek</t>
  </si>
  <si>
    <t>Sien autoservis s.r.o., Havířov</t>
  </si>
  <si>
    <t>Silesia Welding Industry s.r.o., Ostrava-Moravská Ostrava</t>
  </si>
  <si>
    <t>Silky Silk s.r.o., Třinec</t>
  </si>
  <si>
    <t>SK PEPA CENTRUM OPAVA, Opava</t>
  </si>
  <si>
    <t>Individuální dotace - Výdaje spojené s projektem Finanční zdraví obcí</t>
  </si>
  <si>
    <t>Smart Phoenix s.r.o., Opava</t>
  </si>
  <si>
    <t>SNABYTEK COMPANY s.r.o., Hlučín</t>
  </si>
  <si>
    <t>SOLBIEN a.s., Ostrava-Pustkovec</t>
  </si>
  <si>
    <t>SOLBIEN a.s., Sviadnov</t>
  </si>
  <si>
    <t>"spolek Fiducia", Ostrava-Moravská Ostrava a Přívoz</t>
  </si>
  <si>
    <t>Spolek přátel Albrechtic, Albrechtice</t>
  </si>
  <si>
    <t>Spolek Renesance z.s., Třinec</t>
  </si>
  <si>
    <t>SportOVA s.r.o., Ostrava Zábřeh</t>
  </si>
  <si>
    <t>SprayVision s. r. o., Ostrava Pustkovec</t>
  </si>
  <si>
    <t>STaP - FM s.r.o., Praha Žižkov</t>
  </si>
  <si>
    <t>Stavby COMPLET s.r.o., Ostrava-Slezská Ostrava</t>
  </si>
  <si>
    <t>Stavby Střechy Komíny s.r.o., Bohumín</t>
  </si>
  <si>
    <t>STAVINVEX Pelhřimov s.r.o., Ostrava-Moravská Ostrava</t>
  </si>
  <si>
    <t>STRNADEL Frenštát, spol. s r.o., Frenštát pod Radhoštěm</t>
  </si>
  <si>
    <t>Střední odborná škla Třineckých železáren</t>
  </si>
  <si>
    <t>Superface s.r.o., Praha 8</t>
  </si>
  <si>
    <t>Superior Steel, s.r.o., Ostrava-Slezská Ostrava</t>
  </si>
  <si>
    <t>Svaz chovatelů chladnokrevných koní, z. s., Vítkov</t>
  </si>
  <si>
    <t>Svaz neslyšících a nedoslýchavých osob v ČR, z.s., Základní organizace nedoslýchavých Ostrava-Poruba, p.s. , Ostrava - Poruba</t>
  </si>
  <si>
    <t>Šachová škola Bohumín, z. s., Bohumín</t>
  </si>
  <si>
    <t>Šumbarknet s.r.o., Šenov</t>
  </si>
  <si>
    <t>ŠVIHEJ JUMP ROPES s.r.o., Ostrava Přívoz</t>
  </si>
  <si>
    <t>TeamCity s.r.o., Ostrava Michálkovice</t>
  </si>
  <si>
    <t>TECHFORCUT s.r.o., Ostrava</t>
  </si>
  <si>
    <t>Tělovýchovná jednota Slezan Opava, z.s., Opava</t>
  </si>
  <si>
    <t>Tenisový klub Studénka, z.s., Studénka</t>
  </si>
  <si>
    <t>Tereza Ryšková, Ostrava Poruba</t>
  </si>
  <si>
    <t>Thai Box Rival z.s., Horní Benešov</t>
  </si>
  <si>
    <t>TJ SLOVAN Frenštát pod Radhoštěm, Frenštát pod Radhoštěm</t>
  </si>
  <si>
    <t>TOMÁŠ ROCHLA, Studénka</t>
  </si>
  <si>
    <t>TopCNC s.r.o., Staré Město</t>
  </si>
  <si>
    <t>TT Club Ostrava, z.s., Ostrava, Moravská Ostrava a Přívoz</t>
  </si>
  <si>
    <t>Tutorie, z.s., Ostrava</t>
  </si>
  <si>
    <t>ULLMANNA s.r.o., Opava</t>
  </si>
  <si>
    <t>Urszula Kurzyszová, Písek</t>
  </si>
  <si>
    <t>Včelařský spolek Náš včelín, z.s., Šenov</t>
  </si>
  <si>
    <t>Velká náruč, z.s., Horní Suchá</t>
  </si>
  <si>
    <t>Veronika Kaletová, Třinec</t>
  </si>
  <si>
    <t>Veronika Kunderová, Havířov</t>
  </si>
  <si>
    <t>Veslařský klub Sl. Harta z.s., Bruntál</t>
  </si>
  <si>
    <t>Veterinární klinika Vítkovice, s.r.o., Ostrava Vítkovice</t>
  </si>
  <si>
    <t>VIZ - CENTRUM "spolek", Ostrava-Jih</t>
  </si>
  <si>
    <t>VK Tzunami Ostrava, z.s., Ostrava</t>
  </si>
  <si>
    <t>Vladimíra Rychlik, Hlučín</t>
  </si>
  <si>
    <t>Individuální dotace - Centrum energetických a environmentálních technologií – explorer</t>
  </si>
  <si>
    <t>Individuální dotace - Green Light: Systém služeb podporující vznik nových inovativních firem</t>
  </si>
  <si>
    <t>WeKool s.r.o., Ostrava Mariánské Hory</t>
  </si>
  <si>
    <t>WELMET, spol. s r.o., Ludgeřovice</t>
  </si>
  <si>
    <t>WOBAU STAVBY s.r.o., Ostrava-Moravská Ostrava</t>
  </si>
  <si>
    <t>WOXO impressions s.r.o., Český Těšín</t>
  </si>
  <si>
    <t>XENIUM Europe s.r.o., Ostrava Vítkovice</t>
  </si>
  <si>
    <t>YACHTCLUB BANÍK OSTRAVA, Soběšovice</t>
  </si>
  <si>
    <t>Zahrada Flora s.r.o., Úvalno</t>
  </si>
  <si>
    <t xml:space="preserve">Základní škola Bez Lavice, s.r.o. </t>
  </si>
  <si>
    <t>Základní škola Open school Karviná</t>
  </si>
  <si>
    <t>Zámeček Petrovice a.s., Petrovice</t>
  </si>
  <si>
    <t>Zdeněk Bohumínský, Příbor</t>
  </si>
  <si>
    <t>Zdenka Tobiášková, Krnov</t>
  </si>
  <si>
    <t>Zemědělské družstvo "Agroholding" se sídlem v Bernarticích, Bernartice</t>
  </si>
  <si>
    <t>ZIK - ZAK Vratimov, z.s. Vratimov</t>
  </si>
  <si>
    <t>ZKUŠENÍ.CZ, z.ú., Ostrava</t>
  </si>
  <si>
    <t>Individuální dotace - Péče o chráněné druhy živočichů</t>
  </si>
  <si>
    <t>Zubárna s.r.o., Frýdek-Místek</t>
  </si>
  <si>
    <t>ZUUM Group s.r.o., Nový Jičín</t>
  </si>
  <si>
    <t>Zuzana Sonnková, Hlučín</t>
  </si>
  <si>
    <t>PŘEHLED VÝDAJŮ V ODVĚTVÍ DOPRAVY V ROCE 2024</t>
  </si>
  <si>
    <t>Schválený rozpočet 2024</t>
  </si>
  <si>
    <t>Upravený rozpočet 2024</t>
  </si>
  <si>
    <t>Skutečné čerpání 2024</t>
  </si>
  <si>
    <t>Nečerpané finanční prostředky jsou úsporou z důvodu nižší požadované dotace na zajištění bezpečnosti na Letišti Leoše Janáčka Ostrava.</t>
  </si>
  <si>
    <t>Zastupitelstvo kraje usnesením č. 14/1485 ze dne 7.12.2023 rozhodlo poskytnout dotaci statutárnímu městu Ostrava na realizaci projektu Modernizace ulice Na Karolině - Most ul. Na Karolině (smlouva č. 03703/2023/DSH). Finanční prostředky jsou poskytovány průběžně na základě předložení skutečně vynaložených nákladů. Zastupitelstvo kraje usnesením č. 18/1817 ze dne 5.9.2024  (ve znění usnesení č. 2/72 ze dne 16.12.2024) rozhodlo poskytnout dotaci městu Odry ve výši 4.100 tis. Kč na realizaci projektu Rekonstrukce mostu přes řeku Odru v Odrách, místní část Loučky (smlouva č. 04702/2024/DSH). Dotace bude vyplacena do 60 dnů od předložení závěrečného vyúčtování. Rada kraje usnesením č. 112/7786 ze dne 7.10.2024 rozhodla poskytnout dotaci obci Ostravice ve výši 900 tis. Kč na realizaci projektu Vytvoření zázemí pro policejní hlídky a podpora jejich činností (smlouva č. 05119/2024/DSH). První splátka byla vyplacena po nabytí účinnosti smlouvy, druhá splátka ve výši 500 tis. Kč bude vyplacena do 60 dnů od předložení závěrečného vyúčtování. Na základě výše uvedeného byly finanční prostředky v celkové výši 24.600 tis. Kč převedeny do rozpočtu 2025.</t>
  </si>
  <si>
    <t>Nedočerpání finančních prostředků bylo způsobeno nižším objemem fakturace oproti očekávání zejména z důvodu opožděnosti fakturace ze strany dopravce.</t>
  </si>
  <si>
    <t>Nedočerpání finančních prostředků bylo způsobeno nižším objemem fakturace oproti očekávání.</t>
  </si>
  <si>
    <t>Zastupitelstvo kraje rozhodlo usnesením č. 18/1816 ze dne 5.9.2024 o zvýšení základní kapitálu společnosti Letiště Ostrava, a.s. Finanční prostředky ve výši 14.100 tis. Kč odpovídající 1. splátce emisního kursu budou uhrazeny do 14 dnů od nabytí účinnosti smlouvy o upsání akcií emitenta. O uzavření této smlovy musí rozhodnout také samotný emitent, respektive valná hromada společnosti. S ohledem na prodlení v tomto procesu byly nevyčerpané prostředky zapojeny do rozpočtu roku 2025.</t>
  </si>
  <si>
    <t xml:space="preserve">Rozdíl mezi schváleným a upraveným rozpočtem byl způsoben snížením rozpočtu v souvislosti s odložením rozhodnutí o zahájení prací na koncepci dopravní infrastruktury na další rok.  </t>
  </si>
  <si>
    <t>Ekonomické poradenství ve veřejných službách zajišťuje dle smlouvy (č. 01564/2023/DSH) společnost Mott MacDonald CZ, kde jsou vázané prostředky ve výši 1.365,49 tis. Kč. Administraci veřejných zakázek včetně poradenských služeb v rámci dopravní obslužnosti - linková doprava komplexně zajišťuje dle Rámcové smlouvy (č. 03339/2021/KŘ) společnost MT Legal. Finanční prostředky jsou smluvně vázány v rámci dílčích objednávek (č. 0512/2024/DSH/O; 0883/2024/DSH/O) ve výši 229,9 tis. Kč. Administraci veřejných zakázek v rámci dopravní obslužnosti - drážní doprava zajišťuje společnost MT Legal na základě samostatných objednávek (č. 0982/2022/DSH/O; 0124/2023/DSH/O) ve výši 328,82 tis. Kč. Z daného důvodu byly nevyčerpané finanční prostředky v celkové výši 1.924,2 tis. Kč zapojeny do rozpočtu roku 2025. Zbylé finanční prostředky ve výši 3.560,8 tis. Kč představují úsporu z nerealizovaných aktivit v rámci právního nebo ekonomického poradenství týkající se oblasti dopravní obslužnosti.</t>
  </si>
  <si>
    <t xml:space="preserve">Rozdíl mezi schváleným a upraveným rozpočtem byl způsoben snížením rozpočtu v souvislosti s nižším požadavkem na zúčtování nákladů za provozování železniční dráhy ze strany provozovatele.  </t>
  </si>
  <si>
    <t>Rozdíl mezi schváleným a upraveným rozpočtem z titulu nerozšíření počtu rotací letecké linky Ostrava - Varšava a nezahájením žádné další případné letecké linky z Letiště Leoše Janáčka Ostrava. Nevyčerpané finanční prostředky ve výši 312,1 tis. Kč přestavují úsporu na akci.</t>
  </si>
  <si>
    <t>Nevyčerpané prostředky ve výši 600 tis. Kč na zabezpečení servisní a technické podpory Geoportálu dopravní infrastruktury byly převedeny do roku 2025, zbývající prostředky přestavují úsporu na akci.</t>
  </si>
  <si>
    <t xml:space="preserve">Akce byla schválena usnesením rady kraje č. 84/7426 ze dne 23.3.2020. V říjnu 2023 byla zahájena realizace stavby, v listopadu 2024 byla stavba dokončena a převzata s drobnými nedodělky nebránícími užívání a v prosinci 2024 bylo vydáno kolaudační rozhodnutí. Faktury vztahující se k této akci však budou uvolněny až po odstranění nedodělků. Z tohoto důvodu byly zapojeny nevyčerpané finanční prostředky ve výši 3.902,59 tis. Kč do rozpočtu roku 2025. </t>
  </si>
  <si>
    <t>Nečerpané finanční prostředky představují úsporu z důvodu nižších nákladů na realizaci akce.</t>
  </si>
  <si>
    <t>Akce byla schválena usnesením zastupitelstva kraje č. 10/948 dne 15.12.2022. Staveniště bylo předáno zhotoviteli stavby v květnu 2023. Realizace akce začala v polovině roku 2023, přičemž se po 3 měsících realizace úplně zastavila, a to z důvodu výskytu projektem nepředpokládaných skutečností. Po delším přerušení realizace stavby se její dokončení očekává v podzimních měsících roku 2025. Proto byly zapojeny nevyčerpané finanční prostředky ve výši 1.951,91 tis. Kč do rozpočtu roku 2025.</t>
  </si>
  <si>
    <t>Akce byla schválena usnesením zastupitelstva kraje č. 14/1454 ze dne 7.12.2023. Vyčleněné finanční prostředky měly být použity na další projektovou a investiční přípravu. Pro rok 2024 byl plánován geotechnický průzkum pro zpracování projektové dokumentace pro dokumentaci stavebního povolení. S ohledem na skutečnost, že v rámci veřejné zakázky byly podány námitky, které řeší Úřad pro ochranu hopsodářské soutěže, nebyla tato zakázka dosud uzavřena. Z daného důvodu byly nevyčerpané finanční prostředky převedeny do rozpočtu roku 2025.</t>
  </si>
  <si>
    <t>Akce byla schválena usnesením zastupitelstva kraje č. 14/1454 ze dne 7.12.2023. Příprava stavby tramvajové trati je podpořena uzavřeným memorandem mezi Moravskoslezským krajem, statutárními městy Ostrava a Karviná a také městy Rychvald a Orlová. V současné době probíhají další inženýrsko-investorské činnosti na tomto projektu, které se přesunuly do roku 2025, kdy se předpokládá dokončení dokumentace o umístění stavby. S ohledem na tuto skutečnost nebyly veškeré finanční prostředky vyčerpány, proto byly zapojeny do rozpočtu roku 2025.</t>
  </si>
  <si>
    <t>Akce byla schválena usnesením zastupitelstva kraje č. 5/443 ze dne 16.9.2021. Statutární město Ostrava a kraj uzavřeli Rámcovou smlouvu o spolupráci při přípravě a realizaci významných dopravních staveb č. 03040/2018/DSH, a to „Silnice II/478 Ostrava ulice Nová Krmelínská“ a „Silnice II/478, ul. Mostní, II. etapa“. V současné době probíhá výkup pozemků, přičemž pozemky, jejichž vlastníci neakceptovali návrh kupní smlouvy, resp. kupní ceny, kraj nabude do vlastnictví formou vyvlastňovacího řízení.  S ohledem na prodloužení procesu realizace výkupu pozemků z důvodu vyvlastňovacího řízení byly zapojeny finanční prostředky ve výši 36.355,1 tis. Kč do rozpočtu roku 2025.</t>
  </si>
  <si>
    <t>Rekonstrukce budovy CM Hlučín, středisko Opava (Správa silnic Moravskoslezského kraje, příspěvková organizace, Ostrava)</t>
  </si>
  <si>
    <t>Akce byla schválena usnesením zastupitelstva kraje č. 12/1228 dne 8.6.2023. Smlouva na zajištění projektové dokumentace byla uzavřena s velkým časovým skluzem až v lednu 2024. S ohledem na termín plnění a platební podmínky bude projektantovi placeno také během roku 2025. Předpokládané zahájení realizace stavby je plánováno na druhou polovinu roku 2025. Z těchto důvodů byly zapojeny nevyčerpané finanční prostředky ve výši 811,67 tis. Kč do rozpočtu roku 2025.</t>
  </si>
  <si>
    <t>Novostavba garáží a dílen v areálu CM Frýdek-Místek (Správa silnic Moravskoslezského kraje, příspěvková organizace, Ostrava)</t>
  </si>
  <si>
    <t>Akce byla schválena usnesením zastupitelstva kraje č. 12/1228 dne 8.6.2023. Smlouva na zajištění projektové dokumentace byla uzavřena s velkým časovým skluzem na podzim 2023. S ohledem na termín plnění a platební podmínky bude projektantovi placeno také během roku 2025. Předpokládané zahájení realizace stavby je plánováno na druhou polovinu roku 2025. Ke snížení schváleného rozpočtu 2024 došlo z důvodu časového posunu akce. Z těchto důvodů byly zapojeny nevyčerpané finanční prostředky ve výši 1.019,83 tis. Kč do rozpočtu roku 2025.</t>
  </si>
  <si>
    <t>Akce byla schválena usnesením zastupitelstva kraje č. 14/1454 ze dne 7.12.2023, přičemž se jedná o finanční prostředky jenž jsou standardním programovým instrumentem péče vlastníka o vozovky silnic, jak pro provádění plánovaných oprav dle diagnostiky vozovek, tak pro odstraňování škod po zimě, a to v souvislých tazích. Z důvodu povodní, které zasáhly území Moravskoslezského kraje, nebyly některé plánované akce provedeny v roce 2024. Z daného důvodu byly nevyčerpané finanční prostředky ve výši 38.000 tis. Kč zapojeny do rozpočtu roku 2025 na dofinancování oprav. Zbývající nečerpané finanční prostředky ve výši 45.000 tis. Kč představují úsporu z titulu nerealizování vybraných akcí v důsledku povodní.</t>
  </si>
  <si>
    <t xml:space="preserve"> </t>
  </si>
  <si>
    <t>Akce byla schválena usnesením zastupitelstva kraje č. 14/1454 ze dne 7.12.2023. Správa silnic Moravskoslezského kraje, příspěvková organizace, zabezpečuje výkupy pozemků pro realizaci přeložky silnice II/443 ze zastavěného centra obce Otice mimo obec v koordinaci s přeložkou silnice II/461 a II/443 - prodloužením jižního obchvatu Opavy. Kupní smlouvy jsou postupně uzavírány s vlastníky pozemků. S ohledem na platební podmínky uzavřených kupních smluv byly zapojeny finanční prostředky ve výši 4.469,3 tis. Kč do rozpočtu roku 2025.</t>
  </si>
  <si>
    <t>Akce byla schválena usnesením zastupitelstva kraje č. 14/1454 ze dne 7.12.2023. Jedná se o přípravu stavby přeložky silnice II/467, trasovanou mimo zastavěné území obcí Nové Sedlice a Štítina. V roce 2024 byly zahájeny práce na projektové dokumentaci a v současné době je podána žádost o společné povolení. Po vydání stavebního povolení bude dokončena projektová dokumentace a veškerá inženýrská činnost. V současné době tak probíhají další inženýrsko-investorské činnosti na tomto projektu, které se z důvodu složitosti projektování přesunuly do roku 2025. S ohledem na tuto skutečnost nebyly veškeré finanční prostředky vyčerpány, proto byly zapojeny do rozpočtu roku 2025.</t>
  </si>
  <si>
    <t>Akce byla schválena usnesením zastupitelstva kraje č. 14/1454 ze dne 7.12.2023. Jedná se o přípravu a realizaci staveb, jež řeší dopravní připojení HUB Mošnov na silnici I/58 včetně napojení okolní průmyslové zóny okružní křižovatkou o vnějším průměru 51 m. Dále se zpracovávají projektové dokumentace na úpravu stávajících okružních křižovatek na silnici II/464 pro průjezd nadrozměrnou dopravou v úseku od dálnice D1 po silnici I/58. U výstavby okružní křižovatky na silnici I/58 je podána žádost o společné povolení, po vydání stavebního povolení bude dokončena projektová dokumentace a inženýrská činnost. V současné době tak probíhájí další inženýrsko-investorské činnosti, které se přesunuly do roku 2025. S ohledem na tuto skutečnost nebyly finanční prostředky ve výši 10.754,2 tis. Kč vyčerpány a na základě toho byly zapojeny do rozpočtu roku 2025.</t>
  </si>
  <si>
    <t>Rozdíl mezi schváleným a upraveným rozpočtem z titulu ceny stavby vzešlé z veřejné zakázky, kdy došlo ke snížení potřeby čerpání závazného ukazatele proti původním předpokladům.</t>
  </si>
  <si>
    <t xml:space="preserve">Akce byla schválena usnesením zastupitelstva kraje č. 14/1454 dne 7.12.2023. Zadávací řízení na zhotovitele stavby proběhlo z kraje roku 2024, k podpisu smlouvy se zhotovitelem došlo v jarních měsících 2024. V květnu 2024 začala realizace stavby. Během zaříjových povodních došlo k přerušení realizace stavby, na staveništi byly povodní způsobeny velké škody. Řešení těchto škod má dopad na harmonogram realizace a také finanční prostavěnost. Realizace stavby začala znovu na konci listopadu 2024 s tím, že termín dokončení je plánován na konec roku 2025. S ohledem na fakturaci a platební podmínky byly zapojeny nevyčerpané finanční prostředky ve výši 9.214,67 tis. Kč do rozpočtu roku 2025. Ke snížení schváleného rozpočtu 2024 došlo z důvodu časového posunu akce. </t>
  </si>
  <si>
    <t>Rekonstrukce zdroje vytápění v garážích,  středisko Opava (Správa silnic Moravskoslezského kraje, příspěvková organizace)</t>
  </si>
  <si>
    <t>Rekonstrukce zdroje vytápění, středisko Karviná (Správa silnic Moravskoslezského kraje, příspěvková organizace)</t>
  </si>
  <si>
    <t>Akce byla schválena usnesením rady kraje č. 89/6529 dne 19.2.2024 s časovou použitelností do 31.12.2025. Z tohoto důvodu byly zapojeny nevyčerpané finanční prostředky ve výši 500 tis. Kč do rozpočtu roku 2025.</t>
  </si>
  <si>
    <t>Rekonstrukce zdroje vytápění správní budovy, středisko Nový Jičín (Správa silnic Moravskoslezského kraje, příspěvková organizace)</t>
  </si>
  <si>
    <t>Rekonstrukce zdroje vytápění ředitelství SSMSK v Ostravě  (Správa silnic Moravskoslezského kraje, příspěvková organizace)</t>
  </si>
  <si>
    <t>Nečerpané vlastní finanční prostředky odpovídají výši poskytnuté dotace z rozpočtu SFDI, která byla poskytnuta v závěru roku na danou akci.</t>
  </si>
  <si>
    <t xml:space="preserve">Akce byla schválena usnesením zastupitelstva kraje č. 14/1652 ze dne 12.12.2019. V roce 2022 bylo provedeno zaměření, průzkumy, zpracována dokumentace pro stavební řízení a požádáno o vydání stavebního povolení, v rámci kterého bylo nutno ještě dodatečně vyřídit územní rozhodnutí, během kterého došlo k odvolání obce Petřvald. Ministerstvo dopravy v létě 2024 rozhodlo o správnosti územního rozhodnutí, to nabylo právní moci, ale stále není vydáno stavební povolení. V  prosinci 2024 byla zahájena přejímka projektové dokumentace pro provádění stavby. V roce 2025 se předpokládá vyhlášení veřejné zakázky a v následujících letech realizace stavby. Z tohoto důvodu byly zapojeny nevyčerpané finanční prostředky ve výši 33.779,60 tis. Kč do rozpočtu roku 2025. </t>
  </si>
  <si>
    <t xml:space="preserve">Zastupitelstvo kraje rozhodlo o zahájení přípravy, profinancování a kofinancování projektu  a schválení účasti na projektu dne 16.12.2021 usnesením č. 6/517 a o změně názvu projektu  a změně výše financování dne 16.3.2022 usnesením č. 7/634 a dále o změně názvu projektu a změně doby financování dne 8.6.2023 usnesením č. 12/1235 a dále o změně názvu projektu dne 5.9.2024 usnesením č. 18/1840. Ke snížení schváleného rozpočtu 2024 došlo z důvodu časového posunu projektu. Vzhledem k větší časové náročnosti přípravy projektu byly nevyčerpané finanční prostředky převedeny do rozpočtu roku 2025. </t>
  </si>
  <si>
    <t>Ke snížení schváleného rozpočtu 2024 došlo z důvodu vysoutěžení nižší ceny oproti předpokládané hodnotě.</t>
  </si>
  <si>
    <t>Nevyčerpané finanční prostředky představují neúčelovou úsporu rozpočtu za rok 2024.</t>
  </si>
  <si>
    <t>Zastupitelstvo kraje rozhodlo o profinancování a kofinancování projektu dne 16.6.2022 usnesením č. 8/749. Projekt byl v roce 2023 přijat k financování z programu IROP. V roce 2024 byla vyhlášena veřejná zakázka na zhotovitele stavby. Administrace veřejné zakázky je zajištěna externím dodavatelem. Výdaje na zajištění administrace veřejné zakázky budou hrazeny po ukončení výběru zhotovitele, tedy v roce 2025. Z uvedeného důvodu byly převedeny nevyčerpané finanční prostředky ve výši 263,29 tis. Kč do rozpočtu roku 2025.</t>
  </si>
  <si>
    <t>Zastupitelstvo kraje rozhodlo o profinancování a kofinancování projektu  dne 16.6.2022 usnesením č. 8/749. Projekt byl v roce 2024 přijat k financování z operačního programu IROP. Proběhly stavební práce, jejichž část byla hrazena začátkem roku 2025, vzhledem k splnění podmínky fakturace, až po vydání kolaudačního rozhodnutí. Z tohoto důvodu byly nevyčerpané výdaje projektu ve výši převedeny do rozpočtu roku 2025.</t>
  </si>
  <si>
    <t>Zastupitelstvo kraje rozhodlo profinancovat a kofinancovat projekt a zahájit realizaci projektu dne 10.3.2023 usnesením č. 11/1121. Smlouva o dílo č. 01734/2024/IM byla se zhotovitelm stavby uzavřena v dubnu 2024. Vlivem povodní došlo ke zpoždění stavby, bylo požádáno o změnu termínu dokončení stavby do listopadu 2025, proto byly nevyčerpané finanční prostředky ve výši 6.537,78 tis. Kč převedeny do rozpočtu roku 2025.</t>
  </si>
  <si>
    <t>Zastupitelstvo kraje rozhodlo profinancovat a kofinancovat projekt a zahájit realizaci projektu dne 10.3.2023 usnesením č. 11/1121. Smlouva o dílo č. 02333/2024/IM byla se zhotovitelem stavby uzavřena na konci května 2024. Vlivem povodní došlo ke zpoždění s přípravnou fází a zahájením stavby, bylo požádáno o změnu termínu dokončení stavby do listopadu 2025, proto byly nevyčerpané finanční prostředky ve výši 26.899,57 tis. Kč převedeny do rozpočtu roku 2025.</t>
  </si>
  <si>
    <t>Zastupitelstvo kraje rozhodlo profinancovat a kofinancovat projekt a zahájit realizaci projektu dne 8.6.2023 usnesením č. 12/1241. Vzhledem k plánovanému harmonogramu stavby (vliv zemědělských prací na okolních pozemcích) byly nevyčerpané finanční prostředky ve výši 32.899,57 tis. Kč převedeny do rozpočtu roku 2025.</t>
  </si>
  <si>
    <t>Zastupitelstvo kraje rozhodlo o ukončení přípravy projektu usnesením č.17/1740 ze dne 6.6.2024.  Z tohoto důvodu byly rozpočtované prostředky v roce 2024 sníženy.</t>
  </si>
  <si>
    <t>Zastupitelstvo kraje rozhodlo o zahájení přípravy, profinancování a kofinancování a zahájení realizace projektu dne 8.6.2023 usnesením č. 12/1238. V návaznosti na prodloužení termínu odevzdání zpracované projektové dokumentace stavby nebyly finanční prostředky určené na přípravu projektu vyčerpány v roce 2024, a proto byly tyto prostředky převedeny do rozpočtu roku 2025.</t>
  </si>
  <si>
    <t>Zastupitelstvo kraje rozhodlo o zahájení přípravy, profinancování a kofinancování a zahájení realizace projektu dne 8.6.2023 usnesením č. 12/1238. V rámci projektu byly stavební práce ukončeny v listopadu 2024, ale část výdajů projektu byla hrazena začátkem roku 2025 v souladu s obchodními podmínkami smlouvy. Z uvedených důvodů byly  nevyčerpané výdaje ve výši 940 tis. Kč převedeny do rozpočtu roku 2025 a zbývající částka představuje neúčelovou úsporu rozpočtu za rok 2024. Ke snížení schváleného rozpočtu 2024 došlo z důvodu vysoutěžení nižší ceny oproti předpokládané hodnotě.</t>
  </si>
  <si>
    <t>Zastupitelstvo kraje rozhodlo zahájit přípravu, profinancovat a kofinancovat projekt a zahájit realizaci projektu usnesením č. 12/1238 ze dne 8.6.2023. V návaznosti na prodloužení termínu odevzdání zpracované projektové dokumentace stavby nebyly výdaje určené na přípravu projektu čerpány  v roce 2024, a proto byly převedeny do rozpočtu roku 2025.</t>
  </si>
  <si>
    <t>Zastupitelstvo kraje rozhodlo zahájit přípravu, profinancovat a kofinancovat projekt a zahájit realizaci projektu usnesením č. 12/1238 ze dne 8.6.2023. V návaznosti na prodloužení termínu odevzdání zpracované projektové dokumentace stavby nebyly výdaje určené na přípravu projektu čerpány  v roce 2024 a byly  převedeny do rozpočtu roku 2025.</t>
  </si>
  <si>
    <t>Silnice III/05712 – hraniční most ev. č. 05712-2 Držkovice</t>
  </si>
  <si>
    <t>Zastupitelstvo kraje rozhodlo zahájit přípravu, profinancovat a kofinancovat projekt a zahájit realizaci projektu usnesením č. 17/1732 ze dne 6.6.2024. V návaznosti na prodloužení termínu odevzdání zpracované projektové dokumentace stavby nebyly výdaje určené na přípravu projektu čerpány  v roce 2024, a proto byly tyto výdaje převedeny do rozpočtu roku 2025.</t>
  </si>
  <si>
    <t>Zastupitelstvo kraje rozhodlo profinancovat a kofinancovat projekt usnesením č. 17/1732 ze dne 6.6.2024. K navýšení profinancování a kofinancování došlo usnesením č. 18/1826 ze dne 5.9.2024. V návaznosti na prodloužení termínu odevzdání zpracované projektové dokumentace stavby nebyly výdaje určené na přípravu projektu čerpány v roce 2024, a proto byly převedeny do rozpočtu roku 2025.</t>
  </si>
  <si>
    <t>Zastupitelstvo kraje rozhodlo zahájit přípravu, profinancovat a kofinancovat projekt a zahájit realizaci projektu usnesením č. 17/1732 ze dne 6.6.2024. V návaznosti na prodloužení termínu odevzdání zpracované projektové dokumentace stavby nebyly výdaje určené na přípravu projektu čerpány v roce 2024, a proto byly  převedeny do rozpočtu roku 2025.</t>
  </si>
  <si>
    <t>Zastupitelstvo kraje rozhodlo zahájit přípravu, profinancovat a kofinancovat projekt a zahájit realizaci projektu usnesením č. 17/1732 ze dne 6.6.2024. V návaznosti na prodloužení termínu odevzdání zpracované projektové dokumentace stavby nebyly výdaje určené na přípravu projektu čerpány v roce 2024, a proto byly převedeny do rozpočtu roku 2025.</t>
  </si>
  <si>
    <t>Nečerpané finanční prostředky představují úporu z důvodu nižších nákladů na realizaci akce.</t>
  </si>
  <si>
    <t>PŘEHLED VÝDAJŮ V ODVĚTVÍ CHYTRÉHO REGIONU V ROCE 2024</t>
  </si>
  <si>
    <t>Zastupitelstvo kraje rozhodlo usnesením č. 17/1709 ze dne 6.6.2024 o poskytnutí dotace Slezské univerzitě v Opavě ve výši 2 mil. Kč na realizaci projektu Architektonická a technická studie - Eden Silesia. Výplata dotace proběhne až po předložení závěrečného vyúčtování v roce 2025, prostředky byly zahrnuty do objemu účelových převodů.</t>
  </si>
  <si>
    <t xml:space="preserve">Územní energetická koncepce </t>
  </si>
  <si>
    <t>Z důvodu časového posunu realizace akce byly finanční prostředky přesunuty do zdrojů pro tvorbu rozpočtu následujících let pro krytí výdajů akce v roce 2025.</t>
  </si>
  <si>
    <t>Z důvodu organizační změny byly finanční prostředky ve výši 132 tis. Kč přesunuty do odvětví Vlastní správní činnost kraje a činnost zastupitelstva kraje, a to na akci Ostatní běžné výdaje - činnost krajského úřadu.</t>
  </si>
  <si>
    <t>Zastupitelstvo kraje usnesením č. 15/1600 ze dne 7.3.2024 schválilo závazek Moravskoslezského kraje ve výši 883 tis. Kč ročně na období let 2025–2028, za účelem úhrady mimořádného členského příspěvku spolku Moravskoslezský Vodíkový Klastr na realizaci projektu Vodíkové údolí Moravskoslezského kraje. Z daného důvodu byly nečerpané finanční prostředky zapojeny do rozpočtu roku 2025.</t>
  </si>
  <si>
    <t>Rozvoj pohornické krajiny</t>
  </si>
  <si>
    <t>Nevyčerpané finanční prostředky ve výši 136 tis. Kč byly vázány na úhradu závazku, vyplývajícího z objednávky, uzavřené se subjektem MSID, a.s. a byly účelově zapojeny do rozpočtu 2025. Zbývající finanční prostředky znamenají úsporu na akci.</t>
  </si>
  <si>
    <t>Na základě odborné analýzy  Moravskoslezského energetického centra, p. o., byly postupně navrhovány budovy v majetku MSK vhodné pro realizaci energeticky úsporných opatření. Prostředky na konkrétní vybrané akce byly v průběhu roku 2024 postupně uvolňovány. Nevyčerpané finanční prostředky představují úsporu rozpočtu.</t>
  </si>
  <si>
    <t>Reprodukce majetku kraje (Moravskoslezské datové centrum, příspěvková organizace)</t>
  </si>
  <si>
    <t>Nevyčerpané prostředky ve výši 6.150,28 tis. Kč určené na realizaci projektu Postupné budování vysokorychlostní datové sítě MSK byly s ohledem na termíny realizace jednotlivých veřejných zakázek v rámci projektu převedeny do roku 2025.</t>
  </si>
  <si>
    <t>Zastupitelstvo kraje rozhodlo o profinancování a kofinancovaní projektu usnesením č. 9/888 ze dne 15.9.2022. V rámci projektu bylo vydáno rozhodnutí o poskytnutí dotace, probíhá projektová příprava stavby a expozice. Připravuje se nákup pozemku k zajištění potřeb projektu. Podmínky vyplývající z uzavřené smlouvy o budoucí smlouvě na nákup pozemku nezbytné pro uvedenou transakci budou naplněny v roce 2025. Z těchto důvodů byly převedeny nevyčerpané finanční prostředky do rozpočtu roku 2025.</t>
  </si>
  <si>
    <t xml:space="preserve">Zastupitelstvo kraje rozhodlo o profinancování a kofinancování projektu a schválení účasti na projektu dne 7.9.2023 usnesením č. 13/1357.  S ohledem na aktuální harmonogram projektu v roce 2024/2025 byly nevyčerpané finanční prostředky převedeny do rozpočtu roku 2025. </t>
  </si>
  <si>
    <t xml:space="preserve">Zastupitelstvo kraje rozhodlo o profinancování a kofinancování projektu dne 7.12.2023 usnesením č. 14/1499 a dále o změně názvu a navýšení profinancování a kofinancování dne 7.3.2024 usnesením č. 15/1632.  S ohledem na větší časovou náročnost přípravy projektu a aktuální harmonogram projektu byly nevyčerpané finanční prostředky převedeny do rozpočtu roku 2025. </t>
  </si>
  <si>
    <t>Zastupitelstvo kraje rozhodlo o profinancování a kofinancování projektu dne 7.12.2023 usnesením č. 14/1499 a dále o změně názvu a navýšení profinancování-kofinancování dne 7.3.2024 usnesením č. 15/1632.  S ohledem na větší časovou náročnost přípravy projektu a aktuální harmonogram projektu byly nevyčerpané finanční prostředky převedeny do rozpočtu roku 2025.</t>
  </si>
  <si>
    <t xml:space="preserve">Zastupitelstvo kraje rozhodlo o zahájení realizace a profinancování a kofinancování projektu dne 6.6.2024 usnesením č. 17/1729 a dále o navýšení profinancování a kofinancování dne 5.9.2024 usnesením č. 18/1832.  Vzhledem k větší časové náročnosti přípravy projektu byly nevyčerpané finanční prostředky převedeny do rozpočtu roku 2025. </t>
  </si>
  <si>
    <t xml:space="preserve">Zastupitelstvo kraje rozhodlo o zahájení realizace a profinancování a kofinancování projektu dne 6.6.2024 usnesením č. 17/1729.  Vzhledem k větší časové náročnosti přípravy projektu byly nevyčerpané finanční prostředky převedeny do rozpočtu roku 2025. </t>
  </si>
  <si>
    <t>Zastupitelstvo kraje rozhodlo o zahájení realizace, profinancování a kofinancování projektu dne 6.6.2024 usnesením č. 17/1729 a dále o navýšení profinancování a kofinancování dne 5.9.2024 usnesením č. 18/1832. Vzhledem k větší časové náročnosti přípravy projektu byly nevyčerpané finanční prostředky převedeny do rozpočtu roku 2025.</t>
  </si>
  <si>
    <t xml:space="preserve">Zastupitelstvo kraje rozhodlo o zahájení realizace a profinancování a kofinancování projektu dne 6.6.2024 usnesením č. 17/1729 a dále o navýšení profinancování a kofinancování dne 5.9.2024 usnesením č. 18/1832.  Vzhledem k větší časové náročnosti přípravy projektu byly nevyčerpané finanční prostředky zapojeny do rozpočtu roku 2025. </t>
  </si>
  <si>
    <t xml:space="preserve">Zastupitelstvo kraje rozhodlo o zahájení realizace a profinancování a kofinancování projektu dne 6.6.2024 usnesením č. 17/1729. Vzhledem k větší časové náročnosti přípravy projektu byly nevyčerpané finanční prostředky převedeny do rozpočtu roku 2025. </t>
  </si>
  <si>
    <t>Zastupitelstvo kraje rozhodlo o zahájení realizace a profinancování a kofinancování projektu dne 6.6.2024 usnesením č. 17/1729. Vzhledem k větší časové náročnosti přípravy projektu byly nevyčerpané finanční prostředky převedeny do rozpočtu roku 2025.</t>
  </si>
  <si>
    <t xml:space="preserve">Zastupitelstvo kraje rozhodlo o zahájení realizace a profinancování a kofinancování projektu dne 6.6.2024 usnesením č. 17/1729 a dále o navýšení profinancování a kofinancování dne 5.9.2024 usnesením č. 18/1832.  Vzhledem k větší časové náročnosti přípravy projektu byly nevyčerpané finanční prostředky  převedeny do rozpočtu roku 2025. </t>
  </si>
  <si>
    <t>Zastupitelstvo kraje rozhodlo o zahájení realizace a profinancování, kofinancování projektu dne 5.9.2024 usnesením č. 18/1832. Vzhledem k větší časové náročnosti přípravy projektu byly nevyčerpané finanční prostředky převedeny do rozpočtu roku 2025.</t>
  </si>
  <si>
    <t xml:space="preserve">Zastupitelstvo kraje rozhodlo o zahájení realizace a profinancování, kofinancování projektu dne 5.9.2024 usnesením č. 18/1832.  Vzhledem k větší časové náročnosti přípravy projektu byly nevyčerpané finanční prostředky převedeny do rozpočtu roku 2025. </t>
  </si>
  <si>
    <t>Zastupitelstvo kraje usnesením č. 10/968 ze dne 15.12.2022 rozhodlo o profinancování a kofinancování, ve znění usnesení č. 17/1708 ze dne 6.6.2024.  Nositelem projektu je příspěvková organizace. Vzhledem k časové použitelnosti uznatelných nákladů projektu byly nevyčerpané finanční prostředky na kofinancování zapojeny do rozpočtu roku  2025.</t>
  </si>
  <si>
    <t>PŘEHLED VÝDAJŮ V ODVĚTVÍ KRIZOVÉHO ŘÍZENÍ V ROCE 2024</t>
  </si>
  <si>
    <t>Finanční prostředky ve výši 3.000 tis. Kč byly ve schváleném rozpočtu kraje na rok 2024 určeny na poskytnutí investičních dotací dle návrhu Komise bezpečností a pro integrovaný záchranný systém. Vzhledem k tomu, že  komisi nebyla doručena žádná žádost o poskytnutí individuální dotace, představují nevyčerpané prostředky úsporu na akci.</t>
  </si>
  <si>
    <t xml:space="preserve">Nevyčerpané finanční prostředky ve výši 96.230,64 tis. Kč na úhradu uznatelných nákladů projektů na výstavbu a rekonstrukce požárních zbrojnic, na pořízení cisternových automobilových stříkaček a dopravních automobilů byly zapojeny do rozpočtu 2025, zbývající prostředky představují úsporu na akci. </t>
  </si>
  <si>
    <t>Individuální dotace -  Povodně</t>
  </si>
  <si>
    <t xml:space="preserve">Úspora ve výši  800 tis. Kč vznikla z důvodu neuskutečnění výcviku řidičů jednotek sborů dobrovolných hasičů obcí v areálu výcvikového střediska Libros z organizačních a časových důvodů na straně dodavatele. Sportovní klub Hasičského záchranného sboru Moravskoslezského kraje do konce roku nepodal žádost o poskytnutí dotace ve výši 200 tis. Kč, protože náklady na soutěže členů Hasičského záchranného sboru v souvislosti s pořádáním soutěží pro profesionální i dobrovolné hasiče, pokryl z vlastních finančních prostředků.   </t>
  </si>
  <si>
    <t>Nevyčerpané finanční prostředky ve výši 1.963,83 tis. Kč na pořízení termovizních kamer pro systémové vybavení jednotek HZS MSK k umístění na prvosledové technice byly převedeny do rozpočtu roku 2025, prostředky ve výši 751,17 tis. Kč představují úsporu na akci vzniklou nižší cenou při vysoutěžení veřejné zakázky.</t>
  </si>
  <si>
    <t>Nevyčerpané finanční prostředky ve výši 255,35 tis. Kč představují úsporu na akci v důsledku nižší ceny za občerstvení při zajištění pracovní porady pracovníků krizového řízení se zástupci obcí s rozšířenou působností a odbornou přípravou tajemníků bezpečnostních rad obcí a členů stálé pracovní skupiny krizového štábu kraje.</t>
  </si>
  <si>
    <t>Nevyčerpané finanční prostředky ve výši 219 tis. Kč představují úsporu na akci z důvodu nižší ceny při vysoutěžení veřejné zakázky na pořízení záchranářské lodě pro Vodní záchrannou službu, pobočku Bruntál Slezská Harta.</t>
  </si>
  <si>
    <t>Nevyčerpané finanční prostředky ve výši 189,28 tis. Kč představují úsporu na akci z důvodu nedodání faktury dodavatelem za organizační zajištění zdravotnického zabezpečení branné soutěže WOLFRAM pro žáky základních a studenty středních škol v MSK, pořádané Krajským vojenským velitelstvím Ostrava, přesto, že byl vyzván k doručení faktury.</t>
  </si>
  <si>
    <t>Nevyčerpané finanční prostředky ve výši 4.348,6 tis. Kč určené na pořízení 20 sad hadic pro hydraulické vyprošťování pro předurčené jednotky sborů dobrovolných hasičů obcí a na pořízení záchranářských raftů byly z důvodu zpoždění veřejné zakázky převedeny do rozpočtu roku 2025.</t>
  </si>
  <si>
    <t>Z důvodu rozsáhlých povodní v září 2024 se neuskutečnila všechna plánovaná cvičení složek IZS MSK dle Plánu cvičení schváleného Bezpečnostní radou kraje pro rok 2024. Nevyčerpané prostředky představujií úsporu na akci.</t>
  </si>
  <si>
    <t>Nevyčerpané finanční prostředky představují úsporu na akci z důvodu změny předpisů pro vyplácení paušálních náhrad za ubytování občanů Ukrajiny poskytovaných ubytovatelům prostřednictvím obcí s rozšířenou působností.</t>
  </si>
  <si>
    <t>Akce byla schválena usnesením rady kraje č. 74/5418 ze dne 17.7.2023. Proběhla veřejná zakázka na výběr projektanta. Projektová dokumentace (DPS) byla předána 26.3.2024. Následně proběhlo tříkolové výběrové řízení na zhotovitele. V I. a II. kole výběrového řízení se nepřihlásil žádný uchazeč, smlouva s vítězným uchazečem ze III. kola výběrového řízení nabyla účinnosti 16.10.2024 s termínem plnění 120 dní. Stavba byla ukončena a protokolárně předána v řádném termínu plnění dle smlouvy, tedy 13.2.2025. Z výše uvedených důvodů byly zapojeny nevyčerpané finanční prostředky ve výši 1.652,56 tis. Kč do rozpočtu roku 2025.</t>
  </si>
  <si>
    <t>Zastupitelstvo kraje rozhodlo profinancovat a kofinancovat projekt, zahájit realizaci projektu dne 7.9.2023 usnesením č. 13/1366. O navýšení profinancování a kofinancování projektu rozhodlo zastupitelstvo kraje usnesením č. 15/1624 ze dne 7.3.2024. Koncem roku 2024 probíhala zakázka na stavbu a pokračovalo hodnocení žádosti, proto byly  nevyčerpané finanční prostředky ve výši 4.925,20 tis. Kč převedeny do rozpočtu roku 2025.</t>
  </si>
  <si>
    <t>PŘEHLED VÝDAJŮ V ODVĚTVÍ KULTURY V ROCE 2024</t>
  </si>
  <si>
    <t xml:space="preserve">S ohledem na podmínky dotačního programu proběhne vyplacení dotací nejpozději do 30 dnů ode dne předložení úplné závěrečné faktury za provedené práce, proto byly finanční prostředky ve výši 1.923,8 tis. Kč zapojeny do rozpočtu 2025, zbývající finanční prostředky ve výši 9,22 tis. Kč představují úsporu. </t>
  </si>
  <si>
    <t>Dotační program na roky 2023 - 2024 - z důvodu nečerpání schválené dotace v plné výši subjekty Leemon Concept, s. r. o. (867 tis. Kč) a Regionální rada rozvoje a spolupráce se sídlem v Třinci, z. s. (225,93 tis. Kč) znamená zůstatek finančních prostředků úsporu na akci rozpočtu. Nově vyhlášený dotační program na roky 2024-2025 - dle dotačních podmínek vyplacení dotace proběhne průběžně ve splátkách, konkrétně do 30 kalendářních dnů od doručení kompletní výzvy. Termín pro závěrečné vyúčtování je stanoven nejpozději do 20.12.2025. Z tohoto důvodu byly tyto nevyčerpané finanční prostředky zapojeny do rozpočtu 2025.</t>
  </si>
  <si>
    <t>Zastupitelstvo kraje usnesením č. 7/607 ze dne 16.3.2022 rozhodlo poskytnout dotaci (02180/2022/KPP), účelově určenou na projekt "MORD", ve výši 1.500 tis. Kč pro subjekt Breathless Films s.r.o. Následně byla usnesením zastupitelstva kraje č. 12/1219 ze dne 8.6.2023 prodloužena doba realizace projektu do 30.9.2024. Závěrečné vyúčtování má být předloženo do 31.10.2024. Dodatkem č. 2 schváleným zastupitelstvem kraje usnesením č. 15/1601 dne 7.3.2024 byla změněna příloha smlouvy – nákladový rozpočet projektu. Dotace může být vyplacena do 60 dnů od předložení bezchybného závěrečného vyúčtování. Jelikož příjemce dotace nedodržel svou povinnost předložení průběžného vyúčtování projektu za rok 2022 v termínu dle smlouvy, bude projekt po předložení závěrečného vyúčtování předán kontrole pro podezření na porušení rozpočtové kázně. V návaznosti na uvedené byly finanční prostředky účelově zapojeny do rozpočtu roku 2025.</t>
  </si>
  <si>
    <t xml:space="preserve">Zastupitelstvo kraje usnesením č. 8/729 ze dne 16.6.2022 rozhodlo poskytnout účelovou investiční dotaci (02452/2022/KPP) statutárnímu městu Ostrava na realizaci projektu Koncertní sál a rekonstrukce Domu kultury města Ostravy  ve výši 300 mil. Kč a usnesením č. 18/1810 ze dne 5.9.2024 rozhodlo uzavřít dodatek č. 1 ke smlouvě o změně doby čerpání dotace na období 2024–2029. Schválená dotace pro rok 2024 ve výši 100.000 tis. Kč nebyla v průběhu roku 2024 čerpána a byla účelově zapojena do rozpočtu roku 2025. </t>
  </si>
  <si>
    <t>Finanční prostředky byly určeny na pořízení studie k realizaci výstavby Národního hasičského muzea v oblasti Dolních Vítkovic, objednávka na studii se v r. 2024 nerealizovala, finanční prostředky znamenají úsporu na akci.</t>
  </si>
  <si>
    <t>Objem rozpočtu byl ovlivněn zejména převodem finančních prostředků na akce rozpočtu v odvětví kultury v rámci finanční podpory příjemců dotací. Nevyčerpané finanční prostředky v celkové výši 36,3 tis. Kč byly vázány na úhradu závazku, vyplývajícího z objednávky, uzavřené se subjektem LOCAL TV PLUS, spol. s r.o. a byly účelově zapojeny do rozpočtu 2025.</t>
  </si>
  <si>
    <t xml:space="preserve">Finanční prostředky ve výši 50 tis. Kč byly účelově zapojeny do rozpočtu roku 2025 na realizaci ocenění - udělení titulu Mistr tradiční rukodělné výroby MSK (schváleno usn. rady kraje č.  4/335 ze dne 9.12.2024). Ocenění bylo předáno 25.1.2025. </t>
  </si>
  <si>
    <t>Schválené nečerpané finanční prostředky byly na konci roku 2024 převedeny do rozpočtové rezervy MSK.</t>
  </si>
  <si>
    <t>SR - 5060010011 Podpora standardizovaných veřejných služeb muzeí a galerií</t>
  </si>
  <si>
    <t>SR - 5060010013 Podpora výchovně vzdělávacích aktivit v muzejnictví</t>
  </si>
  <si>
    <t>Akce byla schválena usnesením rady kraje č. 97/8570 dne 12.10.2020. Stavba byla dokončena v červenci 2024. V závěru roku proběhla výsadba vzrostlých stromů, která musela být provedena v době vegetačního klidu. S ohledem na lhůty splatnosti faktur byly zapojeny finanční prostředky ve výši 86,37 tis. Kč do rozpočtu 2025.</t>
  </si>
  <si>
    <t xml:space="preserve">Akce byla schválena usnesením rady kraje č. 15/951 dne 26.4.2021. V průběhu projekční činnosti byl zjištěn havarijní stav střešní konstrukce a štítové zdi, proto byl rozsah projektové dokumentace změněn a etapizován dle aktuální potřeby. Projektová dokumentace pro I. etapu stavby byla dokončena v roce 2024 a byla zahájena soutěž na zhotovitele stavby. Nevyčerpané prostředky ve výši 114,09 tis. Kč byly určeny na úhradu výdajů souvisejících s administrací veřejné zakázky a byly zapojeny do rozpočtu roku 2025.     </t>
  </si>
  <si>
    <t>Akce byla schválena usnesením zastupitelstva kraje 14/1454 ze dne 7.12.2023. Smlouva se zhotovitelem projektové dokumentace byla podepsána na počátku roku 2025, poté bude následovat realizace projekčních prací.  Z výše uvedených důvodů byly zapojeny finanční prostředky ve výši 115 tis. Kč (určené na administraci veřejné zakázky) do rozpočtu roku 2025.</t>
  </si>
  <si>
    <t>Akce byla schválena usnesením rady kraje č. 78/5734 dne 25.9.2023. V roce 2024 byla zahájena projekční příprava. Do současné doby však z důvodů odvolání Řádu německých rytířů proti vydanému stavebnímu povolení, které řeší odvolací orgán, nebylo vydáno stavební povolení. Po vydání povolení bude dokončena projekční příprava a následně bude v průběhu roku 2025 realizována stavba. Z tohoto důvodu byly zapojeny nevyčerpané finanční prostředky ve výši 500 tis. Kč do rozpočtu roku 2025.</t>
  </si>
  <si>
    <t>Rozdílná výše schváleného rozpočtu oproti upravenému je způsobena  převodem částky ve výši 4.175 tis. Kč v průběhu roku 2024 do zdrojů pro tvorbu rozpočtu MSK následujících let, tj. k zapojení do rozpočtu 2025 na stejnou akci. Posun v čerpání finančních prostředků je způsoben harmonogramem prací na Technickém muzeu Tatra v Kopřivnici - muzeu osobních vozidel.</t>
  </si>
  <si>
    <t>Revitalizace frýdeckého zámku (Muzeum Beskyd Frýdek-Místek, příspěvková organizace)</t>
  </si>
  <si>
    <t xml:space="preserve">Akce byla schválena usnesením zastupitelstva kraje č. 14/1454 ze dne 7.12.2023. V roce 2024 byla zahájena příprava podkladů pro zadávací podmínky na zpracovatele studie včetně zaměření a průzkumů a následně byla vyhlášena veřejná zakázka. Z tohoto důvodu byly zapojeny nevyčerpané finanční prostředky ve výši 115 tis. Kč (určené na administraci veřejné zakázky) do rozpočtu roku 2025.    </t>
  </si>
  <si>
    <t>Rekonstrukce střechy nad budovou A, B (Těšínské divadlo Český Těšín, příspěvková organizace)</t>
  </si>
  <si>
    <t>Z důvodu nutnosti koordinace dvou souběžně probíhajících investičních akcích na budově Těšínské divadla rozhodla rada kraje usnesením 88/6482 ze dne 5.2.2024 o sloučení a realizaci v rámci projektu spolufinancovaného z EU Těšínské divadelní a kulturní centrum, který zahrnuje revitalizaci celého objektu Těšínského divadla.</t>
  </si>
  <si>
    <t>Oprava střechy Žerotínského zámku (Muzeum Novojičínska, příspěvková organizace)</t>
  </si>
  <si>
    <t>Z důvodu kolize stavebních prací s investičním projektem spolufinancovaným z EU Žerotínský zámek - centrum relaxace a poznání byla realizace akce posunuta do roku 2026 a sníženy alokované prostředky.</t>
  </si>
  <si>
    <t>Akce byla schválena usnesením zastupitelstva kraje č. 14/1454 dne 7.12.2023. V roce 2024 byla realizována I. etapa staby a II. etapa stavby bude realizována v roce 2025. Z tohoto důvodu byly zapojeny nevyčerpané finanční prostředky ve výši 254,44 tis. Kč do rozpočtu roku 2025.</t>
  </si>
  <si>
    <t>Zámek Nová Horka - revitalizace objektů v zahradě (Muzeum Novojičínska, příspěvková organizace)</t>
  </si>
  <si>
    <t>Z důvodu koordinace stavebních prací na vrátnici a ledovně s úpravami parku bylo rozhodnuto usnesením rady kraje č. 105/7352 ze dne 15.7.2024 o sloučení akce Zámek Nová Horka – revitalizace objektů v zahradě s akcí Revitalizace zámeckého parku Nová Horka - I. Etapa.</t>
  </si>
  <si>
    <t>Nevyčerpané prostředky představují úsporu na akci.</t>
  </si>
  <si>
    <t>Revitalizace zámeckého parku Nová Horka - I. Etapa (Muzeum Novojičínska, příspěvková organizace)</t>
  </si>
  <si>
    <t>Akce byla schválena usnesením rady kraje č. 94/6822 dne 8.4.2024. Byly zpracovány a schváleny studie na objekty ledovny a vrátnice. V závěru roku 2024 probíhalo výběrové řízení na zpracování projektové dokumentace těchto objektů. V lednu 2025 byla uzavřena smlouva se zhotovitelem projektové dokumentace a nyní probíhá její zpracování.  Z tohoto důvodu byly zapojeny finanční prostředky ve výši 5.985,83 tis. Kč do rozpočtu roku 2025.</t>
  </si>
  <si>
    <t>Oprava systému ochrany před bleskem – Archeopark (Muzeum Těšínska, příspěvková organizace)</t>
  </si>
  <si>
    <t>Akce byla schválena usnesením rady kraje č. 112/7821 dne 7.10.2024 s časovou použitelností do 30.6.2025. Z tohoto důvodu byly zapojeny finanční prostředky ve výši 3.300 tis. Kč do rozpočtu roku 2025.</t>
  </si>
  <si>
    <t>Odstranění nedokončené stavby – Šenov u Nového Jičína (Muzeum Novojičínska, příspěvková organizace)</t>
  </si>
  <si>
    <t>Akce byla schválena usnesením rady kraje č. 112/7821 dne 7.10.2024 s časovou použitelností do 30.6.2025. Z tohoto důvodu byly zapojeny finanční prostředky ve výši 4.000 tis. Kč do rozpočtu roku 2025.</t>
  </si>
  <si>
    <t>Realizace projektu Jednotný systém evidence sbírek muzeí a galerie MSK byla schválena usnesením zastupitelstva kraje č. 10/1083 ze dne 13.12.2018. V roce 2021 byla uzavřena smlouva č. 04077/2021/KPP se společností Axiell, s.r.o. Realizace projektu je plánována na období 2021-2025. V návaznosti na to byl usnesením zastupitelstva kraje č. 6/475 ze dne 16.12.2021 schválen závazek na léta 2023-2025 v celkové výši 2.485 tis. Kč. Nevyčerpané finančních prostředky byly zapojeny do rozpočtu roku 2025.</t>
  </si>
  <si>
    <t>Akce byla schválena usnesením zastupitelstva č. 10/1083 ze dne 13.12.2018. Realizace stavby byla dokončena, dílo je převzato a zkolaudováno. V souladu s platebními podmínkami vyplývajícími ze Smlouvy o dílo byla uvolněna pozastávka a uhrazena platba za výkon Dozoru projektanta v roce 2025. Z tohoto důvodu byly zapojeny finanční prostředky ve výši 5.525 tis. Kč do rozpočtu roku 2025. Usnesením zastupitelstva kraje č. 14/1454 dne 7.12.2023 byly schváleny finanční prostředky ve výši 2.500 tis. Kč na realizaci projektu Zámek Nová Horka - dobudování infrastruktury a zázemí - vybavení interiéru příspěvkové organizaci Muzeum Muzeum Novojičínska. Vzhledem k harmonogramu realizace projektu byly nečerpané finanční prostředky z roku 2024 účelově zapojeny do rozpočtu roku 2025.</t>
  </si>
  <si>
    <t>Rada kraje usnesením č. 56/3960 ze dne 7.11.2022 a usnesením č. 72/5296 ze dne 26.6.2023 schválila finanční prostředky v celkové výši 1.982 tis. Kč příspěvkové organizaci Muzeum Beskyd Frýdek-Místek na vybavení návštěvnického centra Hradu Hukvaldy. Vzhledem k harmonogramu realizace projektu byly nečerpané finanční prostředky z roku 2024 účelově zapojeny do rozpočtu roku 2025.</t>
  </si>
  <si>
    <t>Akce byla schválena ke spolufinancování z evropských zdrojů v rámci Integrovaného regionálního operačního programu.</t>
  </si>
  <si>
    <t xml:space="preserve">Navýšení akce rozpočtu bylo ovlivněno schválením státních dotací z Ministerstva kultury a dále schválením závazných ukazatelů pro rok 2024 či převodem již schválených účelových finančních prostředků z roku 2023 do roku 2024 v rámci reprodukce majetku pro příspěvkové organizace v odvětví kultury. Vzhledem k časové použitelnosti schválených závazných ukazatelů a náročnosti realizace veřejných zakázek byly  finanční prostředky ve výši 14.797,45 tis. Kč účelově zapojeny do rozpočtu roku 2025. </t>
  </si>
  <si>
    <t>SR - ISO II/A zabezpečení objektů - investiční</t>
  </si>
  <si>
    <t>Částka 123 tis. Kč představuje vratku státní finanční podpory z MK příspěvkovou organizací Muzeum Novojičínska, která byla zaslána na účet MK dne 20. 12. 2024.</t>
  </si>
  <si>
    <t>SR - ISO II/C výkupy předmětů kulturní hodnoty mimořádného významu - investiční</t>
  </si>
  <si>
    <t>NKP Zámek Bruntál - Revitalizace objektu „saly terreny"</t>
  </si>
  <si>
    <t>Zastupitelstvo kraje rozhodlo profinancovat a kofinancovat projekt dne 13.12.2018 usnesením č. 10/1091. Projekt byl zrealizován a je v udržitenosti. V rámci udržitelnosti projektu provedl řídící orgán na projektu kontrolu. V jejím důsledku byla vyměřena finanční korekce ve výši 10 tis. Kč, která byla uhrazena na základě výzvy předložené v průběhu roku 2025. Z tohoto důvodu byly převedeny nevyčerpané finanční prostředky projektu do rozpočtu roku 2025.</t>
  </si>
  <si>
    <t>Zastupitelstvo kraje rozhodlo dne 15.9.2022 usnesením č. 9/886 profinancovat a kofinancovat projekt. Z důvodu podaných námitek na Úřad pro ochranu hospodářské soutěže došlo ke zpoždění výběru zhotovitele stavby, proto byly  nevyčerpané finanční prostředky převedeny do rozpočtu  roku 2025.</t>
  </si>
  <si>
    <t>Zastupitelstvo kraje rozhodlo o zahájení přípravy projektu usnesením č. 5/411 ze dne 16.9.2021. V rámci projektu byla uzavřena smlouva na zpracování projektové dokumentace. Vzhledem k tomu, že projekt nebyl způsobilý k spolufinancování v rámci vyhlašovaných výzev operačních programů EU, částečně byl nahrazen jinými projekty a navíc se vyskytly problémy statického charakteru, uzavřená smlouva byla dodatkována a rozsah projektových prací byl výrazně redukován.  Z uvedeného důvodu byly nevyčerpané finanční prostředky převedeny do rozpočtu roku 2025.</t>
  </si>
  <si>
    <t>Zastupitelstvo kraje rozhodlo profinancovat a kofinancovat projekt  usnesením č. 9/877 ze dne 15.9.2022. Z důvodu delší administrace veřejné zakázky oproti harmonogramu (doplňující dotazy, hodnocení ze strany poskytovatele dotace) došlo k posunu zahájení stavebních prací. Z tohoto důvodu byly  nevyčerpané finanční prostředky převedeny do rozpočtu roku 2025.</t>
  </si>
  <si>
    <t xml:space="preserve">Zastupitelstvo kraje rozhodlo o profinancování a kofinancování projektu usnesením č. 7/635 ze dne 16.3.2022 a o jeho navýšení usnesením 8/743 ze dne 16.6.2022. Projekt nebyl přijat k financování z Národního plánu obnovy a je realizován prozatím bez poskytnutí finančních prostředků z EU. Na základě usnesení rady kraje č. 108/7461 ze dne 5.8.2024 byl se zhotovitelem dodatkována smlouva a vyčleněny vlastní prostředky kraje na realizaci stavby. Nevyčerpané finanční prostředky byly převedeny do rozpočtu roku 2025. </t>
  </si>
  <si>
    <t>Zastupitelstvo kraje rozhodlo o profinancování a kofinancování projektu usnesením č. 7/635 ze dne 16.3.2022 a o jeho navýšení usnesením č. 13/1364 ze dne 7.9.2023. V roce 2024 byly v rámci projektu zahájeny stavební práce, ale čerpání výdajů za stavební práce je nižší oproti plánovanému harmonogramu. Nevyčerpané výdaje  byly převedeny  do rozpočtu roku 2025.</t>
  </si>
  <si>
    <t>Zastupitelstvo kraje rozhodlo o profinancování a kofinancování projektu usnesením č. 9/884 ze dne 15.9.2022. Z důvodu opětovného vyhlášení veřejné zakázky byla uzavřena smlouva ze zhotovitelem v závěru roku 2024. Z toho důvodu byly  nevyčerpané výdaje na stavbu převedeny do rozpočtu roku 2025.</t>
  </si>
  <si>
    <t>Zastupitelstvo kraje rozhodlo profinancovat a kofinancovat projekt dne 15.9.2022 usnesením č. 9/884. V rámci projektu byly vyhlášeny veřejné zakázky na nákupy digitální techniky a postupně uzavírány smlouvy s dodavateli. V návaznosti na platební podmínky byly nevyčerpané finanční prostředky převedeny do rozpočtu  roku 2025. </t>
  </si>
  <si>
    <t>Zastupitelstvo kraje rozhodlo o ukončení přípravy projektu usnesením č. 2/35 ze dne 16.12.2024. Nevyčerpané finanční prostředky představují neúčelovou úsporu rozpočtu za rok 2024.</t>
  </si>
  <si>
    <t>Zastupitelstvo kraje rozhodlo profinancovat a kofinancovat projekt dne 10.3.2022 usnesením č. 11/1122. Alokované finanční prostředky byly určeny na administraci veřejné zakázky, která byla v procesu soutěžení. Nevyčerpané finanční prostředky byly převedeny do rozpočtu roku 2025.</t>
  </si>
  <si>
    <t>Zastupitelstvo kraje rozhodlo o profinancování a kofinancovaní projektu usnesením č. 9/877 ze dne 15.9.2022. Projekt byl v roce 2023 přijat k financování v rámci operačního programu IROP. V roce 2024 byla uzavřena smlouva se zhotovitelem stavby, ale z důvodu problémů při přípravě soutěže na zhotovitele  trafostanice na straně ČEZ, nebyly stavební práce v roce 2024 na projektu zahájeny. Nevyčerpané prostředky byly převedeny do rozpočtu roku 2025.</t>
  </si>
  <si>
    <t>Zastupitelstvo kraje rozhodlo profinancovat a kofinancovat projekt usnesením č. 10/991 ze dne 15.12.2022. Na základě aktualizace harmonogramu stavebních prací se snížila očekávaná prostavěnost a část finančních prostředků určená na stavební práce nebyla čerpána. Z uvedeného důvodu byly nevyčerpané finanční prostředky převedeny do rozpočtu roku 2025.</t>
  </si>
  <si>
    <t>Zastupitelstvo kraje rozhodlo o ukončení přípravy projektu usnesením č. 2/35 ze dne 16.12.2024.  Z tohoto důvodu byly rozpočtované prostředky v roce 2024 sníženy.</t>
  </si>
  <si>
    <t>Zastupitelstvo kraje rozhodlo profinancovat a kofinancovat projekt usnesením č. 12/1245 ze dne 8.6.2023. Vzhledem k větší časové náročnosti přípravy projektu a administrativním průtahům při podpisu Rozhodnutí na straně poskytovatele dotace (Slovensko) došlo k posunu harmonogramu projektu. S ohledem na výše uvedené byly nevyčerpané prostředky převedeny do rozpočtu roku 2025.</t>
  </si>
  <si>
    <t xml:space="preserve">Zastupitelstvo kraje rozhodlo profinancovat a konfinancovat projekt usnesením č. 15/1623 dne 7.3.2024. Finanční prostředky obdržel kraj formou zálohové platby a byly určeny na realizaci a financování projektu v roce 2025. Prostředky byly zapojeny do rozpočtu roku 2025. </t>
  </si>
  <si>
    <t>PŘEHLED VÝDAJŮ V ODVĚTVÍ PREZENTACE KRAJE A EDIČNÍHO PLÁNU V ROCE 2024</t>
  </si>
  <si>
    <t>Nevyčerpanéfinanční prostředky představují úsporu na akci z důvodu nižších cen při vysoutěžení veřejné zakázky, než bylo předpokládáno.</t>
  </si>
  <si>
    <t>Nevyčerpané finanční prostředky ve výši 2.033,37 tis. Kč určené na realizaci veřejné zakázky na nákup prezentačních předmětů v roce 2025 formou nákupního dynamického portálu byly převedeny do rozpočtu roku 2025, zbývající prostředky představují úsporu na akci.</t>
  </si>
  <si>
    <t>Nevyčerpané finanční prostředky ve výši 845,01 tis. Kč na úhradu výdajů za zajištění prezentace kraje v prosinci 2024 byly z důvodu úhrady faktur za toto období převedeny do roku 2025. Nerealizace plánovaných výdajů ve výši 13.096,75 tis. Kč byla způsobena zvolením úspornějšho přístupu ke komunikační strategii kraje. Dalším zásadním faktorem bylo zasažení regionu povodněmi v září 2024, které vyžadovalo okamžitou reakci a přesměrování kapacit na krizovou komunikaci a řešení následků této události.</t>
  </si>
  <si>
    <t>Nevyčerpané finanční prostředky ve výši 2.378,93 tis. Kč tis. Kč určené na prezentaci kraje prostřednictvím rozhlasového a televizního vysílání na konci roku 2024 byly z důvodu úhrady faktur za toto období převedeny do rozpočtu roku 2025. Nerealizace plánovaných výdajů ve výši 10.611,98 tis. Kč byla způsobena zvolením úspornějšho přístupu ke komunikační strategii kraje. Dalším zásadním faktorem bylo zasažení regionu povodněmi v září 2024, které vyžadovalo okamžitou reakci a přesměrování kapacit na krizovou komunikaci a řešení následků této události.</t>
  </si>
  <si>
    <t xml:space="preserve">Finanční prostředky byly určeny na rozšíření stávajícho manuálu Jednotného vizuálního stylu kraje o nové grafické prvky pro prezentaci kraje na společenských, kulturních a sportovních akcí. V důsledku povodní v září 2024 došlo ke změně priorit kraje a k rozšíření manuálu nedošlo. </t>
  </si>
  <si>
    <t>Nevyčerpané finanční prostředky představují úsporu na akci z důvodu nerealizace některých plánovaných akcí, např. prezentace kraje v Korejské republice, soustředění mladých korejských fotbalistů, návštěvy kraje oficiálními delegacemi Korejské republiky a Čínské lidové republiky.</t>
  </si>
  <si>
    <t>PŘEHLED VÝDAJŮ V ODVĚTVÍ REGIONÁLNÍHO ROZVOJE V ROCE 2024</t>
  </si>
  <si>
    <t>Usnesením rady kraje č. 3/141 ze dne 25.11.2024 byl vyhlášen program pro období 2025. Finanční prostředky ve výši 10.000 tis. Kč představují navýšení alokace tohoto programu a byly účelově převedeny do rozpočtu kraje na rok 2025. Zbylé nečerpané finanční prostředky představují úsporu z nevyplacených druhých splátek dotací v rámci programu.</t>
  </si>
  <si>
    <t>Nevyčerpané finanční prostředky ve výši 400 tis. Kč byly účelově převedeny do rozpočtu kraje na rok 2025, a to na úhradu první splátky dotace v rámci programu vyhlášeného pro rok 2024 (o příjemcích rozhodlo zastupitelstvo kraje usnesením č. 18/1837 ze dne 5.9.2024) a druhé splátky dotace v rámci programu pro rok 2022 (o příjemcích rozhodlo zastupitelstvo kraje usnesením č. 8/777 ze dne 16.6.2022, u jednoho z příjemců byl uzavřen dodatek ke smlouvě s prodloužením časové použitelnosti na základě usnesení zastupitelstva kraje č.  2/43 ze dne 16.12.2024). Zbylé nevyčerpané finanční prostředky představují úsporu z nevyplacených druhých splátek dotací v rámci programu.</t>
  </si>
  <si>
    <t>Nečerpané finanční prostředky představují úsporu z nevyplacených druhých splátek dotací v rámci programu.</t>
  </si>
  <si>
    <t>Usnesením  zastupitelstva kraje č. 12/1261 ze dne 8.6.2023 bylo rozhodnuto o poskytnutí dotací v rámci programu pro rok 2023 a byl uzavřen závazek dofinancovat výplatu druhých splátek dotací z rozpočtu kraje na rok 2024. Závěrečná vyúčtování mohou být předložena nejpozději v polovině roku 2025, proto byly nečerpané finanční prostředky ve výši 4.617,16 tis. Kč účelově převedeny do rozpočtu kraje na rok 2025.
Usnesením rady kraje č. 4/276 ze dne 9.12.2024 byl vyhlášen program pro období 2025. Finanční prostředky ve výši 7.125 tis. Kč představují navýšení alokace tohoto programu a byly účelově převedeny do rozpočtu kraje na rok 2025.
Zbylé nečerpané prostředky představují úsporu vzniklou plným nevyplacením druhých splátek dotací po předložení závěrečných vypořádání v rámci programu.</t>
  </si>
  <si>
    <t xml:space="preserve">Zastupitelstvo kraje rozhodlo usnesením č. 2/42 ze dne 16.12.2024 o poskytnutí dotací v rámci dotačního programu vyhlášeného pro rok 2024. Dotace jsou příjemcům vypláceny až po realizaci projektu, tj. počátkem roku 2025. V návaznosti na uvedené byly finanční prostředky ve výši 7.151,1 tis. Kč účelově převedeny do rozpočtu kraje na rok 2025. </t>
  </si>
  <si>
    <t>Usnesením zastupitelstva kraje č. 7/641 ze dne 16.3.2022 bylo rozhodnuto o poskytnutí dotace Ostravské universitě na realizaci projektu „Podpora vzniku nového studijního programu Zubní lékařství na Ostravské univerzitě (MSK)" ve výši 14.334 tis. Kč. Usnesením zastupitelstva kraje č. 18/1835 ze dne 5.9.2024 došlo k prodloužení časové použitelnosti dotace do poloviny roku 2025 a uzavření 3. dodatku ke smlouvě č. 04734/2024/RRC. V návaznosti na uvedené byly účelově převedeny do rozpočtu kraje na rok 2025 nečerpané finanční prostředky ve výši 1.936 tis. Kč určené na výplatu poslední splátky dotace po předložení závěrečného vyúčtování. Zbylé nečerpané finanční prostředky představují úsporu na akci.</t>
  </si>
  <si>
    <t>Nečerpané finanční prostředky představují úsporu z nevyplacených třetích splátek dotací v rámci ukončených projektů.</t>
  </si>
  <si>
    <t>O poskytnutí individuálních dotací rozhodla rada kraje svými usneseními č. 108/7448 ze dne 5.8.2024 a č. 111/7713 ze dne 16.9.2024. Realizace dílčích projektů včetně předložení vyúčtování je nastavena do 31.7.2025. Kontrola předložených vyúčtování a proplácení dotací bude probíhat i v roce 2025 a nevyčerpané finanční prostředky byly zapojeny do rozpočtu roku 2025.</t>
  </si>
  <si>
    <t>Nevyčerpané finanční prostředky ve výši 2.316,37 tis. Kč byly účelově převedeny do rozpočtu kraje na rok 2025 na úhradu závazků z uzavřených smluv č. 00583/2024/RRC a 04792/2024/RRC. Zbylé nevyčerpané finanční prostředky ve výši představují úsporu v rámci této akce.</t>
  </si>
  <si>
    <t>Nečerpané finanční prostředky představují úsporu na akci vzniklou nižší fakturací ze realizované aktivity.</t>
  </si>
  <si>
    <t>Ke snížení objemu alokovaných prostředků na akci došlo v návaznosti na zpoždění procesu výkupu pozemků. Prostředky byly převedeny do zdrojů pro tvorbu rozpočtu kraje na rok 2025. 
Do rozpočtu roku 2025 byly převedeny nevyčerpané finanční prostředky ve výši 262 tis. Kč za účelem úhrady závazků z uzavřených smlouv č. 02054/2022/RRC, 02057/2022/RRC a 02059/2022/RRC pro zajištění kvalifikovaného výkonu územě plánovací činnosti. Finanční prostředky ve výši 1.888,19 tis. Kč byly určeny na výkup pozemků v připravované rozvojové zóně, vlastník pozemků na nabídku kraje nereagoval, nevyčerpané finanční prostředky představují úsporu rozpočtu.</t>
  </si>
  <si>
    <t>Zastupitelstvo kraje rozhodlo profinancovat a kofinancovat projekt usnesením č. 10/997 ze dne 15.12.2022. Prostředky na financování projektu obdržel kraj formou zálohy a jsou určeny k financování aktivit projektu i v roce 2025. Nevyčerpané finanční prostředky byly převedeny do rozpočtu roku 2025.</t>
  </si>
  <si>
    <t>Regio SK-CZ</t>
  </si>
  <si>
    <t>V průběhu roku 2024 se nepodařilo získat vhodného partnera pro realizaci projektu, proto byly rozpočtované prostředky určené na přípravu v roce 2024 sníženy.</t>
  </si>
  <si>
    <t>Zastupitelstvo kraje rozhodlo profinancovat a kofinancovat projekt usnesením č. 13/1379 ze dne 7.9.2023. Prostřednictví projektu jsou hrazeny mzdové náklady kraje. Oproti předpokladu byly v počáteční fázi projektu zajištěny nižší pracovní úvazky. Nevyčerpané finanční prostředky byly převedeny do rozpočtu roku 2025.</t>
  </si>
  <si>
    <t>Zastupitelstvo kraje rozhodlo profinancovat a kofinancovat projekt usnesením č. 13/1386 ze dne 7.9.2023. Prostřednictví projektu jsou hrazeny zejména mzdové náklady kraje. Oproti předpokladu byly v počáteční fázi projektu zajištěny nižší pracovní úvazky. Nevyčerpané finanční prostředky byly převedeny do rozpočtu roku 2025.</t>
  </si>
  <si>
    <t>Zastupitelstvo kraje rozhodlo zahájit přípravu projektu usnesením č. 11/1134 ze dne 10.3.2023. Prostředky na financování projektu obdržel kraj formou zálohy a byly určeny k financování aktivit projektu i v roce 2025. Nevyčerpané finanční prostředky byly převedeny do rozpočtu roku 2025.</t>
  </si>
  <si>
    <t>Zastupitelstvo kraje rozhodlo zahájit přípravu projektu usnesením č. 14/1523 ze dne 7.12.2023. Jedná se o víceletý dotační program, který je financován z evropských zdrojů formou záloh. Realizace dílčích projektů je nastavena do roku 2027. Nevyčerpaná zálohová platba byla převedena do rozpočtu roku 2025.</t>
  </si>
  <si>
    <t>Jedná se o prostředky určené na přípravu projektů z evropských zdrojů. Nevyčerpané finanční prostředky představují neúčelovou úsporu rozpočtu za rok 2024.</t>
  </si>
  <si>
    <t>PŘEHLED VÝDAJŮ V ODVĚTVÍ CESTOVNÍHO RUCHU V ROCE 2024</t>
  </si>
  <si>
    <t>O poskytnutí dotací v rámci programu bylo rozhodnuto usnesením zastupitelstva kraje č. 15/1596 ze dne 7.3.2024. Z důvodu podezření na porušení rozpočtové kázně byly nevyčerpané prostředky určené na výplatu druhých splátek dotací ve výši 55,75 tis. Kč účelově převedeny do rozpočtu kraje na rok 2025. Zbylé nevyčerpané prostředky představují úsporu na programu.</t>
  </si>
  <si>
    <t>Usnesením rady kraje č. 3/151 ze dne 25.11.2024 byly schváleny podmínky programu na rok 2025 a bylo rozhodnuto o jeho vyhlášení. Finanční prostředky ve výši 1.000 tis. Kč představují navýšení alokace programu a byly  účelově převedeny do rozpočtu kraje na rok 2025. Zbylé nečerpané finanční prostředky představují úsporu v rámci programu vzniklou plným nevyplacením druhých splátek dotací.</t>
  </si>
  <si>
    <t>Usnesením zastupitelstva kraje č. 13/1388 ze dne 7.9.2023 bylo rozhodnuto o poskytnutí dotací v rámci  programu pro období 2023-2024. Nevyčerpané finanční prostředky na výplatu druhých splátek dotací po předložení závěrečných vyúčtování ve výši 197,94 tis. Kč byly v souladu s podmínkami uzavřených smluv účelově převedeny do rozpočtu kraje na rok 2025. Zbylé nevyčerpané prostředky představují úsporu vzniklou v rámci programu plným nevyplacením druhých splátek dotací.</t>
  </si>
  <si>
    <t>Usnesením rady kraje č. 82/5990 ze dne 20.11.2023 byl vyhlášen kontinuální program pro období 2024+. Nevyčerpané finanční prostředky ve výši 2.364,74 tis. Kč určené pro výplatu prvních a druhých splátek dotací byly účelově převedeny do rozpočtu kraje na rok 2025. Usnesením rady kraje č. 3/147 ze dne 25.11.2024 byl vyhlášen kontinuální program pro období 2025+. Finanční prostředky ve výši 16.000 tis. Kč představují navýšení alokace tohoto programu a byly účelově převedeny do rozpočtu kraje na rok 2025. Zbylé nečerpané finanční prostředky představují úsporu vzniklou plným nevyplacením druhých splátek dotací po předložení závěrečných vypořádání v rámci programu.</t>
  </si>
  <si>
    <t>Usnesením zastupitelstva kraje č. 11/1132 ze dne 10.3.2023 a č. 15/1592 ze dne 7.3.2024 bylo rozhodnuto o poskytnutí dotací v rámci programu. Nevyčerpané finanční prostředky určené na výplatu druhých splátek dotací po předložení závěrečných vyúčtování ve výši 485,40 tis. Kč byly účelově převedeny do rozpočtu kraje na rok 2025. Zbylé nečerpané prostředky představují úsporu vzniklou plným nevyplacením druhých splátek dotací po předložení závěrečných vypořádání v rámci programu.</t>
  </si>
  <si>
    <t>Nevyčerpané finanční prostředky ve výši 21.254,06 tis. Kč určené na poskytnutí individuálních dotací schválených orgány kraje v roce 2024 byly účelově převedeny do rozpočtu kraje na rok 2025. Zbylé nevyčerpané prostředky představují úsporu vzniklou v rámci této akce.</t>
  </si>
  <si>
    <t xml:space="preserve">V návaznosti na usnesení zastupitelstva kraje č. 15/1594 ze dne 7.3.2024, kterým bylo schváleno dofinancování výplaty druhé splátky dotace spolku KČT, oblast Moravskoslezská, na realizaci projektu Turistické značení v Moravskoslezském kraji v roce 2024, z rozpočtu kraje na rok 2025, došlo ke snížení objemu rozpočtu o 385 tis. Kč. </t>
  </si>
  <si>
    <t>Usnesením rady kraje č. 3/152 ze dne 25.11.2024 bylo rozhodnuto o poskytnutí dotace subjektu Černá louka, s.r.o., na realizaci projektu Metodické centrum krajských turistických informačních center v celkové výši 980 tis. Kč. V souladu se smluvními podmínkami byly nevyčerpané prostředky účelově převedeny do rozpočtu kraje na rok 2025. Zbylé nevyčerpané finanční prostředky představují úsporu vzniklou v rámci této akce.</t>
  </si>
  <si>
    <t>Usnesením rady kraje č. 3/130 ze dne 25.11.2024 bylo rozhodnuto o vystavení objednávky dodavateli Moravian-Silesian Tourism, s.r.o. na realizaci dílčích aktivit cestovního ruchu v roce 2025 na základě Rámcové smlouvy o spolupráci č. 07300/2017/RRC, ve znění dodatku č. 3, ve výši 3.000 tis. Kč. V návaznosti na fakturační podmínky byly nevyčerpané prostředky účelově převedeny do rozpočtu kraje na rok 2025.</t>
  </si>
  <si>
    <t>Nevyčerpané finanční prostředky ve výši 4.023,88 tis. Kč byly účelově převedeny do rozpočtu kraje na rok 2025 na úhradu závazků z uzavřených smluv. Zbylé nevyčerpané finanční prostředky představují úsporu v rámci této akce.</t>
  </si>
  <si>
    <t>O poskytnutí dotací v rámci programu bylo rozhodnuto usnesením č. 15/1595 ze dne 7.3.2024. Usnesením zastupitelstva kraj č. 2/49 ze dne 16.12.2024 bylo rozhodnuto o prodloužení časové použitelnosti závazného ukazatele příspěvek na provoz. Finanční prostředky ve výši 190 tis. Kč byly účelově převedeny do rozpočtu kraje na rok 2025. Zbylé nečerpané prostředky představují úsporu v rámci programu.</t>
  </si>
  <si>
    <t>Cyrilometodějská stezka - produkt udržitelného cestovního ruchu</t>
  </si>
  <si>
    <t>Zastupitelstvo kraje rozhodlo o profinancování a kofinancování projektu usnesením č. 13/1384 ze dne 7.9.2023. Na projekt se nepodařilo získat dotaci, proto byly rozpočtované prostředky určené na přípravu v roce 2024 sníženy.</t>
  </si>
  <si>
    <t>Cyrilometodějská stezka - putování po stopách Jana Pavla II.</t>
  </si>
  <si>
    <t>Obnova techniky na Jesenické magistrále II</t>
  </si>
  <si>
    <t>Z důvodu nevyhlášení adekvátní výzvy, není možné projekt realizovat. Rozpočtované finanční prostředky určené na přípravu byly v roce 2024 sníženy.</t>
  </si>
  <si>
    <t>Obnova techniky, turistického značení a mobiliáře na Beskydské magistrále</t>
  </si>
  <si>
    <t>Projekt se nebude realizovat, nepodařilo se najít vhodného partnera pro realizaci. Rozpočtované finanční prostředky určené na přípravu byly v roce 2024 sníženy.</t>
  </si>
  <si>
    <t>PŘEHLED VÝDAJŮ V ODVĚTVÍ SOCIÁLNÍCH VĚCÍ V ROCE 2024</t>
  </si>
  <si>
    <t>S ohledem na počet a zaměření žádostí o poskytnutí individuálních dotací v odvětví sociálních věcí nebyly finanční prostředky na této akci dočerpány.</t>
  </si>
  <si>
    <t>S ohledem na počet a zaměření žádostí o poskytnutí individuálních dotací v odvětví sociálních věcí nebyly finanční prostředky dočerpány.</t>
  </si>
  <si>
    <t>Mimořádné dary v důsledku nepříznivých životních a jiných situací</t>
  </si>
  <si>
    <t>Vhledem k realizaci auditů kvality v rámci probíhajících evropských projektů kraje nebyly na této akci čerpány alokované finanční prostředky na provádění kontrol poskytování sociálních služeb v příspěvkových organizacích kraje prostřednictvím externích subjektů.</t>
  </si>
  <si>
    <t>Finanční prostředky nebyly dočerpány z důvodu aktuálních potřeb v sociální oblasti a pokrytí nákladů z evropských zdrojů.</t>
  </si>
  <si>
    <t>Ostatní výdaje v odvětví sociálních věcí</t>
  </si>
  <si>
    <t>Finanční prostředky nebyly dočerpány zejména z důvodu posunutí plánované společenské akce DEN RODIN S OTEVŘENÝM SRDCEM aneb Spolu ruku v ruce na rok 2025 s ohledem na povodňovou situaci v Moravskoslezském kraji. Na základě uzavřených dohod o změně závazků s dodavatelskými subjekty, které se budou podílet na zajištění programu, byly nedočerpané prostředky ve výši 1.065,6 tis. Kč usnesením rady kraje č. 6/407 ze dne 20.1.2025 zapojeny do upraveného rozpočtu na rok 2025.</t>
  </si>
  <si>
    <t>Aktivity v oblasti sociální prevence a prevence kriminality</t>
  </si>
  <si>
    <t>S ohledem na realizaci ostatních projektů kraje z evropských zdrojů a nerealizaci projektu v oblasti prevence kriminality nebyly čerpány prostředky kraje rozpočtované v rámci této akce.</t>
  </si>
  <si>
    <t>Pomoc Ukrajině v odvětví sociálních věcí</t>
  </si>
  <si>
    <t>Pomoc v souvislosti s insolvencí Liberty Ostrava</t>
  </si>
  <si>
    <t>Nečerpané finanční prostředky představují úsporu vzniklou nižšími požadavky na poskytnutí návratných finančních výpomocí zaměstnancům Liberty Ostrava.</t>
  </si>
  <si>
    <t>SR - Neinvestiční nedávkové transfery podle zákona č. 108/2006 Sb., o sociálních službách (§ 101, § 102 a § 103)</t>
  </si>
  <si>
    <t>Ve schváleném rozpočtu byl zařazen objem výdajů ve výši očekávaného objemu dotace z MPSV. Po obdržení rozhodnutí MPSV byly prostředky převedeny na akci Dotační program – Program na podporu poskytování sociálních služeb, část určená krajským příspěvkovým organizacím pak na akci Dotační program - Program na podporu poskytování sociálních služeb - PO kraje.</t>
  </si>
  <si>
    <t xml:space="preserve">Finanční prostředky účelově určené na energie ve výši 64.937 tis. Kč byly po provedení rozboru hospodaření převedeny do rozpočtové rezervy kraje. Na základě aktualizované predikce hospodaření k 31.12.2024, provedené opakovaně v závěru roku včetně úprav závazného ukazatele příspěvek na provoz, a po zohlednění pokrytí nákladů na provoz krajských příspěvkových organizací z ostatních zdrojů činil v závěru roku zůstatek nedočerpaných prostředků 4.400 tis. Kč. </t>
  </si>
  <si>
    <t xml:space="preserve">Příspěvek na provoz odvětví sociálních věcí - příspěvkové organizace kraje - krytí odpisů </t>
  </si>
  <si>
    <t>Transformace, humanizace a vybavení služeb v sociální oblasti</t>
  </si>
  <si>
    <t>Finanční prostředky byly v roce 2024 převedeny na akce reprodukce majetku kraje.</t>
  </si>
  <si>
    <t>Finanční prostředky ve výši 9.200 tis. Kč byly čerpány na provoz příspěvkových organizací a byly přesunuty mezi akcemi v rámci rozpočtu kraje. Na základě rozpočtově odpovědného přístupu k řízení příspěvkových organizací v odvětví sociálních věcí, díky podpoře příspěvkových organizací v rámci dotačního Programu na podporu poskytování sociálních služeb pro rok 2024 financovaného z kapitoly 313 – MPSV státního rozpočtu (včetně dofinancování v září 2024) a programu Podpora služeb sociální prevence, pozitivnímu vývoji vlastních výnosů příspěvkových organizací z příspěvku na péči a výnosů od zdravotních pojišťoven, a finančních prostředků na obnovu majetku po povodních, nebylo nutné na dofinancování provozu příspěvkových organizací použít zbývající alokované finanční prostředky kraje.</t>
  </si>
  <si>
    <t xml:space="preserve">SR - Transfery pro poskytovatele služby péče o dítě v dětské skupině  </t>
  </si>
  <si>
    <t>SR - Řešení naléhavých potřeb při zabezpečení provozu sociálních služeb zřízených a provozovaných obcemi</t>
  </si>
  <si>
    <t>Akce byla schválena usnesením zastupitelstva kraje č. 6/475 dne 16.12.2021. V roce 2023 byla dokončena projektová dokumentace. Vzhledem k tomu, že akce musí stavebně navazovat na probíhající akci Oprava střechy, fasády a sanace zdí, bylo odloženo zahájení stavby.  Z toho důvodu byly převedeny nevyčerpané finanční prostředky do rozpočtu roku 2025.</t>
  </si>
  <si>
    <t>Akce byla schválena usnesením zastupitelstva kraje č. 6/475 dne 16.12.2021. První etapu stavby financovala příspěvková organizace z vlastních zdrojů. V červenci 2024 byla zahájena druhá etapa stavby, která bude podle uzavřené smlouvy dokončena v červenci 2025. Z toho důvodu byly převedeny nevyčerpané finanční prostředky do rozpočtu roku 2025.</t>
  </si>
  <si>
    <t>Akce byla převedena k financování z evropských finančních zdrojů.</t>
  </si>
  <si>
    <t>Akce byla schválena usnesením rady kraje č. 54/3847 dne 10.10.2022. Projektovou dokumentaci bylo potřebné aktualizovat dle požadavků HSZ, kdy bylo nutné tyto úpravy konzultovat s Krajským ředitelstvím HSZ. Následně od června do září 2024 probíhala podlimitní veřejná zakázka na zhotovitele, což vedlo k prodloužení celého procesu akce.  Z toho důvodu byly převedeny nevyčerpané finanční prostředky do rozpočtu roku 2025.</t>
  </si>
  <si>
    <t>Akce byla schválena usnesením rady kraje č. 58/4297 dne 12.12.2022. Předpoklad dokončení realizace díla je do června 2025. Z toho důvodu byly převedeny nevyčerpané finanční prostředky do rozpočtu roku 2025.</t>
  </si>
  <si>
    <t>Rekonstrukce správní budovy (Domov Březiny, příspěvková organizace, Petřvald)</t>
  </si>
  <si>
    <r>
      <rPr>
        <sz val="8"/>
        <color theme="1"/>
        <rFont val="Tahoma"/>
        <family val="2"/>
        <charset val="238"/>
      </rPr>
      <t>Akce byla schválena usnesením zastupitelstva kraje č. 14/1454 dne 7.12.2023. V rámci zpracování projektové dokumentace nastal problém se stanovisky dotčených orgánů, což způsobilo prodloužení termínu odevzdání projektové dokumentace</t>
    </r>
    <r>
      <rPr>
        <sz val="8"/>
        <rFont val="Tahoma"/>
        <family val="2"/>
        <charset val="238"/>
      </rPr>
      <t>. Na konci roku 2024 byla vyhlášená podlimitní veřejná zakázka, v současné době probíhá hodnocení nabídek.</t>
    </r>
    <r>
      <rPr>
        <sz val="8"/>
        <color theme="1"/>
        <rFont val="Tahoma"/>
        <family val="2"/>
        <charset val="238"/>
      </rPr>
      <t xml:space="preserve">  Z tohoto důvodu byly  rozpočtované prostředky v roce 2024 na akci v rámci revize sníženy a nevyčerpané finanční prostředky převedeny do rozpočtu 2025.</t>
    </r>
  </si>
  <si>
    <t>Výstavba nového objektu v Bruntále (Centrum psychologické pomoci, příspěvková organizace, Karviná)</t>
  </si>
  <si>
    <t>Akce byla schválena usnesením zastupitelstva kraje č. 14/1454 dne 7.12.2023. V současnosti probíhá veřejná zakázka na výběr zhotovitele projektové dokumentace. Zahájení projekčních prací je předpokládáno v roce 2025. Z tohoto důvodu byly  rozpočtované prostředky v roce 2024 na akci v rámci revize sníženy a nevyčerpané finanční prostředky na administraci veřejné zakázky převedeny do rozpočtu 2025.</t>
  </si>
  <si>
    <t>Akce byla schválena usnesením zastupitelstva kraje č. 14/1454 dne 7.12.2023. V roce 2024 byla vypracována kompletní projektová dokumentace. Byl vysoutěžen zhotovitel stavby, který započal s realizací. Stavba bude dokončena v roce 2025. Z toho důvodu byly převedeny nevyčerpané finanční prostředky do rozpočtu roku 2025.</t>
  </si>
  <si>
    <t>Na základě usnesení zastupitelstva kraje č. 18/1852 ze dne 5.9.2024 kraj uzavřel na nákup nemovitostí v obci Kravaře kupní smlouvu č. 04708/2024/IM s fyzickou osobou za kupní cenu 2.100 tis. Kč. Jelikož před podáním návrhu na vklad vlastnického práva do katastru nemovitostí došlo k úmrtí vlastníka, došlo k prodloužení procesu převodu majetku do vlastnictví kraje. Z toho důvodu byly převedeny nevyčerpané finanční prostředky do rozpočtu roku 2025.</t>
  </si>
  <si>
    <t>Vzhledem k posunutí termínu realizace veřejné zakázky z důvodu povodně byly na základě usnesení rady kraje č. 6/407 ze dne  20.1.2025 nedočerpané prostředky ve výši 4.000 tis. Kč zapojeny do upraveného rozpočtu na rok 2025.</t>
  </si>
  <si>
    <t>Revitalizace zahrady (Domov Příbor, příspěvková organizace)</t>
  </si>
  <si>
    <t>Akce byla schválena usnesením rady kraje č. 112/7838 dne 7.10.2024. Realizace bude zahájena v roce 2025.  Z toho důvodu byly převedeny nevyčerpané finanční prostředky do rozpočtu roku 2025.</t>
  </si>
  <si>
    <t>Oprava střechy technických provozů Domova Jistoty (Domov Jistoty, příspěvková organizace)</t>
  </si>
  <si>
    <t>Rada kraje usnesením č. 3/160 ze dne 25.11.2024 schválila poskytnutí příspěvku na provoz s účelovým určením na Opravu střechy technických provozů Domova Jistoty. Havarijní oprava střech sociálně terapeutických dílen bude probíhat v roce 2025. Z toho důvodu byly převedeny nevyčerpané finanční prostředky do rozpočtu roku 2025.</t>
  </si>
  <si>
    <t>Akce byla schválena usnesením zastupitelstva kraje č. 6/520 ze dne 14.12.2017. Profinancování, kofinancování a zajištění udržitelnosti projektu zastupitelstvo schválilo usnesením č. 13/1362 ze dne 7.9.2023. Navýšení profinancování a kofinancování akce bylo schváleno v Zastupitelstvu kraje dne 5.9.2024 usnesením č. 18/1829. V současné době probíhaly v rámci projektu během celého roku 2024 stavební práce, v rámci kterých byly zjištěny nové skutečnosti, které vedly k požadavkům na vícepráce i k posunu harmonogramu realizace stavby a k nižším objemům fakturace oproti předpokládanému harmonogramu čerpání stavby. Z toho důvodu byly nevyčerpané výdaje na stavbu převedeny do rozpočtu roku 2025.</t>
  </si>
  <si>
    <t>Výstavba administrativní budovy  (Fontána, příspěvková organizace, Hlučín)</t>
  </si>
  <si>
    <t>Akce byla schválena usnesením zastupitelstva kraje č. 14/1652 dne 12.12.2019. Nevyčerpané finanční prostředky v roce 2024 jsou vázány objednávkou na služby prováděné externí společností za administraci veřejné zakázky. Veřejná zakázka do konce roku 2024 nebyla ukončena. Z toho důvodu byly převedeny nevyčerpané finanční prostředky do rozpočtu roku 2025.</t>
  </si>
  <si>
    <t xml:space="preserve">Zastupitelstvo kraje rozhodlo profinancovat a kofinancovat projekt  usnesením č. 9/974 ze dne 13.9.2018. Usnesením č. 13/1365 ze dne 7.9.2023 rozhodlo zastupitelstvo kraje o zvýšení profinancování a kofinancování. V průběhu realizace stavby se vyskytly požadavky na vícepráce, které si vyžádaly uzavření dodatku ke smlouvě o dílo. Dodatkem se rovněž posunul termín dokončení stavby. Změnou harmonogramu realizace došlo ke snížení předpokládaného čerpání prostředků na stavební výdaje. Z uvedených důvodů byly nevyčerpané finanční prostředky převedeny do rozpočtu roku 2025. </t>
  </si>
  <si>
    <t xml:space="preserve">Zastupitelstvo kraje rozhodlo profinancovat a kofinancovat projekt  usnesením č. 9/974 ze dne 13.09.2018. Usnesením č. 13/1365 ze dne 7.9.2023 rozhodlo zastupitelstvo kraje o zvýšení profinancování a kofinancování. V průběhu realizace stavby se vyskytly požadavky na vícepráce, které si vyžádaly uzavření dodatku ke smlouvě o dílo. Dodatkem se rovněž posunul termín dokončení stavby. Změnou harmonogramu realizace došlo ke snížení předpokládaného čerpání prostředků na stavební výdaje. Z uvedených důvodů byly nevyčerpané finanční prostředky převedeny do rozpočtu roku 2025. </t>
  </si>
  <si>
    <t>Zastupitelstvo kraje rozhodlo profinancovat a kofinancovat projekt usnesením č. 8/771 ze dne 16.6.2022 a usnesením č. 9/887 ze dne 15.9.2022 (prodloužení doby financování). Projekt je financován zálohově, v roce 2024 obdržel kraj 2 zálohové platby. Tyto platby jsou určeny k financování projektu i v roce 2025, proto byly zbývající finanční prostředky převedeny do rozpočtu roku 2025.</t>
  </si>
  <si>
    <t>Zastupitelstvo kraje rozhodlo o ukončení přípravy projektu usnesením č. 17/1738 ze dne 6.6.2024. Z tohoto důvodu byly rozpočtované prostředky v roce 2024 na akci v rámci revize sníženy.</t>
  </si>
  <si>
    <t>Zastupitelstvo kraje rozhodlo o profinancování a kofinancování projektu dne 15.9.2022 usnesením č. 9/887. Realizace projektu byla započata v říjnu 2022 a bude ukončena v září roku 2025, proto zbývající finanční prostředky byly převedeny do rozpočtu roku 2025.</t>
  </si>
  <si>
    <t>Zastupitelstvo kraje rozhodlo o profinancování a kofinancování projektu dne 15.9.2022 usnesením č. 9/875. Projekt je realizován od roku 2023 a ukončen bude v únoru roku 2026. Je financován ze zálohových plateb. Zbývající finanční prostředky byly převedeny do rozpočtu roku 2025 na pokračování jeho realizace.</t>
  </si>
  <si>
    <t>Zastupitelstvo kraje rozhodlo o profinancování a kofinancování projektu dne 15.9.2022 usnesením č. 9/887. Realizace projektu byla započata v říjnu 2022. V roce 2024 obdržel kraj dvě zálohové platby, které jsou určeny k financování projektu i v roce 2025. Proto byly nevyčerpané finanční prostředky zapojeny do rozpočtu roku 2025.</t>
  </si>
  <si>
    <t>Zastupitelstvo kraje rozhodlo o profinancování a kofinancování a zahájení přípravy projektu dne 15.9.2022 usnesením č. 9/878. Usnesením č. 12/1239 ze dne 8.6.2023 došlo ke změně ve výši profinancování a kofinancování projektu. V roce 2024 byly zahájeny v rámci projektu stavební práce, ale v průběhu jejich realizace vznikla potřeba uzavřít dodatek na realizaci více a méněprací. Přerušení stavebních prací v důsledku administrace veřejné zakázky byly výdaje na stavbu v roce 2024 nedočerpány, a proto byly převedeny do rozpočtu roku 2025.</t>
  </si>
  <si>
    <t>Zastupitelstvo kraje rozhodlo profinancovat a kofinancovat projekt usnesením č. 7/633 ze dne 16.3.2022. Na konci roku 2024 obdržel kraj další část zálohy ve výši 30.200,08 tis. Kč. Tyto prostředky byly určeny i k financování projektu v roce 2025, proto byly nevyčerpané prostředky převedeny do rozpočtu roku 2025.</t>
  </si>
  <si>
    <t>Zastupitelstvo kraje rozhodlo o profinancovaní a kofinancovaní projektu usnesením č. 10/998 ze dne 15.12.2022. Projekt je realizován od roku 2023 a ukončen bude v únoru roku 2026. Je financován ze zálohových plateb. Zbývající finanční prostředky byly převedeny do rozpočtu roku 2025 na pokračování jeho realizace.</t>
  </si>
  <si>
    <t>Zastupitelstvo kraje rozhodlo o profinancovaní a kofinancovaní projektu usnesením č. 9/875 ze dne 15.9.2022. Kraj obdržel v roce 2024 dvě zálohové platby. Tyto platby jsou určené i k realizaci projektu v roce 2025, proto bylo nutné zbývající finanční prostředky převést do rozpočtu roku 2025.</t>
  </si>
  <si>
    <t xml:space="preserve">Zastupitelstvo kraje rozhodlo o zahájení přípravy projektu dne 15.9.2022 usnesením č. 9/871. Profinancování a kofinancování a zahájení realizace projektu schválilo Zastupitelstvo kraje dne 7.12.2023 usnesením č. 14/1509. V rámci projektu byly v roce 2024 zahájeny stavební práce se zpožděním z důvodu delší administrace veřejné zakázky. Z tohoto důvodu bylo skutečné čerpání výdajů stavby nižší oproti  plánovanému harmonogramu a  nevyčerpané výdaje projektu byly převedeny do rozpočtu roku 2025. </t>
  </si>
  <si>
    <t xml:space="preserve">Zastupitelstvo kraje rozhodlo o zahájení realizace, profinancování a kofinancování a zajištění udržitelnosti projektu usnesením č. 11/1127 ze dne 10.3.2023. V rámci projektu byly v letošním roce zahájeny stavební práce se zpožděním z důvodu delší administrace veřejné zakázky. Z uvedených důvodů byly převedeny nevyčerpané výdaje projektu do rozpočtu roku 2025. </t>
  </si>
  <si>
    <t>Zahájení přípravy projektu bylo schváleno zastupitelstvem kraje dne 15.9.2022 usnesením č. 9/871. Profinancování a kofinancování projektu bylo schváleno zastupitelstvem kraje dne 6.6.2024 usnesením č. 17/1742. Probíhají dokončovací práce na projektové dokumentaci. VZ na zhotovitele stavby bude realizována v roce 2025. Z tohoto důvodu byly  rozpočtované prostředky v roce 2024 na akci v rámci revize sníženy a nevyčerpané finanční prostředky na administraci veřejné zakázky převedeny do rozpočtu 2025.</t>
  </si>
  <si>
    <t>Zastupitelstvo kraje rozhodlo zahájit přípravu projektu, profinancovat a kofinancovat projekt a zajistit udržitelnost projektu dne 15.9.2022 usnesením č. 9/879. Projekt navazuje na  projekt Rekonstrukce a výstavba Domova Březiny, kde ještě nejsou hotovy stavební úpravy budovy, do které bude předmětné gastro vybavení umístěno, proto byly nevyčerpané finanční prostředky převedeny do rozpočtu roku 2025.</t>
  </si>
  <si>
    <t xml:space="preserve">Zastupitelstvo kraje rozhodlo o zahájení přípravy usnesením č. 9/871 ze dne 15.9.2022 a profinancovaní a kofinancovaní projektu, zahájení realizace projektu usnesením č. 13/1362 ze dne 7.9.2023. V rámci projektu byly v letošním roce zahájeny stavební práce. Na základě aktualizace finančního harmonogramu stavby se snížila očekávaná prostavěnost. Z toho důvodu byly nevyčerpané finanční prostředky převedeny do rozpočtu roku 2025.  </t>
  </si>
  <si>
    <t>Zastupitelstvo kraje rozhodlo o ukončení přípravy projektu usnesením č.17/1742 ze dne 6.6.2024.  Z tohoto důvodu byly rozpočtované prostředky v roce 2024 na akci v rámci revize sníženy.</t>
  </si>
  <si>
    <t>Zastupitelstvo kraje rozhodlo o zahájení přípravy, profinancování, kofinancování a zajištění udržitelnosti projektu usnesením č. 17/1737 ze dne 6.6.2024. V rámci projektu probíhá zpracování projektové dokumentace, u části výdajů této smlouvy nebyly splněny podmínky pro jejich úhradu a proto budou hrazeny počátkem roku 2025.  Z toho důvodu byly převedeny nevyčerpané finanční prostředky do rozpočtu roku 2025.</t>
  </si>
  <si>
    <t>Zastupitelstvo kraje rozhodlo o zahájení přípravy, přípravy, profinancování a kofinancování a zajištění udržitelnosti projektu Transformace Zámku Dolní Životice usnesením č. 7/635 ze dne 16.3.2022. Tento projekt byl na základě usnesení č. 13/1362 ze dne 7.9.2023 rozdělen na 4 samostatné projekty. V rámci projektu probíhá zpracování projektové dokumentace, u části výdajů této smlouvy nebyly splněny podmínky pro jejich úhradu a proto budou hrazeny počátkem roku 2025. Z toho důvodu byly převedeny nevyčerpané finanční prostředky do rozpočtu roku 2025.</t>
  </si>
  <si>
    <t>Zastupitelstvo kraje rozhodlo o zahájení přípravy, přípravy, profinancování a kofinancování a zajištění udržitelnosti projektu Transformace Zámku Dolní Životice usnesením č. 7/635 ze dne 16.3.2022. Tento projekt byl na základě usnesení č. 13/1362 ze dne 7.9.2023 rozdělen na 4 samostatné projekty. V roce 2024 byla v rámci projektu uzavřena smlouva se zpracovatelem projektové dokumentace a část výdajů za zpracování projektové dokumentace bude fakturována až v roce 2025.   Z toho důvodu byly nevyčerpané finanční prostředky na přípravu projektu převedeny do rozpočtu roku 2025.</t>
  </si>
  <si>
    <t>Zastupitelstvo kraje rozhodlo o zahájení přípravy, profinancování a kofinancování a zajištění udržitelnosti projektu usnesením č. 17/1737 ze dne 6.6.2024.  V rámci projektu probíhá zpracování projektové dokumentace, u části výdajů této smlouvy nebyly splněny podmínky pro jejich úhradu a proto budou hrazeny počátkem roku 2025. Z toho důvodu byly nevyčerpané finanční prostředky na přípravu projektu převedeny do rozpočtu roku 2025.</t>
  </si>
  <si>
    <t>Zastupitelstvo kraje rozhodlo o zahájení přípravy, profinancování a kofinancování, zajištění udržitelnosti projektu usnesením č. 17/1742 ze dne 6.6.2024. Z důvodu opoždění vyhlášení výzvy v rámci operačního programu NPO, do které má být projekt předložen, došlo k posunutí vyhlášení veřejné zakázky na zhotovitele stavby, a proto nebyly výdaje na stavbu v roce 2024 čerpány v předpokládané výši.  Z tohoto důvodu byly  rozpočtované prostředky v roce 2024 na akci v rámci revize sníženy a nevyčerpané finanční prostředky převedeny do rozpočtu 2025.</t>
  </si>
  <si>
    <t>Novostavba objektu DZR v Bohumíně</t>
  </si>
  <si>
    <t>Zastupitelstvo kraje rozhodlo o ukončení přípravy projektu usnesením č.2/35 ze dne 16.12.2024. Z tohoto důvodu byly  rozpočtované prostředky v roce 2024 na akci v rámci revize sníženy.</t>
  </si>
  <si>
    <t>Zastupitelstvo kraje rozhodlo o zahájení přípravy, profinancování a kofinancování a zajištění udržitelnosti projektu usnesením č. 15/1630 ze dne 7.3.2024. Projekt má být předložen do výzvy v rámci operačního programu NPO. V rámci projektu nebyly v roce 2024 čerpány finanční prostředky v předpokládané výši, jelikož došlo ke zdržení ve fázi projektování stavby. Veřejná zakázka na zhotovitele stavby byla vyhlášena v roce 2025. Z toho důvodu byly převedeny nevyčerpané finanční prostředky do rozpočtu roku 2025.</t>
  </si>
  <si>
    <t xml:space="preserve">Zastupitelstvo kraje rozhodlo profinancovat a kofinancovat projekt usnesením č. 17/1738 ze dne 6.6.2024. V roce 2024 obdržel kraj 1. zálohovou platbu. Prostředky jsou určeny na realizaci projektu, která začala 1.1.2025, proto byly převedeny do rozpočtu roku 2025. </t>
  </si>
  <si>
    <t xml:space="preserve">Zastupitelstvo kraje rozhodlo profinancovat a kofinancovat projekt usnesením č. 17/1738 ze dne 6.6.2024. V r. 2024 obdržel kraj 1. zálohovou platbu. Prostředky jsou určeny na realizaci projektu, která začala 1.1.2025, proto byly převedeny do rozpočtu roku 2025. </t>
  </si>
  <si>
    <t>Zastupitelstvo kraje rozhodlo zahájit přípravu, profinancovat a kofinancovat projekt a zahájit realizaci projektu usnesením č. 17/1742 ze dne 6.6.2024. V roce 2024 byla vyhlášen veřejná zakázka. Z tohoto důvodu byly  rozpočtované prostředky v roce 2024 na akci v rámci revize sníženy a nevyčerpané finanční prostředky převedeny do rozpočtu 2025. Z toho důvodu byly převedeny nevyčerpané finanční prostředky do rozpočtu roku 2025.</t>
  </si>
  <si>
    <t>PŘEHLED VÝDAJŮ V ODVĚTVÍ ŠKOLSTVÍ V ROCE 2024</t>
  </si>
  <si>
    <t>Rada kraje usnesením č. 5/367 ze dne 16.12.2024 rozhodla poskytnout neinvestiční dotace pro 6 příjemců v celkové výši 2.128,1 tis. Kč na úhradu nákladů spojených s realizací okresních a krajských kol soutěží v roce 2025. Nečerpané finanční prostředky byly zapojeny do rozpočtu roku 2025.</t>
  </si>
  <si>
    <t>Rozdíl mezi schváleným a upraveným rozpočtem je z důvodu přesunu finančních prostředků na jiné akce v rámci samosprávy a také na akce příspěvkových organizací v odvětví školství.</t>
  </si>
  <si>
    <t>Při sestavování rozpočtu kraje na rok 2024 nebyl znám přesný objem finančních prostředků potřebných k zajištění pořádání  Olympiády dětí a mládeže 2025. Převažující část aktivit byla, s ohledem na termín konání akce v lednu 2025, směřována do závěru roku 2024. Koncem roku také došlo k navýšení rozpočtu o přijatá  plnění na spolufinancování této akce. V rozpočtu kraje proto zůstaly nečerpány finační prostředky ve výši 3.494,9 tis. Kč. Z toho částka ve výši 650 tis. Kč byla zapojena do rozpočtu roku 2025, protože rada kraje usnesením č.4/330 ze dne 9.12.2024 rozhodla poskytnout účelovou neinvestiční dotaci příjemci Koordinátor ODIS s.r.o., IČO 64613895, ve výši 650 tis. Kč na realizaci projektu ODM 2025 - zajištění dopravy sportovců; smlouva nebyla do konce roku uzavřena.</t>
  </si>
  <si>
    <t>Usnesením zastupitelstva kraje č. 2/83 ze dne 16.12.2024 a usnesením rady kraje č. 4/330 ze dne 9.12.2024 bylo rozhodnuto o poskytnutí dotací pro 4 příjemce v celkové výši 6.566,5 tis. Kč na realizaci různých projektů z oblasti podpory sportu. Do konce roku 2024 nebyly s příjemci uzavřeny smlouvy. Dále rada kraje usnesením č. 112/7852 ze dne 7.10.2024 rozhodla poskytnout účelovou dotaci obci Holasovice ve výši 221,7 tis. Kč na realizaci projektu Obnova dětského hřiště. Do konce roku 2024 nebyla dotace vyplacena. Na základě výše uvedeného byly nečerpané finanční prostředky v celkové výši 6.788,2 tis. Kč zapojeny do rozpočtu roku 2025.</t>
  </si>
  <si>
    <t xml:space="preserve">Individuální dotace - Multifunkční sportovní hala v Ostravě </t>
  </si>
  <si>
    <t>Z důvodu prodloužení doby přípravy projektu a následného posunutí termínu realizace stavby multifunkční sportovní haly nedošlo k čerpání finančních prostředků, které byly vyčleněny ve schváleném rozpočtu. Finanční prostředky byly převedeny do rozpočtové rezervy jako zdroj pro tvorbu rozpočtu následujících let.</t>
  </si>
  <si>
    <t>Rada kraje usnesením č. 111/7747 ze dne 16.9.2024 rozhodla poskytnout účelovou neinvestiční dotaci nepodnikající fyzické osobě, ve výši 80 tis.Kč na realizaci projektu Program Rok ve Francii. Smlouva nebyla do konce roku 2024 uzavřena, proto nečerpané finanční prostředky byly zapojeny do rozpočtu 2025.</t>
  </si>
  <si>
    <t>Nečerpané finanční prostředky ve výši 462,5 tis. Kč představují úsporu na akci, a to z důvodu menšího počtu ředitelů končících ve svých funkcích, menšího počtu oceněných učitelů, nevyužití služeb psychologů a také nižších nákladů souvisejících s realizací porad ředitelů a porad s tajemníky obecních úřadů.</t>
  </si>
  <si>
    <t>Při sestavování rozpočtu kraje na rok 2024 nebyl znám přesný objem finančních prostředků potřebných k zajištění pořádání  Olympiády dětí a mládeže 2025. Převažující část aktivit byla, s ohledem na termín konání akce v lednu 2025, směřována do závěru roku 2024. Koncem roku také došlo k navýšení rozpočtu o přijatá  plnění na spolufinancování této akce. V rozpočtu kraje proto zůstaly nečerpány finační prostředky ve výši 12.860,2 tis. Kč. Z toho částka ve výši 10.000,6 tis. Kč byla zapojena do rozpočtu roku 2025 za účelem úhrady faktur za různé služby a dodání drobných věcí souvisejících s pořádáním her ze smluv a objednávek uzavřených v závěru roku.</t>
  </si>
  <si>
    <t>Předmětem objednávky č. 0815/2024/ŠMS/O je zajištění realizace zadávacího řízení prostřednictvím MT Legal s.r.o., advokátní kancelář na komplexní vedení a propagaci kampaně Řemeslo má respekt v letech 2025–2028. Fakturace proběhne po ukončení veřejné zakázky. Na základě výše uvedeného byly finanční prostředky ve výši 100,4 tis. Kč zapojeny do rozpočtu roku 2025. V rámci akce nebyly také realizovány všechny plánované aktivity související s rozvojem vzdělanosti, proto vznikla úspora ve výši 6,8 tis. Kč.</t>
  </si>
  <si>
    <t>Akce byla v průběhu roku navýšena za účelem předfinancování aktivit projektu PROFI, a to z důvodu pozdního obdržení státní dotace na financování tohoto projektu. Po obdržení státní dotace zůstaly finanční prostředky nečerpány a představují úsporu na akci.</t>
  </si>
  <si>
    <t>Moravskoslezská Technologická Akademie, z. s. (MTA)</t>
  </si>
  <si>
    <t>Generel Bílá</t>
  </si>
  <si>
    <t xml:space="preserve">Rozdíl mezi schváleným a upraveným rozpočtem je z důvodu přesunu finančních prostředků ve výši 1.867 tis. Kč do rozpočtové rezervy, protože akce nebyla ralizována. Na základě objednávky č. 0891/2024/IM/O byla u společnosti DUPLEX s.r.o. objednána ověřovací studie na využití areálu v Bílé po konání akce Hry XI. zimní olympiády dětí a mládeže realizované v lednu 2025, a to pro sportovní aktivitu biatlon v letním i zimním období. S ohledem na termín plnění a platební podmínky byly finanční prostředky ve výši 133,1 tis. Kč zapojeny do rozpočtu roku 2025. </t>
  </si>
  <si>
    <t>SR - Adaptační a integrační aktivity cizinců ve školách</t>
  </si>
  <si>
    <t>Rozdíl mezi schváleným a upraveným rozpočtem je z důvodu přesunu finančních prostředků ve výši 284,6 tis. Kč do samosprávy, a to na akci Individuální dotace - Podpora soutěží a přehlídek.</t>
  </si>
  <si>
    <t>Rozdíl mezi schváleným a upraveným rozpočtem je z důvodu přesunu finančních prostředků na akci reprodukce majetku kraje Modernizace ICT, implementace standardu konektivity a metodická podpora v oblasti ICT - příspěvkové organizace MSK.</t>
  </si>
  <si>
    <t>SR - Spolupráce s francouzskými, vlámskými a španělskými školami</t>
  </si>
  <si>
    <t>Rada kraje usnesením č. 99/7273 ze dne 17.6.204 a č. 111/7745 ze dne 16.9.2024 rozhodla o poskytnutí návratné finanční výpomoci příspěvkovým organizacím k zajištění profinancování projektů předložených v rámci Operačního programu Spravedlivá transformace a Integrovaného regionálního operačního programu, s jednorázovou splatností ihned po obdržení dotace, nejpozději do 31.12.2025. Příspěvkovým organizacím je vypláceno až na základě požadavků škol v průběhu realizace projektů, proto nevyčerpané finanční prostředky ve výši 33.300 tis. Kč byly zapojeny do rozpočtu roku 2025. Finanční prostředky ve výši 28.480 tis. Kč nebyly v průběhu roku 2024 nikomu schváleny a představují úsporu na akci.</t>
  </si>
  <si>
    <t>V rámci projektu TPA – Inovační centrum pro transformaci vzdělávání jsou aktivity zapojených škol financovány prostřednictvím návratných finančních výpomocí. Zastupitelstvo kraje rozhodlo o poskytnutí návratné finanční výpomoci usnesením č. 14/1504 ze dne 7.12.2023. Některé školy dle harmonogramu ukončí  realizaci projektu až v roce 2025. Z uvedeného důvodu byly převedeny nevyčerpané finanční prostředky do rozpočtu roku 2025.</t>
  </si>
  <si>
    <t>Návratná finanční výpomoc příspěvkovým organizacím v odvětví školství v rámci IDZ MSK</t>
  </si>
  <si>
    <t>Rada kraje rozhodla o poskytnutí návratné finanční výpomoci příspěvkovým organizacím zapojeným do projektu usnesením č. 5/351 dne 16.12.2024. Nevyčerpané finanční prostředky představují neúčelovou úsporu rozpočtu za rok 2024.</t>
  </si>
  <si>
    <t>Akce byla schválena usnesením rady kraje č. 76/6930 dne 9.12.2019. V roce 2023 byla vyhlášena veřejná zakázka na zhotovitele stavby. Na základě námitky bylo v srpnu 2023 na ÚHOS zahájeno správní řízení, které bylo ukončeno v červenci 2024. Stavba byla zahájena v září 2024 s předpokládanou dobou realizace do července 2025. Z tohoto důvodu byly zapojeny finanční prostředky ve výši 9.815,12 tis. Kč do rozpočtu roku 2025.</t>
  </si>
  <si>
    <t>Akce byla schválena usnesením zastupitelstva kraje č. 2/21 dne 17.12.2020. Finanční prostředky v roce 2024 nebyly vyčerpány, protože v rámci projektové přípravy bylo nutné přistoupit k přepracování projektu a zohlednit připomínky ze strany města Vítkov. Bylo zjištěno, že se připravuje výstavba obecní kanalizace, jejíž realizace má být dokončena nejpozději v září roku 2025.  V současné době je zpracována projektová dokumentace, která řeší napojení objektu dětského domova do obecní kanalizace, a probíhá stavební řízení. Z tohoto důvodu byly zapojeny finanční prostředky ve výši 343 tis. Kč do rozpočtu roku 2025.</t>
  </si>
  <si>
    <t>Akce byla schválena usnesením zastupitelstva kraje č. 2/21 ze dne 17.12.2020. Prostředky pro rok 2024 nebyly vyčerpány z důvodu povodně, která způsobyla přerušení stavebních prací. I. etapa byla dokončena v prosinci 2024. S ohledem na smluvní a platební podmínky byly zapojeny finanční prostředky ve výši 3.943,80 tis. Kč do rozpočtu roku 2025.</t>
  </si>
  <si>
    <t>Akce realizována z evropských finančních zdrojů.</t>
  </si>
  <si>
    <t>Akce byla schválena usnesením zastupitelstva kraje č. 2/21 dne 17.12.2020. V roce 2024 byla zpracována studie stavby a následně proběhlo zadávací řízení na výběr zhotovitele projektové dokumentace, které však bylo zrušeno v návaznosti na postižení povodněmi. Na začátku roku 2025 bylo znovu vyhlášeno zadávací řízení na výběr projektanta stavby a byl vybrán zhotovitel projektové dokumentace. Z tohoto důvodu byly zapojeny finanční prostředky ve výši 1.079 tis. Kč do rozpočtu roku 2025.</t>
  </si>
  <si>
    <t>Akce byla schválena usnesením zastupitelstva kraje č. 2/21 dne 17.12.2020. V současné době se dokončuje projektová dokumentace, která je zpracována metodou BIM a následně bude probíhat stavební řízení. Vzhledem k termínům plnění a platebním podmínkách vyplývajících z uzavřené smlouvy a jejích dodatků byly zapojeny finanční prostředky ve výši 2.134,65 tis. Kč do rozpočtu roku 2025. Ke snížení schváleného rozpočtu 2024 došlo z důvodu časového posunu akce.</t>
  </si>
  <si>
    <t>Akce byla schválena usnesením zastupitelstva kraje č.  2/21 dne 17.12.2020.  Administrátorem VZ (MT Legal s.r.o.) byla ke dni 23.12.2024 vyhlášena veřejná zakázka na výběr zhotovitele stavby. Zahájení realizace je předpokládáno v roce 2025. Z tohoto důvodu byly zapojeny finanční prostředky ve výši 115 tis. Kč do rozpočtu roku 2025. Ke snížení schváleného rozpočtu 2024 došlo z důvodu časového posunu akce.</t>
  </si>
  <si>
    <t>Akce byla schválena usnesením zastupitelstva kraje č. 6/475 dne 16.12.2021. Připravuje se vyhlášení výběrového řízení na zhotovitele stavby. Zahájení realizace je předpokládáno v roce 2025. Z tohoto důvodu byly zapojeny finanční prostředky ve výši 182,69 tis. Kč do rozpočtu roku 2025.</t>
  </si>
  <si>
    <t>Akce byla schválena usnesením zastupitelstva kraje č. 6/475 dne 16.12.2021. V roce 2024 byla zahájena III. etapa stavby, která byla dokončena v roce 2025. Z tohoto důvodu byly zapojeny finanční prostředky ve výši 6.021,56 tis. Kč do rozpočtu roku 2025.</t>
  </si>
  <si>
    <t>Akce byla schválena usnesením zastupitelstva kraje č. 6/475 dne 16.12.2021. V roce 2024 probíhalo zadávací řízení na výběr zhotovitele stavby, které bylo ukončeno na konci roku 2024. Z tohoto důvodu byly finanční prostředky na administraci veřejné zakázky ve výši 150 tis. Kč zapojeny do rozpočtu roku 2025. Ke snížení schváleného rozpočtu 2024 došlo z důvodu časového posunu akce.</t>
  </si>
  <si>
    <t>Akce byla schválena usnesením zastupitelstva kraje č. 8/794 dne 16.6.2022. Akce byla stavebně dokončena v listopadu 2024. S ohledem na platební podmínky vyplývající ze smlouvy o dílo byly zapojeny finanční prostředky ve výši 2.845,85 tis. Kč do rozpočtu roku 2025.</t>
  </si>
  <si>
    <t xml:space="preserve">Akce byla schválena usnesením zastupitelstva kraje č. 8/794 dne 16.6.2022. V letech 2023 a 2024 byla vypracována projektová dokumentace, zadávací řízení na zhotovitele stavby probíhalo od května do prosince 2024. Staveniště bylo zhotoviteli předáno v prosinci 2024 s předpokládaným termínem dokončení v říjnu 2025. Z tohoto důvodu byly zapojeny  finanční prostředky ve výši 4.312,29 tis. Kč do rozpočtu roku 2025.   </t>
  </si>
  <si>
    <t>Akce byla schválena usnesením zastupitelstva kraje č.  8/794 dne 16.6.2022. V roce 2024 byla dokončena projektová dokumentace včetně zajištění stavebního povolení. Od května 2024 je připravována společností MT LEGAL, s.r.o. zadávací řízení na výběr zhotovitele stavby a dodavatele gastrotechnologie, do konce roku však nebyla vyhlášena. Z tohoto důvodu byly zapojeny finanční prostředky ve výši 3.595,05 tis. Kč do rozpočtu roku 2025. Ke snížení schváleného rozpočtu 2024 došlo z důvodu časového posunu akce.</t>
  </si>
  <si>
    <t>Akce byla schválena usnesením zastupitelstva kraje č. 8/794 ze dne 16.6.2022 a byla rozdělena na čtyři samostatné etapy. První etapa - sanace soklového zdiva byla zahájena v červnu 2024 s předpokládamou dobou realizace 8 měsíců. V roce 2025 je plánováno zahájení stavebních prací na 2. etapě – střechy. Z výše uvedených důvodů byly zapojeny nevyčerpané finanční prostředky ve výši 3.235,30 tis. Kč do rozpočtu roku 2025.</t>
  </si>
  <si>
    <t>Zastupitelstvo kraje rozhodlo o zahájení přípravy akce dne 16.6.2022 usnesením č. 8/751 a závazek financovat akci dne 15.12.2022 usnesením č. 10/948. V průběhu projektové přípravy vyvstala potřeba rozšíření projektové dokumentace o zpracování stavby trafostanice nezbytné pro výstavbu a provoz bazénu, což způsobilo posun termínů odevzdání projektových prací. Z uvedených důvodů byly nevyčerpané finanční prostředky převedeny do rozpočtu roku 2025.</t>
  </si>
  <si>
    <t>Akce byla schválena usnesením zastupitelstva kraje č. 9/852 dne 15.9.2022. Z důvodu náročnosti přípravy akce ze strany školy v rámci pilotního řešení design-build měla celá příprava velký časový skluz. K uzavření smlouvy s dodavatelem došlo až koncem srpna 2024, přičemž termín plnění byl smlouvou stanoven do 15.12.2024. S ohledem na platební podmínky a fakturaci dodavatele byly zapojeny nevyčerpané finanční prostředky ve výši 6.521,17 tis. Kč do rozpočtu roku 2025.</t>
  </si>
  <si>
    <t>Akce byla schválena usnesením zastupitelstva kraje č. 9/852 dne 15.9.2022. Z důvodu náročnosti přípravy akce a nutnosti opakovaného zadávacího řízení u veřejné zakázky na projektanta, má celá příprava akce velký časový skluz. Vyhlášení veřejné zakázky na dodavatele a zhotovitele proběhlo na podzim 2024, přičemž samotná realizace akce začne v roce 2025. Proto byly zapojeny nevyčerpané finanční prostředky ve výši 420,69 tis. Kč do rozpočtu roku 2025.</t>
  </si>
  <si>
    <t>Akce byla schválena usnesením zastupitelstva kraje č. 10/948 dne 15.12.2022. Stavba byla dokončena říjnu 2024. Na konci roku 2024 probíhalo kolaudační řízení na stavbu a odlučovač tuků, po jejichž dokončení bylo možno vyfakturovat zbývající zasmluvněnou částku. S ohledem na lhůty řízení byly zapojeny finanční prostředky ve výši 2.724,40 tis. Kč do rozpočtu roku 2025.</t>
  </si>
  <si>
    <t>Akce byla schválena usnesením zastupitelstva kraje č. 10/948 dne 15.12.2022. V roce 2024 byla vypracována projektová dokumentace. Stavební část akce bude realizována po vysoutěžení zhotovitele v roce 2025. Z tohoto důvodu byly zapojeny finanční prostředky ve výši 7.784,62 tis.Kč do rozpočtu roku 2025.</t>
  </si>
  <si>
    <t>Akce byla schválena usnesením zastupitelstva kraje č. 10/948 dne 15.12.2022. V roce 2024 proběhlo zadávací řízení na výběr zhotovitele stavby a byla zahájena realizace díla s termínem dokončení v únoru 2025. S ohledem na termíny plnění a platební podmínky, které vyplývají z uzavřené smlouvy o dílo, byly zapojeny finanční prostředky ve výši 8.604,57 tis. Kč do rozpočtu roku 2025.</t>
  </si>
  <si>
    <t>Akce byla schválena usnesením zastupitelstva kraje č. 10/948 dne 15.12.2022. Při zpracování projektové dokumentace bylo nutné vyjasnit stanoviska dotčených orgánů a dle jejich požadavků aktualizovat projektovou dokumentaci, což vedlo k prodloužení termínu odevzdání. V současné době je vyhlášená podlimitní veřejná zakázka s předpokladem podání nabídek do konce března 2025. Z tohoto důvodu byly zapojeny finanční prostředky ve výši 1.119,11 tis. Kč do rozpočtu 2025. Ke snížení schváleného rozpočtu 2024 došlo z důvodu časového posunu akce.</t>
  </si>
  <si>
    <t>Ke snížení schváleného rozpočtu 2024 došlo v květnu 2024 z důvodu úspory na akci po výběru dodavatele a v listopadu 2024 z důvodu ukončení akce po požáru.</t>
  </si>
  <si>
    <t>Akce byla schválena usnesením zastupitelstva kraje č. 10/948 dne 15.12.2022. V roce 2023 byla zajištěna studie proveditelnosti a byla vyhlášena veřejná zakázka na zpracovatele projektové dokumentace. V září 2024 byla podepsána smlouva na zhotovení projektové dokumentace, avšak v říjnu 2024 požádal zhotovitel o ukončení smlouvy ze zdravotních důvodů, aniž by zahájil projekční činnost. Ukončení smlouvy bylo na konci roku v řešení. Po ukončení smlouvy a aktualizaci o protipovodňová opatření bude vyhlášena soutěž na nového projektanta. Z tohoto důvodu byly zapojeny finanční prostředky ve výši 300 tis. Kč do rozpočtu roku 2025. Ke snížení schváleného rozpočtu 2024 došlo z důvodu časového posunu akce.</t>
  </si>
  <si>
    <t>Akce byla schválena usnesením rady kraje č. 58/4293 dne 12.12.2022. V roce 2024 byla dokončena projektová dokumentace včetně zajištění stavebního povolení. V současné době se připravují podklady pro zadávací řízení na výběr zhotovitele stavby. Realizace akce proběhne v roce 2025. Z tohoto důvodu byly zapojeny finanční prostředky ve výši 137,88 tis. Kč do rozpočtu roku 2025.</t>
  </si>
  <si>
    <t>Akce byla schválena usnesením rady kraje č. 63/4721 dne 6.3.2023. Na konci roku 2024 byla realizace díla ukončena a čekalo se na kolaudační řízení a závěrečnou prohlídku s předpokladem provedení do konce ledna 2025. S ohledem na termíny splatnosti faktury za technický dozor stavebníka byly zapojeny finanční prostředky ve výši 125,34 tis.Kč do rozpočtu 2025.</t>
  </si>
  <si>
    <t>Akce byla schválena usnesením zastupitelstva kraje č. 12/1277 dne 8.6.2023. V roce 2024 byl vybrán zhotovitel stavby a na konci roku 2024 byla realizace akce  dokončena. S ohledem na kolaudaci a platební podmínky vyplývající ze smlouvy o dílo byly zapojeny finanční prostředky ve výši 569,64 tis. Kč do rozpočtu roku 2025.</t>
  </si>
  <si>
    <t>Sanace obvodového zdiva (Základní škola, Kpt. Vajdy 1a, Ostrava-Zábřeh, příspěvková organizace)</t>
  </si>
  <si>
    <t>Akce byla schválena usnesením zastupitelstva kraje č. 12/1277 dne 8.6.2023. Zadávací řízení na výběr zhotovitele projektové dokumentace muselo být vyhlášeno opakovaně, což vedlo k prodloužení procesu. Od dubna roku 2024 stále probíhá vyjádřování dotčených orgánů k dokumentaci pro stavební povolení, která musí být doplněna, a dochází k posunutí termínu odevzdání projektové dokumentace. Z tohoto důvodu byly zapojeny finanční prostředky ve výši 401,72 tis. Kč do rozpočtu 2025. Ke snížení schváleného rozpočtu 2024 došlo z důvodu časového posunu akce.</t>
  </si>
  <si>
    <t>Ke snížení schváleného rozpočtu 2024 došlo v květnu 2024 z důvodu úspory na akci po výběru dodavatele a v listopadu 2024 z důvodu ukončení akce.</t>
  </si>
  <si>
    <t>Rekonstrukce střechy nad IT učebnou  (Gymnázium a Obchodní akademie, Orlová, příspěvková organizace)</t>
  </si>
  <si>
    <t>Akce byla schválena usnesením rady kraje č. 74/5411 dne 17.7.2023. V roce 2024 byla dokončena projektová dokumentace a proběhlo stavební řízení. V současné době probíhá zadávací řízení na výběr zhotovitele stavby. Z tohoto důvodu byly zapojeny finanční prostředky ve výši 169,54 tis. Kč do rozpočtu roku 2025.</t>
  </si>
  <si>
    <t>Rekonstrukce opěrné zídky (Základní škola speciální, Ostrava-Slezská Ostrava, příspěvková organizace)</t>
  </si>
  <si>
    <t>Akce byla schválena usnesením rady kraje č. 78/5762 dne 25.9.2023. Zadávací řízení na výběr zhotovitele projektové dokumentace muselo být vyhlášeno opakovaně a z tohoto důvodu došlo k prodloužení procesu výběru. V současné době probíhá zpracování projektové dokumentace s předpokladem dokončení v 1. pololetí roku 2025. Z tohoto důvodu byly zapojeny finanční prostředky ve výši 153,09 tis. Kč do rozpočtu 2025.</t>
  </si>
  <si>
    <t>Akce byla schválena usnesením rady kraje č. 80/5881 dne 23.10.2023. Akce byla stavebně dokončena v listopadu 2024. S ohledem na platební podmínky vyplývající ze smlouvy o dílo byly zapojeny finanční prostředky ve výši 304,29 tis.Kč do rozpočtu roku 2025.</t>
  </si>
  <si>
    <t>Akce byla schválena usnesením rady kraje č. 80/5881 dne 23.10.2023. Bohužel ani na pátý pokus výběrového řízení nedošlo ze strany příspěvkové organizace, která je manažerem akce, k uzavření smlouvy s projektantem, a celá akce tak dostává velký časový skluz. Během podzimu 2024 bylo vyhlášeno další kolo výběrového řízení a předpokládané zahájení projektování se očekávalo začátkem roku 2025. Z tohoto důvodu byly zapojeny nevyčerpané finanční prostředky ve výši 700 tis. Kč do rozpočtu roku 2025.</t>
  </si>
  <si>
    <t>Oprava ležaté kanalizace budovy E (Gymnázium Mikuláše Koperníka, Bílovec, příspěvková organizace)</t>
  </si>
  <si>
    <t>Akce byla schválena usnesením zastupitelstva kraje č. 14/1454 dne 7.12.2023. Od konce roku 2024 až doposud probíhá zpracování  zadavací dokumnetace pro podlimitní veřejnou zákazku na zhotovitele díla.  Z tohoto důvodu byly zapojeny finanční prostředky ve výši 542,5 tis.Kč do rozpočtu 2025.</t>
  </si>
  <si>
    <t>Akce byla schválena usnesením zastupitelstva kraje č. 14/1454 dne 7.12.2023. V roce 2024 byly sanovány železobetonové konstrukce bazénu. S ohledem na termíny plnění a platební podmínky, které vyplývají ze smlouvy o dílo, byly zapojeny finanční prostředky ve výši 509,26 tis. Kč do rozpočtu roku 2025.</t>
  </si>
  <si>
    <t>Výměna oken (Základní škola, Ostrava-Mariánské Hory, Karasova 6, příspěvková organizace)</t>
  </si>
  <si>
    <t>poračující</t>
  </si>
  <si>
    <t>Akce byla schválena usnesením zastupitelstva kraje č. 14/1454 dne 7.12.2023. Na konci roku 2024 byla zpracována projektová dokumentace, která byla zároveň vyfakturována. Zůstatek finančních prostředků je alokován na administraci veřejné zakázky na zhotovitele stavby, která v současnosti probíhá. Proto byly zapojeny nevyčerpané finanční prostředky ve výši 150 tis. Kč do rozpočtu roku 2025.</t>
  </si>
  <si>
    <t>Výměna rozvodů vody (Gymnázium, Ostrava-Hrabůvka, příspěvková organizace)</t>
  </si>
  <si>
    <t>sloučená</t>
  </si>
  <si>
    <t>Akce sloučená s akcí Rekonstrukce elektroinstalace (Gymnázium, Ostrava-Hrabůvka, příspěvková organizace)</t>
  </si>
  <si>
    <t xml:space="preserve">Ke snížení schváleného rozpočtu 2024 došlo v květnu 2024 z důvodu úspory na akci po výběru dodavatele. </t>
  </si>
  <si>
    <t>Rekonstrukce elektroinstalace (Střední zdravotnická škola a Vyšší odborná škola zdravotnická, Ostrava, příspěvková organizace)</t>
  </si>
  <si>
    <t>Akce byla schválena usnesením zastupitelstva kraje č. 14/1454 dne 7.12.2023. Akce je rozdělena do etap. První etapa byla ukončena a vyfakturována do konce roku 2024. Projektová dokumentace dalších etap byla dokončena v roce 2024. Realizaci druhé etapy je s ohledem na provoz školy nutné provést v letních měsících roku 2025. Zadávací řízení na zhotovitele této etapy bylo zahájeno v lednu 2025. Z tohoto důvodu byly zapojeny nevyčerpané finanční prostředky ve výši 268,19 tis.Kč do rozpočtu roku 2025.</t>
  </si>
  <si>
    <t>Akce byla schválena usnesením zastupitelstvem kraje č. 14/1454 dne 7.12.2023. Na podzim 2024 byla dokončena projektová dokumentace. S ohledem na fakturaci a platební podmínky byly zapojeny finanční prostředky ve výši 15,6 tis.Kč do rozpočtu roku 2025.</t>
  </si>
  <si>
    <t xml:space="preserve">Ke snížení schváleného rozpočtu 2024 došlo v srpnu 2024 z důvodu úspory na akci. </t>
  </si>
  <si>
    <t>Akce byla schválena usnesením zastupitelstva kraje č. 14/1454 dne 7.12.2023. V roce 2024 byla vypracována projektová dokumentace, která však do konce roku nebyla vyfakturována. Stavební realizace akce je plánována na rok 2025. Z tohoto důvodu a s ohledem na lhůty splatnosti faktur vyplývající ze smlouvy na projektovou dokumentaci byly zapoejny finanční prostředky ve výši 199,06 tis. Kč do rozpočtu roku 2025.</t>
  </si>
  <si>
    <t>Rekonstrukce školní jídelny (Základní škola a Mateřská škola pro sluchově postižené a vady řeči, Ostrava-Poruba, příspěvková organizace)</t>
  </si>
  <si>
    <t>Akce byla schválena usnesením zastupitelstva kraje č. 14/1454 dne 7.12.2023. V roce 2024 byla vypracována studie, kterou si příspěvková organizace hradila z vlastních zdrojů a která upřesnila celkový rozsah rekonstrukce a potřebné finanční prostředky. Projekční příprava nebyla v roce 2024 zahájena, protože odvětvový odbor posuzoval a schvaloval nový rozsah stavebních prací a dodávky technologií pro kuchyň z koncepčního hlediska. Zahájení projekční přípravy bylo odsunuto, a proto bude projektová dokumentace dokončena až v roce 2025. Následně bude realizována samotná stavba. Z tohoto důvodu byly zapojeny finanční prostředky ve výši 150 tis. Kč do rozpočtu roku 2025.</t>
  </si>
  <si>
    <t>Akce byla schválena usnesením zastupitelstva kraje č. 14/1454 dne 7.12.2023. V červenci 2024 byla dokončena  projektová dokumentace, ale v souvislosti s povodňovými škodami ze září 2024 bylo nutné změnit řešení dispozice suterénu. Tato změna projektové dokumentace bude dokončena na jaře 2025.  S ohledem na délku lhůt stavebního řízení byly zapojeny finanční prostředky ve výši 260,96 tis. Kč do rozpočtu roku 2025. Ke snížení schváleného rozpočtu 2024 došlo z důvodu časového posunu akce.</t>
  </si>
  <si>
    <t xml:space="preserve">Po uzavření všech smluvních vztahů vznikla na této akci úspora a došlo ke snížení schváleného rozpočtu na rok 2024. </t>
  </si>
  <si>
    <t>Rekonstrukce elektroinstalace (Gymnázium Hladnov a Jazyková škola s právem státní jazykové zkoušky, Ostrava, příspěvková organizace)</t>
  </si>
  <si>
    <t>Akce byla schválena usnesením zastupitelstva kraje č. 14/1454 dne 7.12.2023. Dle uzavřené smlouvy byla projektová dokumentace zpracována na podzim roku 2024. S ohledem na fakturaci a platební podmínky byly zapojeny finanční prostředky ve výši 1.000 tis.Kč do rozpočtu roku 2025.</t>
  </si>
  <si>
    <t>Výměna oken (Dětský domov a Školní jídelna, Radkov-Dubová 141, příspěvková organizace)</t>
  </si>
  <si>
    <t>Akce byla schválena usnesením zastupitelstva kraje č. 14/1454 dne 7.12.2023. Nevyčerpané finanční prostředky jsou určeny na úhradu výkonu autorského dozoru, který bude hrazen po dokončení stavby. Z tohoto důvodu byly zapojeny finanční prostředky ve výši 76,58 tis.Kč do rozpočtu roku 2025. Ke snížení schváleného rozpočtu 2024 došlo po vysoutěžení ceny za projektovou dokumentaci.</t>
  </si>
  <si>
    <t>Akce byla schválena usnesením zastupitelstva kraje č. 14/1454 dne 7.12.2023. V roce 2024 byla vypracována a vyfakturována projektová dokumentace. Nevyčerpané finanční prostředky jsou určeny na úhradu výkonu autorského dozoru. Stavebně bude akce realizována ve třech etapách v letech 2025-2027. Z tohoto důvodu byly zapojeny finanční prostředky ve výši 56,2 tis. Kč do rozpočtu roku 2025.</t>
  </si>
  <si>
    <t>Akce byla schválena usnesením zastupitelstva kraje č. 14/1454 dne 7.12.2023. Z důvodu nepříznivých klimatických podmínek nebylo možné z techlogického hlediska provést nátěr fasády a dokončující  zemní práce. Proto byly práce pozastaveny s předpokladem, že budou obnoveny na jaře 2025.  Z tohoto důvodu byly zapojeny finanční prostředky ve výši 523,54 tis. Kč do rozpočtu 2025.</t>
  </si>
  <si>
    <t>Akce byla schválena usnesením zastupitelstva kraje č. 14/1454 dne 7.12.2023. Smlouva na realizaci stavby byla uzavřena v září 2024, nicméně z důvodu dlouhé dodací lhůty u klíčového prvku přečerpávací stanice bylo předání staveniště a faktické zahájení realizace stavby odloženo na únor roku 2025. Z těchto důvodů byly zapojeny nevyčerpané finanční prostředky ve výši 4.730,6 tis. Kč do rozpočtu roku 2025.</t>
  </si>
  <si>
    <t>Akce byla schválena usnesením zastupitelstva kraje č. 14/1454 dne 7.12.2023. Na konci roku 2024 probíhala příprava podkladů zadavací dokumentace pro zahájení podlimitní veřejné zakázky na zhotovitele díla. S ohledem na termíny splatnosti faktur byly zapojeny finanční prostředky ve výši 150 tis. Kč do rozpočtu 2025.</t>
  </si>
  <si>
    <t>Akce byla schválena usnesením zastupitelstva kraje č.  14/1454 dne 7.12.2023. V roce 2024 byla zpracována projektová dokumentace a proběhlo zadávací řízení na výběr zhotovitele stavby. Nevyčerpané finanční prostředky jsou určeny na úhradu výkonu autorského dozoru. Z tohoto důvodu byly zapojeny finanční prostředky ve výši 82,55 tis. Kč do rozpočtu roku 2025.</t>
  </si>
  <si>
    <t>Stavební úpravy objektu domova mládeže pro potřeby VOŠ (Obchodní akademie a Vyšší odborná škola sociální, Ostrava-Mariánské Hory, příspěvková organizace)</t>
  </si>
  <si>
    <t>Akce byla schválena usnesením rady kraje č. 58/4327 ze dne 12.12.2022. V dubnu 2024 byla vyhlášena veřejná zakázka, jejímž předmětem bylo vypracování projektové dokumentace týkající se rekonstrukce stávajícího objektu domova mládeže v areálu školy pro potřeby vyšší odborné školy. Dne 9.12.2024 RK svým usnesením č. 4/256 rozhodla zrušit otevřené nadlimitní zadávací řízení. V roce 2025 bude znovu vyhlášena veřejná zakázka na zpracovatele PD. Z výše uvedených důvodů byly zapojeny nevyčerpané finanční prostředky ve výši 500 tis. Kč do rozpočtu roku 2025. Ke snížení schváleného rozpočtu 2024 došlo z důvodu časového posunu akce.</t>
  </si>
  <si>
    <t>Vybudování učeben pro CLS (Gymnázium a Střední průmyslová škola elektrotechniky a informatiky, Frenštát pod Radhoštěm, příspěvková organizace)</t>
  </si>
  <si>
    <t xml:space="preserve">Akce byla schválena usnesením zastupitelstva kraje č. 14/1454 dne 7.12.2023.  V průběhu zpracování projektové dokumentace proběhlo jednání s odvětvovým odborem a bylo rozhodnuto o dopracování projektové dokumentace a jejím doplnění o bezbariérové řešení. Z tohoto důvodu bylo nutné rovněž podat na stavební úřad novou žádost o stavební povolení.  Proto byly zapojeny finanční prostředky na zahájení podlimitní veřejné zakázky ve výši 150 tis. Kč do rozpočtu 2025. Ke snížení schváleného rozpočtu 2024 došlo z důvodu časového posunu akce. </t>
  </si>
  <si>
    <t>Rekonstrukce školního hřiště (Střední škola, Jablunkov, příspěvková organizace)</t>
  </si>
  <si>
    <t>Akce byla schválena usnesením zastupitelstva kraje č. 14/1454 dne 7.12.2023. V roce 2023 byla dokončena z vlastních prostředků příspěvkové organizace projektová dokumentace a proběhlo stavební řízení.  Od března 2024 bylo připravováno a následně vyhlášeno společností MT LEGAL, s.r.o. zadávací řízení na výběr zhotovitele stavby. Na konci roku 2024 byl vybrán zhotovitel stavby. Proto byly zapojeny finanční prostředky ve výši 15.600 tis. Kč do rozpočtu roku 2025.</t>
  </si>
  <si>
    <t>Akce byla schválena usnesením zastupitelstva kraje č. 14/1454 dne 7.12.2023. Podle uzavřené smlouvy s projekční kanceláří byl termín předání projektové dokumentace vázán na vydání povolení záměru. S ohledem na fakturaci a platební podmínky byly zapojeny finanční prostředky ve výši 413,58 tis. Kč do rozpočtu roku 2025.</t>
  </si>
  <si>
    <t>Akce byla schválena usnesením zastupitelstva kraje č. 14/1454 dne 7.12.2023. V průběhu zpracování studie proběhlo jednání s odvětvovým odborem a bylo rozhodnuto o nové variantě řešení. Na konci roku 2024 byla zpracována studie s předpokládaným termínem prezentace na odvětvovém odboru v lednu 2025. Z tohoto důvodu byly zapojeny finanční prostředky na zahájení podlitmitní veřejné zakázky ve výši 163,7 tis. Kč do rozpočtu 2025. Ke snížení schváleného rozpočtu 2024 došlo z důvodu časového posunu akce.</t>
  </si>
  <si>
    <t xml:space="preserve">Akce byla schválena usnesením zastupitelstva kraje č. 14/1454 ze dne 7. 12. 2023. Prostředky na rok 2024 nebyly vyčerpány z důvodu zajištění aktualizace studie. Tím došlo k posunutí termínu veřejné zakázky na projektovou dokumentaci. Podpis smlouvy na projektovou dokumentaci se předpokládá v březnu roku 2025 s termínem dokončení v roce 2025. Následně bude možné vyhlásit veřejnou zakázku na zhotovitele s termínem realizace v roce 2026. Z výše uvedených důvodů byly zapojeny nevyčerpané finanční prostředky ve výši 453,20 tis. Kč do rozpočtu roku 2025. Ke snížení schváleného rozpočtu 2024 došlo z důvodu časového posunu akce. </t>
  </si>
  <si>
    <t>Akce byla schválena usnesením zastupitelstva kraje č. 14/1454 dne 7.12.2023. Jedná se o koncepční akci, kde bylo nutné provést studii záměru, která byla dokončena v červenci 2024 a byla hrazena z vlastních zdrojů organizace. V současné době probíhá zpracování projektové dokumentace s předpokladem dokončení v 1. pololetí 2025. Z tohoto důvodu byly zapojeny finanční prostředky ve výši 606,15 tis. Kč do rozpočtu 2025. Ke snížení schváleného rozpočtu 2024 došlo z důvodu časového posunu projektové přípravy.</t>
  </si>
  <si>
    <t>Akce byla schválena usnesením rady kraje č. 82/6138 dne 20.11.2023 s časovou použitelností do 31.12.2025. Z tohoto důvodu byly zapojeny finanční prostředky ve výši 3.947,11 tis. Kč do rozpočtu roku 2025.</t>
  </si>
  <si>
    <t>Rekonstrukce zdroje vytápění centrální kotelny (Střední škola technická, Opava, Kolofíkovo nábřeží 51, příspěvková organizace)</t>
  </si>
  <si>
    <t>Akce byla schválena usnesením rady kraje č. 89/6529 dne 19.2.2024 s časovou použitelností do 31.12.2025. Z tohoto důvodu byly zapojeny finanční prostředky ve výši 800 tis. Kč do rozpočtu roku 2025.</t>
  </si>
  <si>
    <t>Akce byla schválena usnesením rady kraje č. 89/6529 dne 19.2.2024 s časovou použitelností do 31.12.2025. Z tohoto důvodu byly zapojeny finanční prostředky ve výši 150,92 tis. Kč do rozpočtu roku 2025.</t>
  </si>
  <si>
    <t>Akce byla schválena usnesením rady kraje č. 89/6529 dne 19.2.2024 s časovou použitelností do 31.12.2025. Z tohoto důvodu byly zapojeny finanční prostředky ve výši 298,81 tis. Kč do rozpočtu roku 2025.</t>
  </si>
  <si>
    <t>Akce byla schválena usnesením rady kraje č. 89/6529 dne 19.2.2024 s časovou použitelností do 31.12.2025. Z tohoto důvodu byly zapojeny finanční prostředky ve výši 60,26 tis. Kč do rozpočtu roku 2025.</t>
  </si>
  <si>
    <t>Rekonstrukce zdroje vytápění dětského domova (Dětský domov a Školní jídelna, Lichnov 253, příspěvková organizace)</t>
  </si>
  <si>
    <t>Akce byla schválena usnesením rady kraje č. 89/6529 dne 19.2.2024 s časovou použitelností do 31.12.2025. Z tohoto důvodu byly zapojeny finanční prostředky ve výši 500 tis.Kč do rozpočtu roku 2025.</t>
  </si>
  <si>
    <t>Akce byla schválena usnesením rady kraje č. 89/6529 dne 19.2.2024. Během zpracování projektové dokumentace nastal problém s vydáním stavebního povolení z důvodu nového stavebního zákona. Na konci roku 2024 probíhala příprava podkladů zadavací dokumentace pro zahájení  veřejné zakázky na zhotovitele díla, nyní probíhá hodnocení nabídek. Z tohoto důvodu byly zapojeny finanční prostředky ve výši 1.588,25 tis. Kč do rozpočtu 2025.</t>
  </si>
  <si>
    <t>Sanace budovy a zastřešení schodiště – pracoviště Otická (Obchodní akademie a Střední odborná škola logistická, Opava, příspěvková organizace)</t>
  </si>
  <si>
    <t>Akce byla schválena usnesením rady kraje č. 91/6744 dne 18.3.2024. Úprava terénu kolem budovy vyžaduje přeložku vedení ČEZ. Projektová dokumentace zpracovaná společností ČEZ byla dokončena až v září 2024 a byla uzavřena smlouva o smlouvě budoucí na věcné břemeno. Výběrové řízení na projektanta sanace byla dokončeno v lednu 2025 a probíhá zpracování projektové dokumentace. Předpoklad dokončení projektové přípravy je březen 2025. Z tohoto důvodu byly zapojeny finanční prostředky ve výši 500 tis. Kč do rozpočtu roku 2025.</t>
  </si>
  <si>
    <t>Akce byla schválena usnesením rady kraje č. 91/6744 dne 18.3.2024. Z důvodu náročnosti přípravy akce ze strany školy v rámci řešení design-build měla celá příprava velký časový skluz. Po přípravě akce bylo vyhlášeno výběrové řízení na design-build, na které se žádná firma nepřihlásila. Výběrové řízení bylo na konci roku 2024 vyhlášeno opětovně a na začátku roku 2025 byla uzavřena smlouva se zhotovitelem s termínem plnění v roce 2025. Z tohoto důvodu byly zapojeny finanční prostředky ve výši  673,18 tis. Kč do rozpočtu roku 2025.</t>
  </si>
  <si>
    <t>Revitalizace fasády budovy dílen (Střední průmyslová škola, Ostrava-Vítkovice, příspěvková organizace)</t>
  </si>
  <si>
    <t>Akce byla schválena usnesením  zastupitelstva kraje č. 17/1765 dne 6.6.2024. Na konci roku 2024 byla s vybraným zhotovitelem uzavřená smlouva o dílo a zahájena realizace stavby s termínem dokončení v roce 2025. Úhrada faktury za služby MT Legal s.r.o. neproběhla dle předpokladu v prosinci 2024, ale až v lednu 2025 a v roce 2024 vznikla úspora ve výši 100,43 tis. Kč.  Z tohoto důvodu byly zapojeny finanční prostředky ve výši 4.899,57 tis. Kč do rozpočtu roku 2025.</t>
  </si>
  <si>
    <t xml:space="preserve">Akce byla schválena usnesením rady kraje č. 94/6822 dne 8.4.2024. Projektová dokumentace sanace, která měla být dokončena v říjnu 2024, byla rozšířena o řešení povodňoých škod na budově školy a dokončena v lednu 2025. Z tohoto důvodu byly zapojeny finanční prostředky ve výši 22,48 tis. Kč do rozpočtu roku 2025. </t>
  </si>
  <si>
    <t xml:space="preserve">Akce byla schválena usnesením rady kraje č. 94/6822 dne 8.4.2024. Projektová dokumentace byla dokončena v listopadu 2024. Finanční prostředky jsou určeny na úhradu pozastávky a dozor projektanta a budou hrazeny po dokončení realizace akce v roce 2025. Proto byly zapojeny finanční prostředky ve výši 68,51 tis. Kč do rozpočtu roku 2025. </t>
  </si>
  <si>
    <t>Rekonstrukce reprezentačního sálu včetně zázemí (Základní umělecká škola Leoše Janáčka, Havířov, příspěvková organizace)</t>
  </si>
  <si>
    <t>Akce byla schválena usnesením rady kraje č. 94/6822 dne 8.4.2024. V současné době probíhá zpracování projektové dokumentace s předpokladem dokončení v 1. pololetí 2025. Z tohoto důvodu byly zapojeny finanční prostředky ve výši 1.800 tis. Kč do rozpočtu 2025.</t>
  </si>
  <si>
    <t xml:space="preserve">Akce byla schválena usnesením rady kraje č. 94/6822 dne 8.4.2024. Na konci roku 2024 probíhalo zpracování projektové dokumentace s termínem dokokončením v únoru 2025. Z tohoto důvodu byly zapojeny finanční prostředky ve výši 486,45 tis. Kč do rozpočtu roku 2025.  </t>
  </si>
  <si>
    <t>Akce byla schválena usnesením rady kraje č. 95/6892 dne 22.4.2024. Projektová dokumentace byla dokončena v prosinci 2024, dále probíhá příprava smlouvy na věcné břemeno na umístění kanalizační šachty na sousedním pozemku. Realizace akce proběhne ve vhodných klimatických podmínkách na jaře 2025. Z tohoto důvodu byly zapojeny finanční prostředky ve výši 809,98 tis. Kč do rozpočtu roku 2025.</t>
  </si>
  <si>
    <t>Rekonstrukce elektroinstalace (Základní škola speciální, Ostrava-Slezská Ostrava, příspěvková organizace)</t>
  </si>
  <si>
    <t>Akce byla schválena usnesením rady kraje č. 97/7101 dne 20.5.2024. Na přelomu roku 2024 a 2025 probíhalo zpracování projektové dokumentace a byla dokončena v 1. čtvrtletí 2025. Z tohoto důvodu byly zapojeny finanční prostředky ve výši 700 tis.Kč do rozpočtu 2025.</t>
  </si>
  <si>
    <t xml:space="preserve">Akce byla schválena radou kraje č. 108/7462 dne 5.8.2024. Termín plnění ze smlouvy na zajištění sanací byl do 31.12.2024 včetně zajištění technického dozoru. Na základě dodatku č. 1 bude plnění ze smlouvy pokračovat, a to vysoušecími pracemi a pronájmem sarkofágu. Předpoklad je do konce měsíce května 2025. Dále bude ze schválených prostředků čerpáno plnění smlouvy o dílo na provedení opravy střechy a stropu nad 4. NP. Realizace těchto prací bude probíhat cca do června 2025. Z tohoto důvodu byly zapojeny nevyčerpané finanční prostředky ve výši 28.973,60 tis. Kč do rozpočtu roku 2025. </t>
  </si>
  <si>
    <t>Rekonstrukce dešťové kanalizace (Střední zdravotnická škola a Vyšší odborná škola zdravotnická, Ostrava, příspěvková organizace)</t>
  </si>
  <si>
    <t xml:space="preserve">Akce byla schválena usnesením rady kraje č. 109/7556 dne 19.8.2024 s časovou použitelností do 31.12.2025. Dle původního plánu měla být realizace akce dokončena na konci roku 2024. S ohledem na výsledek jednání s Dopravním podnikem Ostrava (vstup do kolejiště), realizace stavby proběhne v roce 2025. Z uvedeného důvodu byly zapojeny finanční prostředky ve výši 1.300 tis. Kč do rozpočtu 2025. </t>
  </si>
  <si>
    <t>Oprava střechy nad Domovem mládeže (Střední škola společného stravování, Ostrava-Hrabůvka, příspěvková organizace)</t>
  </si>
  <si>
    <t>Akce byla schválena usnesením rady kraje č. 111/7719 dne 16.9.2024. Z důvodu provedené revize rozsahu stavebních prací na konci roku, bude oproti původnímu plánu před výběrem zhotovitele stavby nejprve zhotovena projektová dokumentace. Předpokládané dokončení realizace stavby je v roce 2025. Z tohoto důvodu byly zapojeny finanční prostředky ve výši 1.600 tis.Kč do rozpočtu roku 2025.</t>
  </si>
  <si>
    <r>
      <t>Akce byla schválena usnesením zastupitelstva kraje č. 2/28 ze dne 22.12.2016. V dubnu 2022 nabyla účinnosti smlouva se zpracovatelem projektové dokumentace. V 04/2023 byla ukončena přejímka 1. části díla (oznámení EIA, dokumentace pro vydání rozhodnutí o umístění stavby nebo zařízení a dokumentace bouracích prací), následně však zpracovatel PD požádal o ukončení smluvního vztahu. Byla proto vyhlášena nová nadlimitní VZ na zpracovatele DSP, DPS a PD vnitřního vybavení a v 03/2024 byla podepsaná smlouva s nově vybraným zpracovatelem PD. Zahájení projekčních prací ve stupni DSP je však možné až po nabytí právní moci územního rozhodnutí. Vzhledem k účinnosti nového stavebního zá</t>
    </r>
    <r>
      <rPr>
        <sz val="8"/>
        <rFont val="Tahoma"/>
        <family val="2"/>
        <charset val="238"/>
      </rPr>
      <t>kona a následnému předání spisu pro územní řízení ze stavebního úřadu ve Frýdku-Místku Krajskému stavebnímu úřadu však dosud územní řízení nebylo zahájeno. V roce 2025</t>
    </r>
    <r>
      <rPr>
        <sz val="8"/>
        <rFont val="Tahoma"/>
        <family val="2"/>
      </rPr>
      <t xml:space="preserve"> je nutné zajistit provedení průzkumného vrtu pro tepelné čerpadlo. Náklady stavby jsou nyní (dle DUR) odhadovány ve výši 510 mil. Kč. Předpoklad dokončení projekční přípravy je na přelomu roku 2025/2026. Z tohoto důvodu byly zapojeny finanční prostředky ve výši 1.100 tis. Kč do rozpočtu roku 2025. Ke snížení schváleného rozpočtu 2024 došlo z důvodu časového posunu akce.</t>
    </r>
  </si>
  <si>
    <t>Přístavba tělocvičny Sportovního gymnázia Dany a Emila Zátopkových (Sportovní gymnázium Dany a Emila Zátopkových, Ostrava, příspěvková organizace</t>
  </si>
  <si>
    <t>Akce byla schválena usnesením rady kraje č. 47/4169 ze dne 25.9.2018. V roce 2024 proběhla soutěž na zpracovatele projektové dokumentace, kdy rada kraje svým usnesením č. 4/257 rozhodla zrušit otevřené nadlimitní zadávací řízení. V roce 2025 bude znovu vyhlášena VZ na zpracovatele PD. Z tohoto důvodu byly zapojeny finanční prostředky ve výši 115 tis. Kč do rozpočtu roku 2025. Ke snížení schváleného rozpočtu 2024 došlo z důvodu časového posunu zpracování projektové dokumentace.</t>
  </si>
  <si>
    <t>Akce byla schválena usnesením zastupitelstva kraje č. 10/1083 ze dne 13.12.2018. Realizace stavby byla zahájena v listopadu 2023, práce stále pokračují. Délka realizace, z důvodu schválených víceprací, je prodloužena na 757 dnů. Předpokldádá se, že dokočení stavby bude v prosinci 2025. Z výše uvedených důvodů byly zapojeny nevyčerpané prostředky ve výši 21.476,44 tis. Kč do rozpočtu roku 2025. Rada kraje usnesením č.  95/6909 ze dne 22.4.2024 (ve znění usnesení č. 2/86 ze dne 11.11.2024) schválila účelový příspěvek na pořízení vnitřního vybavení rekonstruovaných prostor domova mládeže. Zajištění realizace zadávacího řízení na vybavení nábytkem je předmětem objednávky č. 0447/2024/ŠMS/O a fakturace proběhne po ukončení veřejné zakázky. Dle nastavených lhůt nebylo reálné vyčerpat finanční prostředky ve výši 9.965 tis. Kč, proto byly zapojeny do rozpočtu 2025.</t>
  </si>
  <si>
    <t>Akce byla schválena usnesením zastupitelstva kraje č. 10/1083 ze dne 13.12.2018. V roce 2023 byla podepsána smlouva na zpracování dokumentace pro provádění stavby a dokumentace skutečného provedení stavby metodou BIM a byly zahájeny projekční práce. Dokumentace pro provádění stavby byla převzata bez vad a nedodělků v květnu 2024. S ohledem na skutečnost, že se jedná o pilotní projekt realizovaný za použití metody BIM, vyžaduje si příprava zadávacích podmínek pro výběr zhotovitele stavby větší časovou náročnost.  Z tohoto důvodu byly zapojeny finanční prostředky ve výši 11,49 tis. Kč do rozpočtu roku 2025. Ke snížení schváleného rozpočtu 2024 došlo z důvodu časového posunu akce.</t>
  </si>
  <si>
    <t xml:space="preserve">Akce byla schválena usnesením rady kraje č. 51/4544 ze dne 27.11.2018. Cílem současné etapy je realizace multifunkčního hřiště pro různé venkovní sporty a aktivity. Stavba byla zahájena v září 2024 s předpokládanou délkou realizace 4 měsíce. V rámci akce bylo nutné zajistit i záchranný archeologický výzkum, který bude zajišťovat příspěvková organizace na základě usnesením rady kraje č. 111/7719 ze dne 16.9.2024. Stavba byla z klimatických důvodů přes zimní měsíce pozastavena a zahájena byla na jaře 2025. Z tohoto důvodu byly zapojeny nevyčerpané finanční prostředky ve výši 5.632,10 tis. Kč do rozpočtu 2025. </t>
  </si>
  <si>
    <t xml:space="preserve">Akce byla schválena usnesením zastupitelstva kraje č. 11/1233 dne 13.3.2019 (stavba) a radou kraje č. 91/7903 dne 22.06.2020 (technologie). Stavba část Lískovecká byla dokončena a převzata v prosinci 2021 (při fakturaci byla uplatněna pozastávka). Část Na Hrázi byla dokončena a převzata v lednu 2023 (při fakturaci byla uplatněna pozastávka). Technologická část, kterou zajišťuje příspěvková organizace, byla dokončena (instalována) v průběhu roku 2024 a na podzim 2024 byl zahájen zkušební provoz na obou lokalitách v délce  6 měsíců, v průběhu kterého proběhla předepsaná měření potřebná pro vydání kolaudace. Z tohoto důvodu byly zapojeny finanční prostředky ve výši 25.920,39 tis. Kč do rozpočtu roku 2024. </t>
  </si>
  <si>
    <t>Akce byla schválena usnesením rady kraje č. 61/5448 ze dne 30.4.2019. V září 2023 bylo vydáno pravomocné stavební povolení a byla zahájena projekční činnost ve stupni projektová dokumentace pro provádění stavby. Zpracovatel projektové dokumentace pro provádění stavby oznámil v průběhu plnění překročení smluvně vázané předpokládané hodnoty stavby a projekční práce byly proto přerušeny, a to do rozhodnutí odvětvového odboru o dalším postupu, přičemž tento v závěru roku 2024 rozhodl o úpravě rozsahu rekonstrukce především tím, že pavilón A bude demolován a prostory ZUŠ se budou nacházet zcela v prostorách pavilónů C a D. Předpoklad dokončení projekční přípravy stavby je v roce 2025. Z tohoto důvodu byly zapojeny finanční prostředky ve výši 1.008,92 tis. Kč do rozpočtu roku 2025. Ke snížení schváleného rozpočtu 2024 došlo z důvodu časového posunu akce.</t>
  </si>
  <si>
    <t>Akce byla schválena usnesením zastupitelstva kraje č. 14/1652  dne 12.12.2019. V roce 2024 proběhlo zadávací řízení na výběr zhotovitele stavby. Realizace byla zahájena v  říjnu 2024 s termínem dokončení  v lednu 2025. Proto byly zapojeny finanční prostředky ve výši 7.444,76 tis. Kč do rozpočtu roku 2025.</t>
  </si>
  <si>
    <t>Zastupitelstvo kraje rozhodlo o profinancování a kofinancování projektu dne 16.9.2021 usnesením č. 5/410 a o navýšení profinancování a kofinancování usnesením č. 12/1242 dne 8.6.2023. V rámci projektu byly dokončeny stavební práce. Vyskytly se komplikace s dodávkou sportovního nářadí a potřeb, které způsobily odložení úhrady do roku 2025. Z uvedeného důvodu byly převedeny nevyčerpané finanční prostředky do rozpočtu roku 2025.</t>
  </si>
  <si>
    <t>SR - Centra odborné přípravy 2024 – 2028 – program č. 129 720</t>
  </si>
  <si>
    <t xml:space="preserve">Zastupitelstvo kraje rozhodlo o profinancování a kofinancování projektu dne 7.3.2024 usnesením č. 15/1625. Byla vyhlášena veřejná zakázka na výběr zhotovitele stavby. Proces výběru zhotovitele stavby bude ukončen v roce 2025. Závazky související s projektem z titulu zajištění administrace veřejné zakázky a zpracování klimatické studie budou hrazeny v roce 2025.  Na základě těchto důvodů  byly nevyčerpané finanční prostředky převedeny do rozpočtu roku 2025. </t>
  </si>
  <si>
    <t>Zastupitelstvo kraje rozhodlo o profinancování a kofinancování projektu dne 7.3.2024 usnesením č. 15/1625.  Vzhledem ke zpoždění v rámci projektové přípravy nebyly zajištěny potřebné podklady pro předložení žádosti o poskytnutí dotace. Ze stejného důvodu zatím nebyla vyhlášena veřejná zakázka na výběr zhotovitele stavby.  Závazky vzniklé v souvislosti ze zpracováním potřebných podkladů budou hrazeny v roce 2025. Na základě těchto důvodu byly nevyčerpané finanční prostředky zapojeny do rozpočtu roku 2025.</t>
  </si>
  <si>
    <t>Zastupitelstvo kraje rozhodlo profinancovat a kofinancovat projekt usn. č. 9/892 ze dne 15.9.2022.   Součástí strategického projektu jsou mimo jiné aktivity zapojených 10 páteřních středních škol,  příspěvkové organizace KVIC, Nový Jičín a spolku MTA. V rámci spolku nejsou aktivity realizovány v rozsahu dle harmonogramu, proto došlo ke zpoždění v realizovaných platbách. Z uvedeného důvodu je navrhováno převést nevyčerpané finanční prostředky do rozpočtu roku 2025.</t>
  </si>
  <si>
    <t>Zastupitelstvo kraje rozhodlo o profinancování a kofinancování projektu dne 7.9.2023 usnesením č.13/1372. Projektová příprava byla dokončena, žádost o dotaci byla předložena do příslušné výzvy operačního programu. V roce 2025  byla vyhlášena veřejná zakázka na výběr zhotovitele stavby. Úhrada závazků souvisejících s přípravou projektu proběhne v roce 2025. Z tohoto důvodu byly nevyčerpané finanční prostředky zapojeny do rozpočtu roku 2025. Ke snížení schváleného rozpočtu 2024 došlo z důvodu časového posunu projektu.</t>
  </si>
  <si>
    <t>Zastupitelstvo kraje rozhodlo o profinancování a kofinancování projektu dne 7.9.2023 usnesením č.13/1372.  V letošním roce bude vyhlášena veřejná zakázka na výběr zhotovitele stavby. S přípravou potřebných podkladů se čekalo na schválení seznamu projektů Regionálního akčního plánu, aby bylo možné stanovit maximální rozsah projektu s ohledem na dočerpání alokace.  Z uvedených důvodů budou závazky související s přípravou projektu hrazeny v roce 2025 a  nevyčerpané prostředky ve výši 475,99 tis. Kč byly převedeny do rozpočtu roku 2025.Ke snížení schváleného rozpočtu 2024 došlo z důvodu časového posunu projektu.</t>
  </si>
  <si>
    <t>Zastupitelstvo kraje rozhodlo o profinancování a kofinancování projektu dne 6.6.2024 usnesením č.17/1739. V roce 2025 byla vyhlášena veřejná zakázka na výběr zhotovitele stavby. S ohledem na průtahy v rámci  zpracování projektové dokumentace proběhne úhrada faktur souvisejících s přípravou projektu v roce 2025. Z tohoto důvodu byly nevyčerpané finanční prostředky ve výši 722,52 tis. Kč převedeny do rozpočtu roku 2025. Ke snížení schváleného rozpočtu 2024 došlo z důvodu časového posunu projektu.</t>
  </si>
  <si>
    <t>Zastupitelstvo kraje rozhodlo o profinancování a kofinancování projektu dne 15.9.2022 usnesením č. 9/874 a o změně výše profinancování a kofinancování dne 8.6.2023 usnesením č. 12/1242. Z důvodu kontroly veřejné zakázky byly stavební práce zahájeny se zpožděním, proto byly nevyčerpané finanční prostředky určené na stavební práce zapojeny do rozpočtu roku 2025.</t>
  </si>
  <si>
    <t>Zastupitelstvo kraje rozhodlo profinancovat a kofinancovat projekt usnesením č. 8/747 ze dne 16.6.2022. Aktuálně se na projektu připravují podklady ke zpracování studie proveditelnosti a následně předložení žádosti o dotaci. V návaznosti na aktuální harmonogram projektu byly nevyčerpané finanční prostředky převedeny do rozpočtu roku 2025. Ke snížení schváleného rozpočtu 2024 došlo z důvodu časového posunu projektu.</t>
  </si>
  <si>
    <t xml:space="preserve">Zastupitelstvo kraje rozhodlo o zahájení přípravy projektu  dne 16.12.2021 usnesením č. 6/515.  Vzhledem k větší časové náročnosti přípravy projektu byly nevyčerpané finanční prostředky převedeny do rozpočtu roku 2025. </t>
  </si>
  <si>
    <t>Zastupitelstvo kraje rozhodlo profinancovat a kofinancovat projekt usnesením č. 11/1126 ze dne 10.3.2023. Vzhledem k větší časové náročnosti přípravy projektu došlo k posunu harmonogramu projektu a nevyčerpané prostředky byly převedeny do rozpočtu roku 2025.</t>
  </si>
  <si>
    <t xml:space="preserve">Zahájení přípravy projektu, profinancovaní a kofinancovaní  a zajištění udržitelnosti projektu bylo schváleno zastupitelstvem kraje dne 10.3.2023 usnesením č. 11/1138. V rámci projektu byly zahájeny stavební práce, v souladu s aktualizací finančního harmonogramu byly výdaje za stavební práce pro rok 2024 nižší, než se původně předpokládalo. Z uvedeného důvodu byly nevyčerpané finanční prostředky převedeny do rozpočtu roku 2025. Ke snížení schváleného rozpočtu 2024 došlo z důvodu časového posunu projektu a vysoutěžení nižší ceny oproti předpokládané hodnotě. </t>
  </si>
  <si>
    <r>
      <t xml:space="preserve">Zahájení přípravy projektu bylo schváleno zastupitelstvem kraje dne 8.6.2023 usnesením č. 12/1242. Profinancování a kofinancování projektu bylo schváleno zastupitelstvem kraje dne 6.6.2024 usnesením č. 17/1734. V roce 2023 byla </t>
    </r>
    <r>
      <rPr>
        <sz val="8"/>
        <rFont val="Tahoma"/>
        <family val="2"/>
        <charset val="238"/>
      </rPr>
      <t>uzavřena smlouva se zhotovitelem projektové dokumentace a u části výdajů této smlouvy nebyly splněny podmínky pro jejich úhradu. Z toho důvodu byly nevyčerpané finanční prostředky převedeny  do rozpočtu roku 2025. Ke snížení schváleného rozpočtu 2024 došlo z důvodu časového posunu projektu.</t>
    </r>
  </si>
  <si>
    <t>Zastupitelstvo kraje rozhodlo profinancovat a kofinancovat projekt usnesením č. 12/1234 ze dne 8.6.2023. Nevyčerpané prostředky jsou prostředky určené na předfinancování projektu, které ale nebyly využity, protože na projektu byl dostatek prostředků dotačních. Projekt bude ukončen v roce 2025, proto byly nevyčerpané finanční prostředky převedeny do rozpočtu roku 2025.</t>
  </si>
  <si>
    <t xml:space="preserve">Zastupitelstvo kraje rozhodlo o předfinancování projektu usnesením č. 17/1735 dne 6.6.2024. Dne 26.9.2024 obdržel kraj grant ve výši 80 % na 1. běh tohoto projektu, který je určen na relizaci projektových aktivit s plánovaným ukončením v roce 2025. Z uvedeného důvodu byly nevyčerpané finannční prostředky převedeny do rozpočtu roku 2025. </t>
  </si>
  <si>
    <t>Zastupitelstvo kraje rozhodlo o profinancování a kofinancování projektu dne 7.9.2023 usnesením č. 13/1363. Vzhledem k zdlouhavému procesu administrace veřejné zakázky a z provozních důvodů v místě stavby došlo k pozdějšímu zahájení stavebních prací. Z uvedených důvodů byly nevyčerpané finanční prostředky převedeny do roku 2025. Ke snížení schváleného rozpočtu 2024 došlo z důvodu vysoutěžení nižší ceny oproti předpokládané hodnotě.</t>
  </si>
  <si>
    <t>Zastupitelstvo kraje rozhodlo o profinancování a kofinancování projektu dne 7.9.2023 usnesením č. 13/1371. Vzhledem ke zpětné uznatelnosti nákladů Zastupitelstvo kraje tímto usnesením rozhodlo i o předfinancování a zahájení předčasné realizace projektu. Dne 19.8.2024 rada kraje schválila usnesením č. 109/7529 partnerské smlouvy o poskytnutí dotace a partnerské smlouvy s finančním příspěvkem s partnery projektu a příspěvkovými organizacemi kraje. Vzhledem k postupu hodnocení projektové žádosti se očekává přidělení finanční podpory až v polovině roku 2025, proto bylo nezbytné převést finanční prostředky do rozpočtu roku 2025 na realizaci aktivit projektu.</t>
  </si>
  <si>
    <t>Zastupitelstvo kraje rozhodlo profinancovat a kofinancovat projekt usnesením č. 17/1734 ze dne 6.6.2024. V rámci projektu byla vyhlášena veřejná zakázka na výběr zhotovitele projektových prací. Administrace veřejné zakázky je zajištěna externím dodavatelem. Výdaje na zajištění administrace veřejné zakázky budou hrazeny po ukončení výběru dodavatele, tedy v roce 2025. Z uvedeného důvodu byly nevyčerpané finanční prostředky převedeny do rozpočtu roku 2025.</t>
  </si>
  <si>
    <t>Zastupitelstvo kraje rozhodlo profinancovat a kofinancovat projekt usnesením č. 17/1734 ze dne 6.6.2024. V rámci projektu byla vyhlášena veřejná zakázka na výběr zhotovitele stavby. Administrace veřejné zakázky je zajištěna externím dodavatelem. Výdaje na zajištění administrace veřejné zakázky budou hrazeny po ukončení výběru zhotovitele, tedy v roce 2025. Z uvedeného důvodu byly nevyčerpané finanční prostředky převedeny do rozpočtu roku 2025.</t>
  </si>
  <si>
    <t>Zastupitelstvo kraje rozhodlo profinancovat a kofinancovat projekt usnesením č. 17/1734 ze dne 6.6.2024. V rámci projektu byla vyhlášena veřejná zakázka na výběr zhotovitele stavby. Administrace veřejné zakázky je zajištěna externím dodavatelem. Výdaje na zajištění administrace budou hrazeny po ukončení výběru zhotovitele, tedy v roce 2025. Příprava projektové dokumentace a některé doprovodné výdaje stavby budou rovněž dle smluvních podmínek hrazeny v roce 2025.  Z uvedených důvodů byly nevyčerpané finanční prostředky převedeny do rozpočtu roku 2025.</t>
  </si>
  <si>
    <t>Zastupitelstvo kraje rozhodlo profinancovat a kofinancovat projekt usnesením č. 17/1734 ze dne 6.6.2024. V rámci projektu byla vyhlášena veřejná zakázka na výběr zhotovitele stavby. Administrace VZ je zajištěna externím dodavatelem. Výdaje na zajištění administrace veřejné zakázky budou hrazeny po ukončení výběru zhotovitele, tedy v roce 2025. Z uvedeného důvodu byly nevyčerpané finanční prostředky převedeny do rozpočtu roku 2025.</t>
  </si>
  <si>
    <t>Zastupitelstvo kraje rozhodlo profinancovat a kofinancovat projekt usnesením č. 17/1734 ze dne 6.6.2024. V rámci projektu byla vyhlášena veřejná zakázka na výběr zhotovitele stavby. Administrace veřejné zakázky je zajištěna externím dodavatelem. Výdaje na zajištění administrace budou hrazeny po ukončení výběru zhotovitele, tedy v roce 2025. Z uvedeného důvodu byly nevyčerpané finanční prostředky převedeny do rozpočtu roku 2025.</t>
  </si>
  <si>
    <t>Zastupitelstvo kraje rozhodlo profinancovat a kofinancovat projekt usnesením č. 17/1734 ze dne 6.6.2024. V rámci projektu se připravuje vyhlášení veřejné zakázky na výběr dodavatele projektových prací. Administrace veřejné zakázky je zajištěna externím dodavatelem. Výdaje na zajištění administrace budou hrazeny po ukončení výběru dodavatele, tedy v roce 2025. Z uvedeného důvodu byly nevyčerpané finanční prostředky převedeny do rozpočtu roku 2025.</t>
  </si>
  <si>
    <t>Zastupitelstvo kraje rozhodlo profinancovat a kofinancovat projekt usnesením č. 17/1734 ze dne 6.6.2024. V rámci projektu byla vyhlášena veřejná zakázka na výběr dodavatele projektových prací. Administrace veřejné zakázky je zajištěna externím dodavatelem. Výdaje na zajištění administrace budou hrazeny po ukončení výběru dodavatele, tedy v roce 2025. Z uvedeného důvodu byly nevyčerpané finanční prostředky převedeny do rozpočtu roku 2025.</t>
  </si>
  <si>
    <t>Zastupitelstvo kraje rozhodlo profinancovat a kofinancovat projekt usnesením č. 18/1824 ze dne 5.9.2024. Vzhledem k větší časové náročnosti přípravy projektu byly nevyčerpané prostředky převedeny do rozpočtu roku 2025.</t>
  </si>
  <si>
    <t>Zastupitelstvo kraje rozhodlo profinancovat a kofinancovat projekt usnesením č. 18/1828 ze dne 5.9.2024. V rámci projektu probíhá zpracování projektové dokumentace na výměnu oken, u části výdajů vyplývajících z této smlouvy nebyly splněny podmínky pro jejich úhradu, a proto budou hrazeny v roce roce 2025. Dále byla v rámci projektu uzavřena smlouva na zhotovení studie stavby, která bude hrazena v roce 2025. Z uvedených důvodů byly nevyčerpané finanční prostředky převedeny do rozpočtu roku 2025.</t>
  </si>
  <si>
    <t>Zastupitelstvo kraje rozhodlo o zahájení přípravy projektu dne 20.5.2024 usnesením č. 97/706 a dále rozhodlo o profinancování a kofinancování projektu dne 5.9.2024 usnesením č. 18/1828.  V rámci projektu probíhá zpracování projektové dokumentace na výměnu oken, u části výdajů vyplývajících z této smlouvy nebyly splněny podmínky pro jejich úhradu, a proto budou hrazeny v roce roce 2025. Dále byla v rámci projektu uzavřena smlouva na zhotovení studie stavby, která bude hrazena v roce 2025. Z uvedených důvodů byly nevyčerpané finanční prostředky převedeny do rozpočtu roku 2025.</t>
  </si>
  <si>
    <t>Zastupitelstvo kraje rozhodlo zahájit přípravu, profinancovat a kofinancovat projekt a zahájit realizaci projektu usnesením č. 17/1739 ze dne 6.6.2024. V rámci projektu je zpracovávána projektová dokumentace, jejíž termín dokončení byl prodloužen z důvodu zapracování nových požadavků, a proto bude část výdajů hrazena v roce 2025.  Z uvedeného důvodu byly převedeny  nevyčerpané výdaje na přípravu projektu do rozpočtu roku 2025.</t>
  </si>
  <si>
    <t>Rozhodnutí č. 23_042/0000390 k projektu Vouchery pro univerzity v Moravskoslezském kraji bylo přijato usnesením rady kraje č. 112/7806 ze dne 7.10.2024. Jedná se o víceletý dotační program financovaný z evropských zdrojů formou záloh. Realizace dílčích projektů včetně předložení vyúčtování je nastavena do roku 2028. Kontrola předložených vyúčtování a proplácení dotací bude probíhat v roce 2026 až 2028, přijatá záloha v roce 2024 byla převedena do rozpočtu roku 2025.</t>
  </si>
  <si>
    <t>PŘEHLED VÝDAJŮ V ODVĚTVÍ ÚZEMNÍHO PLÁNOVÁNÍ A STAVEBNÍHO ŘÁDU V ROCE 2024</t>
  </si>
  <si>
    <t>Ostatní výdaje v odvětví územního plánování a stavebního řádu</t>
  </si>
  <si>
    <t>Finanční prostředky byly určeny na zajištění expertních posudků, oponentních studií, právních služeb, znaleckých posudků a právních služeb souvisejících s veřejnými zakázkami (MT Legal). Do rozpočtu roku 2025 byly převedeny finanční prostředky ve výši 50 tis. Kč na zajištění krytí objednávky č. 0910/2024/KSÚ/O (na doplnění znaleckého posudku č. 738/2022), u které byl posunut termín plnění. Zbývající nevyčerpané prostředky představují úsporu na akci.</t>
  </si>
  <si>
    <t xml:space="preserve">Prostředky na pořízení územních studií. Uhrazeny byly dílčí etapy územní studie Sídelní struktury MSK a Dopravní obslužnosti v souhrnné výši 1.513 tis. Kč. Z nečerpané částky byly převedeny prostředky do rozpočtu 2025 ve výši 822,4 tis. Kč na zbývající etapy uvedených územních studií. Částka ve výši 3 mil. Kč nebyla čerpána z důvodu nezahájení původně plánované územní studie ve vazbě na výrobu energie z obnovitelných zdrojů s ohledem na stále nevydaný klíčový právní předpis. </t>
  </si>
  <si>
    <r>
      <t xml:space="preserve">Prostředky na pořízení aktualizací Zásad územního rozvoje Moravskoslezského kraje. Uhrazeny byly dílčí etapy aktualizací č. 6, 8a a 8b zásad v souhrnné výši 916 </t>
    </r>
    <r>
      <rPr>
        <sz val="8"/>
        <rFont val="Tahoma"/>
        <family val="2"/>
        <charset val="238"/>
      </rPr>
      <t>tis. Kč.</t>
    </r>
    <r>
      <rPr>
        <sz val="8"/>
        <color theme="1"/>
        <rFont val="Tahoma"/>
        <family val="2"/>
        <charset val="238"/>
      </rPr>
      <t xml:space="preserve"> Z nečerpané částky byly převedeny prostředky do rozpočtu 2025 ve výši 9.205,7 tis. Kč (zpracování změn č. 9, 10 a 11 zásad), zbývající prostředky představují úsporu vzniklou při výběru zhotovitelů jednotlivých aktualizací krajské dokumentace či nerealizovaných etap jednotlivých aktualizací.</t>
    </r>
  </si>
  <si>
    <t>Analýzy k aktualizaci rozboru udržitelného rozvoje území</t>
  </si>
  <si>
    <t>Na základě veřejné zakázky na zpracovatele byly převedeny finanční prostředky ve výši 1.301 tis. Kč do rozpočtu roku 2025. Zbylé prostředky představovaly úsporu vzniklou z veřejné zakázky na zpracovatele analýz rozboru udržitelného rozvoje.</t>
  </si>
  <si>
    <t>Nevyčerpané prostředky ve výši 105,87 tis. Kč byly převedeny do roku 2025 z důvodu posunutí předání realizace úprav Digitální technické mapy MSK a s tím spojených plateb.</t>
  </si>
  <si>
    <t>Zastupitelstvo kraje rozhodlo profinancovat a kofinancovat projekt usnesením č. 13/1367 ze dne 7.9.2023. Vzhledem k větší časové náročnosti přípravy projektu a průtahům při výběru vítězného uchazeče veřejné zakázky Pořízení dat pro DTM došlo k posunu harmonogramu projektu a nevyčerpané prostředky byly převedeny do rozpočtu roku 2025.</t>
  </si>
  <si>
    <t>PŘEHLED VÝDAJŮ V ODVĚTVÍ ZDRAVOTNICTVÍ V ROCE 2024</t>
  </si>
  <si>
    <t>Rada kraje usnesením č. 111/7704 ze dne 16.9.2024 rozhodla poskytnout účelovou neinvestiční dotaci příjemci Ostravská univerzita, IČO 61988987, ve výši 350 tis. Kč na realizaci projektu Dotace studia studentů Lékařské fakulty AR 2024/25 (smlouva č. 04923/2024/ZDR). První splátka byla vyplacena v roce 2024, druhá splátka do 15.2.2025. Na základě výše uvedeného byly finanční prostředky ve výši 175 tis. Kč převedeny do rozpočtu 2025.</t>
  </si>
  <si>
    <t>Akce schválena zastupitelstvem kraje usnesením č. 14/1454 ze dne 7.12.2023.  Čerpání proběhlo v nižší výši, než se předpokládalo; z toho důvodu došlo k nedočerpání finančních prostředků této akce.</t>
  </si>
  <si>
    <t xml:space="preserve">Akce schválena zastupitelstvem kraje usnesením č. 10/948 ze dne 15.12.2022. Rada kraje usnesením č. 94/6822 ze dne 8.4.2024 schválila finanční prostředky na projekt Kybernetická bezpečnost v Bílovecké nemocnici ve výši 1.938 tis. Kč. Jedná se o financování 15% podílu způsobilých výdajů projektu v rámci programu IROP 2021-2027, prostřednictvím výzvy Kybernetická bezpečnost. Finanční prostředky nebyly součástí převodu do rozpočtu roku 2025 s ohledem na dosud chybějící právní akt. </t>
  </si>
  <si>
    <t>Zastupitelstvo kraje usnesením č. 2/66 ze dne 16.12.2024 rozhodlo poskytnout účelovou investiční dotaci příjemci Bílovecká nemocnice, a.s., IČO 26865858, ve výši 2.000 tis. Kč na realizaci projektu Modernizace systému PACS Bílovecká nemocnice, a.s. Rada kraje usnesením č. 95/6869 ze dne 22.4.2024 a č. 98/7162 ze dne 3.6.2024 rozhodla poskytnout  účelovou investiční dotaci příjemci myTREEDK Ostrava 1 a.s., IČO 17943396, ve výši 500 tis. Kč na realizaci projektu myTREEDK Ostrava 1 a.s. (smlouva č. 01966/2024/RRC). Dále rada kraje usnesením č. 3/177 ze dne 25.11.2024 rozhodla poskytnout účelovou neinvestiční dotaci příjemci Zdravotní ústav se sídlem v Ostravě, IČO 71009396, ve výši 100 tis. Kč na realizaci projektu Modely pro školy a terénní aktivity. Dotace budou vyplaceny do 30 dnů od předložení závěrečného vyúčtování. Na základě výše uvedeného byly finanční prostředky v celkové výši 2.600 tis. Kč převedeny do rozpočtu 2025. Zbývající nevyčerpané finanční prostředky ve výši 200 tis. Kč představují úsporu na akci, protože jeden schválený příjemce od realizace projektu odstoupil a dotace nebyla vyplacena.</t>
  </si>
  <si>
    <t>Finanční prostředky na akci jsou zapojenými příjmy z exekuce závazku z roku 1997 související se zrušenou Nemocnicí s poliklinikou v Novém Jičíně, příspěvková organizace, které nebyly řešeny v rámci Smlouvy o nájmu podniku ev. č. 02262/2011/ZDR. Finanční prostředky představují úsporu na akci.</t>
  </si>
  <si>
    <t>Akce byla schválena zastupitelstvem kraje usnesením č. 14/1454 ze dne 7.12.2023. Na základě uzavřené smlouvy č. 00136/2024/ZDR na dobu určitou do 31.12.2026 proběhne fakturace za měsíc prosinec 2024 v lednu 2025.  Z toho důvodu byly nevyčerpané finanční převedeny prostředky ve výši 3.969,45 tis. Kč převedeny do rozpočtu roku 2025.</t>
  </si>
  <si>
    <t>Akce byla schválena zastupitelstvem kraje usnesením č. 14/1454 ze dne 7.12.2023. Čerpání finančních prostředků probíhalo na základě požadavků na zpracování znaleckých posudků. Četnost znaleckých posudků pro potřeby odvolacího řízení nelze dopředu stanovit či odhadnout. Nevyčerpané finanční prostředky představují úsporu na akci.</t>
  </si>
  <si>
    <t>Akce byla schválena zastupitelstvem kraje usnesením č. 14/1454 ze dne 7.12.2023. Čerpání na akci bylo nižší, než se předpokládalo. Nevyčerpané finanční prostředky představují úsporu na akci.</t>
  </si>
  <si>
    <t>Zvýšení základního kapitálu obchodní společnosti Sanatorium Jablunkov, a.s.</t>
  </si>
  <si>
    <t>Akce schválena zastupitelstvem kraje usnesením č. 14/1454 ze dne 7.12.2023. Na zajištění služby jsou uzavřeny smlouvy s Městskou nemocnicí Ostrava, p. o. č. 05887/2022/ZDR (dospělí), s Fakultní nemocnicí Ostrava č. 05886/2022/ZDR (dorost a děti) a se společností AJNA s.r.o. č. 05876/2022/ZDR (zubní). Úhrada za měsíc prosinec 2024 proběhne v lednu 2025.  Z toho důvodu byly nevyčerpané finanční převedeny prostředky do rozpočtu roku 2025.</t>
  </si>
  <si>
    <t>Rada kraje usnesením č. 69/5190 ze dne 5.6.2023 rozhodla uzavřít Smlouvu na dodávku a implementaci systému řízení přístupových politik NAC, síťového managmentu a síťové analytiky, včetně poskytování technické podpory s organizací ANECT a. s. Uzavřena smlouva č. 03929/2023/ZDR, probíhá plnění ze smlouvy, finanční prostředky ve výši 10.269,9 tis. Kč byly převedeny do rozpočtu roku 2025.
Rada kraje usnesením č. 64/4737 ze dne 20.3.2023 souhlasila s uzavřením Smlouvy na dodávku a implementaci systému Řešení správy privilegovaného přístupu PIM/PAM ve vybraných organizacích MSK včetně poskytování technické podpory (č. 02194/2023/ZDR). Finanční prostředky ve výši 1.807,74 tis. Kč jsou určeny na poskytování technické a servisní podpory po dobu 4 let. Z tohoto důvodu byly finanční prostředky převedeny do rozpočtu roku 2025.</t>
  </si>
  <si>
    <t>Rada kraje usnesením č. 60/4363 ze dne 16.1.2023 rozhodla uzavřít Smlouvu o poskytování telemedicínských služeb a zřízení telemedpointů s organizací Ústav vývoje a klinických aplikací, z.ú. Smlouva č. 00832/2023/ZDR byla uzavřena s finančním plněním ve výši 7.333,5 tis. Kč, čerpání probíhá průběžně, z toho důvodu byl zůstatek finančních prostředků ve výši 4.645,52 tis. Kč převeden do rozpočtu roku 2025.</t>
  </si>
  <si>
    <t>Rada kraje usnesením č. 32/2757 ze dne 27.2.2018 rozhodla o uzavření smlouvy č. 3554/2018/ZDR k veřejné zakázce Elektronizace procesů jako podpora sdílení dat a komunikace ve zdravotnictví, včetně poskytování servisní a technické podpory po dobu zkušebního provozu a dále po dobu sedmi let. Finanční prostředky ve výši 7.732,23 tis. Kč na zajištění servisní a technické podpory byly převedeny do rozpočtu roku 2025. Rada kraje usnesením č. 28/1837 ze dne 25.10.2021 rozhodla uzavřít smlouvu o dílo a servisní smlouvu č. 05084/2021/INF spočívající ve vytvoření, otestování a uvedení do ostrého provozu díla Identitní brána MSK. V průběhu realizace smlouvy došlo ke zpoždění dodávky a převzetí díla. Z tohoto důvodu byly prostředky ve výši 392 tis. Kč na zajištění servisní a technické podpory převedeny do rozpočtu roku 2025.</t>
  </si>
  <si>
    <t>Akce schválena zastupitelstvem kraje usnesením č. 14/1454 ze dne 7.12.2023. Rada kraje usnesením č. 111/7700 ze dne 16.9.2024 snížila finanční prostředky na dofinancování hlavní činnosti příspěvkové organizaci Odborný léčebný ústav Metylovice-Moravskoslezské sanatorium o 3.500 tis. Kč. Nevyčerpané finanční prostředky představují úsporu na akci.</t>
  </si>
  <si>
    <t>Akce schválena zastupitelstvem kraje usnesením č. 14/1454 ze dne 7.12.2023. Finanční prostředky jsou určeny pro příspěvkové organizace v odvětví zdravotnictví na úhradu stipendií a celoživotní vzdělávání sester. Nevyčerpané finanční prostředky představují úsporu na akci.</t>
  </si>
  <si>
    <t>Rada kraje usnesením č. 4/312 ze dne 9.12.2024 schválila finanční prostředky ve výši 8.100 tis. Kč na akci Pořízení osobních ochranných pracovních prostředků zaměstnanců pro příspěvkovou organizaci Zdravotnická záchranná služba Moravskoslezského kraje s časovou použitelností od 31.12.2025.  Z toho důvodu byly finanční prostředky převedeny do rozpočtu roku 2025.</t>
  </si>
  <si>
    <t>Rada kraje usneseními č. 87/6406 a 87/6421 ze dne 22.1.2024 schválila příspěvkové organizaci Moravskoslezské datové centrum realizaci projektu Kybernetická bezpečnost opce datová centra ve výši 6.300 tis. Kč s časovou použitelností do 31.12.2025. S ohledem na stanovenou časovou použitelnost byly finanční prostředky převedeny do rozpočtu roku 2025.
Rada kraje usneseními č. 87/6406 a 87/6421 ze dne 22.1.2024 schválila příspěvkové organizaci Moravskoslezské datové centrum realizaci projektu Kybernetická bezpečnost ZZS MSK ve výši 11.121 tis. Kč s časovou použitelností do 31.12.2025. S ohledem na stanovenou časovou použitelnost byly finanční prostředky převedeny do rozpočtu roku 2025.
Schválený rozpočet byl snížen z důvodu přesunu finančních prostředků ve výši 15.062 tis. Kč na financování akce Snížení energetické náročnosti budov Slezské nemocnice v Opavě (Slezská nemocnice v Opavě, příspěvková organizace).</t>
  </si>
  <si>
    <t>SR - Ostatní zdravotnické programy - neinvestice</t>
  </si>
  <si>
    <t>Rada kraje usnesením č. 4/312 ze dne 9.12.2024 schválila finanční prostředky na akci příspěvkové organizaci Odborný léčebný ústav Metylovice - Moravskoslezské sanatorium na pořízení průmyslové pračky a sušičky. S ohledem na dodání a fakturaci v roce 2025 byly finanční prostředky ve výši 250 tis. Kč převedeny do rozpočtu roku 2025.</t>
  </si>
  <si>
    <t>Akce byla schválena zastupitelstvem kraje č. 5/405 dne 16.9.2021. Nevyčerpané finanční prostředky jsou určeny na úhradu pozastávky vyplývající ze smlouvy na zpracování projektové dokumentace, která může být uvolněna až v roce 2025. Z toho důvodu byly finanční prostředky ve výši 1.960,2 tis. Kč převedeny do rozpočtu roku 2025.</t>
  </si>
  <si>
    <r>
      <rPr>
        <sz val="8"/>
        <color theme="1"/>
        <rFont val="Tahoma"/>
        <family val="2"/>
        <charset val="238"/>
      </rPr>
      <t xml:space="preserve">Akce byla schválena usnesením zastupitelstva kraje č. 6/475 dne 16.12.2021. V dubnu roku 2024 byla dokončena projektová příprava včetně etapizace stavby. Po složitější přípravě proběhlo v měsících září až prosinec 2024 zadávací řízení na zhotovitele stavby. Realizace </t>
    </r>
    <r>
      <rPr>
        <sz val="8"/>
        <rFont val="Tahoma"/>
        <family val="2"/>
        <charset val="238"/>
      </rPr>
      <t>bude</t>
    </r>
    <r>
      <rPr>
        <sz val="8"/>
        <color theme="1"/>
        <rFont val="Tahoma"/>
        <family val="2"/>
        <charset val="238"/>
      </rPr>
      <t xml:space="preserve"> zahájena na jaře 2025. Z toho důvodu byly finanční prostředky ve výši 16.110,86 tis. Kč převedeny do rozpočtu roku 2025.</t>
    </r>
  </si>
  <si>
    <t>Akce byla schválena usnesením zastupitelstva kraje č. 6/475 dne 16.12.2021. S ohledem na jiné probíhající investiční akce mohlo dojít k rekonstrukci operačních sálů až po jejich ukončení. Koncem roku 2024 byl vybrán zhotovitel stavby. S ohledem na platební podmínky vyplývající ze smlouvy o dílo byly finanční prostředky ve výši 10.000 tis. Kč převedeny do rozpočtu roku 2025.</t>
  </si>
  <si>
    <t>Rekonstrukce stravovacího provozu - Karviná (Nemocnice Karviná-Ráj, příspěvková organizace)</t>
  </si>
  <si>
    <t>Akce byla schválena usnesením zastupitelstva kraje č. 14/1454 dne 7.12.2023. S ohledem na provoz a potřeby organizace došlo ke změně požadavku na rozsah a předmět této akce, a proto příspěvková organizace v roce 2024 nevyhlásila veřejnou zakázku na zpracovatele projektové dokumentace. V průběhu roku 2025 bude zpracována aktualizace studie proveditelnosti a následně bude vyhlášena veřejná zakázka na zpracovatele projektové dokumentace. Z tohoto důvodu byly finanční prostředky ve výši 2.500 tis. Kč převedeny do rozpočtu roku 2025.</t>
  </si>
  <si>
    <r>
      <rPr>
        <sz val="8"/>
        <color theme="1"/>
        <rFont val="Tahoma"/>
        <family val="2"/>
        <charset val="238"/>
      </rPr>
      <t xml:space="preserve">Akce byla schválena usnesením zastupitelstva kraje č. 5/438 dne 16.9.2021. </t>
    </r>
    <r>
      <rPr>
        <sz val="8"/>
        <rFont val="Tahoma"/>
        <family val="2"/>
        <charset val="238"/>
      </rPr>
      <t>V současné době</t>
    </r>
    <r>
      <rPr>
        <sz val="8"/>
        <color rgb="FFFF0000"/>
        <rFont val="Tahoma"/>
        <family val="2"/>
        <charset val="238"/>
      </rPr>
      <t xml:space="preserve"> </t>
    </r>
    <r>
      <rPr>
        <sz val="8"/>
        <color theme="1"/>
        <rFont val="Tahoma"/>
        <family val="2"/>
        <charset val="238"/>
      </rPr>
      <t>probíhá zpracování projektové dokumentace s termínem dokončení v roce 2025. S ohledem na termíny plnění a platební podmínky vyplývající ze smlouvy byly finanční prostředky ve výši 15.043,37 tis. Kč převedeny do rozpočtu roku 2025.</t>
    </r>
  </si>
  <si>
    <t>Akce byla schválena usnesením rady kraje č. 53/3772 dne 26.9.2022. V roce 2023 byla realizována projekční příprava. V únoru 2024 byla zahájena stavba s dobou realizace do června 2025. Z tohoto důvodu byly finanční prostředky ve výši 28.499,27 tis. Kč převedeny do rozpočtu roku 2025.</t>
  </si>
  <si>
    <r>
      <rPr>
        <sz val="8"/>
        <color theme="1"/>
        <rFont val="Tahoma"/>
        <family val="2"/>
        <charset val="238"/>
      </rPr>
      <t>Akce byla schválena usnesením rady kraje 44/2987 dne 9.5.2022. Projektová dokumentace byla zpracována v roce 2023, v roce 2024 proběhlo opakované výběrové řízení na zhotovitele akce. Realizace akc</t>
    </r>
    <r>
      <rPr>
        <sz val="8"/>
        <rFont val="Tahoma"/>
        <family val="2"/>
        <charset val="238"/>
      </rPr>
      <t>e byla</t>
    </r>
    <r>
      <rPr>
        <sz val="8"/>
        <color theme="1"/>
        <rFont val="Tahoma"/>
        <family val="2"/>
        <charset val="238"/>
      </rPr>
      <t xml:space="preserve"> zahájena v lednu 2025, předpoklad jejího dokončení je v srpnu 2025. Z tohoto důvodu byly finanční prostředky ve výši 1.070,15 tis.Kč převedeny do rozpočtu roku 2025.</t>
    </r>
  </si>
  <si>
    <t>Akce byla schválena usnesením zastupitelstva kraje č. 8/794 ze dne 16.6.2022. Byla zhotovena projektová dokumentace. Realizace stavby se předpokládá v roce 2025. Z tohoto důvodu byly  rozpočtované prostředky v roce 2024 na akci v rámci revize sníženy.</t>
  </si>
  <si>
    <t xml:space="preserve">Akce schválena zastupitelstvem kraje usnesením č. 14/1454 ze dne 7.12.2023. Rada kraje usnesením č. 97/7016 ze dne 20.05.2024 souhlasila s uzavřením Smlouvy o dílo a smlouvy na poskytování technické podpory č. 02572/2024/ZDR se subjektem DERS Group s.r.o., na zajištění veřejné zakázky Dokument management systém.  Z toho důvodu byly finanční prostředky ve výši 22.382,96 tis. Kč převedeny do rozpočtu roku 2025.
Finanční prostředky ve výši 163,47 tis. Kč na rozšíření kapacity provozního prostředí datového centra pro provoz NAC, akce Nemocnice ve Frýdku-Místku, p. o., byly  z důvodu nižší ceny než se předpokládalo, nevyčerpány. </t>
  </si>
  <si>
    <r>
      <rPr>
        <sz val="8"/>
        <color theme="1"/>
        <rFont val="Tahoma"/>
        <family val="2"/>
        <charset val="238"/>
      </rPr>
      <t xml:space="preserve">Akce byla schválena usnesením zastupitelstva kraje č. 10/948 dne 15.12.2022. </t>
    </r>
    <r>
      <rPr>
        <sz val="8"/>
        <rFont val="Tahoma"/>
        <family val="2"/>
        <charset val="238"/>
      </rPr>
      <t>V současné době je realizace díla ukončena. Kolaudační řízení a závěrečná prohlídka proběhla na konci ledna 2025. S ohledem na termíny splatnosti faktury za technický dozor stavebníka a pozastávky b</t>
    </r>
    <r>
      <rPr>
        <sz val="8"/>
        <color theme="1"/>
        <rFont val="Tahoma"/>
        <family val="2"/>
        <charset val="238"/>
      </rPr>
      <t>yly  finanční prostředky ve v</t>
    </r>
    <r>
      <rPr>
        <sz val="8"/>
        <rFont val="Tahoma"/>
        <family val="2"/>
        <charset val="238"/>
      </rPr>
      <t>ýši 5.285,17</t>
    </r>
    <r>
      <rPr>
        <sz val="8"/>
        <color theme="1"/>
        <rFont val="Tahoma"/>
        <family val="2"/>
        <charset val="238"/>
      </rPr>
      <t xml:space="preserve"> tis. Kč převedeny do rozpočtu roku 2025.</t>
    </r>
  </si>
  <si>
    <t>Akce byla schválena usnesením rady kraje č. 10/948 dne 15.12.2022. V závěru roku 2024 probíhala realizace díla s předpokladem dokončení do konce roku. S ohledem na termíny splatnosti faktur byly finanční prostředky ve výši 1.464,63 tis. Kč převedeny do rozpočtu roku 2025.</t>
  </si>
  <si>
    <r>
      <rPr>
        <sz val="8"/>
        <color theme="1"/>
        <rFont val="Tahoma"/>
        <family val="2"/>
        <charset val="238"/>
      </rPr>
      <t>Akce byla schválena usnesením zastupitelstva kraje č. 12/1277 dne 8.6.2023. V roce 2024 byla vypracována projektová dokumentace a byla zahájena stavba, která bude ukončena v roce 2025. Z tohoto důvodu byly finanční prostředky ve výš</t>
    </r>
    <r>
      <rPr>
        <sz val="8"/>
        <rFont val="Tahoma"/>
        <family val="2"/>
        <charset val="238"/>
      </rPr>
      <t>i 2.560,3</t>
    </r>
    <r>
      <rPr>
        <sz val="8"/>
        <color rgb="FFFF0000"/>
        <rFont val="Tahoma"/>
        <family val="2"/>
        <charset val="238"/>
      </rPr>
      <t xml:space="preserve"> </t>
    </r>
    <r>
      <rPr>
        <sz val="8"/>
        <color theme="1"/>
        <rFont val="Tahoma"/>
        <family val="2"/>
        <charset val="238"/>
      </rPr>
      <t>tis. Kč převedeny do rozpočtu roku 2025.</t>
    </r>
  </si>
  <si>
    <r>
      <rPr>
        <sz val="8"/>
        <color theme="1"/>
        <rFont val="Tahoma"/>
        <family val="2"/>
        <charset val="238"/>
      </rPr>
      <t xml:space="preserve">Akce byla schválena usnesením rady kraje č. 78/5749 dne 25.9.2023. V rámci akce došlo ke komplikacím při zpracovávání projektové dokumentace, která byla dokončena v srpnu 2024. Akce má velký podíl spolufinancování z vlastních zdrojů organizace, které je potřebné čerpat přednostně. </t>
    </r>
    <r>
      <rPr>
        <sz val="8"/>
        <rFont val="Tahoma"/>
        <family val="2"/>
        <charset val="238"/>
      </rPr>
      <t>Na konci roku 2024 proběhlo</t>
    </r>
    <r>
      <rPr>
        <sz val="8"/>
        <color theme="1"/>
        <rFont val="Tahoma"/>
        <family val="2"/>
        <charset val="238"/>
      </rPr>
      <t xml:space="preserve"> výběrové řízení na zhotovitele realizační části díla a v současné době probíhá realizace díla. Z tohoto důvodu byly finanční prostředky ve výši 8.246 tis. Kč převedeny do rozpočtu roku 2025.</t>
    </r>
  </si>
  <si>
    <t>Akce byla schválena usnesením zastupitelstva kraje č. 14/1454 dne 7.12.2023. V roce 2024 byla zpracována projektová dokumentace, proběhlo zadávací řízení na výběr zhotovitele stavby a byla zahájena realizace. Vzhledem k nepříznivým klimatickým podmínkám, a také k platebním podmínkám, které vyplývají ze smlouvy o dílo, byly finanční prostředky ve výši 4.182,36 tis. Kč převedeny do rozpočtu roku 2025.</t>
  </si>
  <si>
    <r>
      <rPr>
        <sz val="8"/>
        <color theme="1"/>
        <rFont val="Tahoma"/>
        <family val="2"/>
        <charset val="238"/>
      </rPr>
      <t>Akce byla schválena usnesením rady kraje č. 89/6529 dne 19.2.2024. Společnost MEC dodala návrh řešení realizace akce až</t>
    </r>
    <r>
      <rPr>
        <sz val="8"/>
        <rFont val="Tahoma"/>
        <family val="2"/>
        <charset val="238"/>
      </rPr>
      <t xml:space="preserve"> na konci června. Na konci roku 2024 probíhalo hodnocení nabídek zhotovitelů. Po uzavření smlouvy bude v roce 2025 následovat realizace stavby. </t>
    </r>
    <r>
      <rPr>
        <sz val="8"/>
        <color theme="1"/>
        <rFont val="Tahoma"/>
        <family val="2"/>
        <charset val="238"/>
      </rPr>
      <t>Z tohoto důvodu byly finanční prostředky ve výši 3.547,54 tis. Kč převedeny do rozpočtu roku 2025.</t>
    </r>
  </si>
  <si>
    <t>Demolice balkonu dětského oddělení - Karviná (Nemocnice Karviná-Ráj, příspěvková organizace)</t>
  </si>
  <si>
    <t>Akce byla schválena usnesením zastupitelstva kraje č. 14/1454 dne 7.12.2023. Příspěvková organizace vysoutěžila zhotovitele projektové dokumentace v listopadu 2024 a v současné době probíhá projekční příprava, která bude dokončena v květnu 2025. Z tohoto důvodu byly finanční prostředky ve výši 500 tis. Kč převedeny do rozpočtu roku 2025.</t>
  </si>
  <si>
    <t>Akce byla schválena usnesením zastupitelstvem kraje č. 14/1454 dne 7.12.2023 a zároveň rada kraje usnesením č. 97/7104 ze dne 20.5.2024 schválila finanční prostředky ve výši 15.000 tis. Kč na pořízení vnitřního vybavení a zdravotnické technologie v rámci akce. V současné době probíhá realizace stavby s termínem dokončení v roce 2025, v této souvislosti bude vnitřní vybavení a zdravotnická technologie pořízena v roce 2025. Z tohoto důvodu byly finanční prostředky  42.973,97 tis. Kč převedeny do rozpočtu roku 2025.</t>
  </si>
  <si>
    <r>
      <rPr>
        <sz val="8"/>
        <color theme="1"/>
        <rFont val="Tahoma"/>
        <family val="2"/>
        <charset val="238"/>
      </rPr>
      <t>Akce byla schválena usnesením zastupitelstvem kraje č. 14/1454 dne 7.12.2023. V roce 2024 proběhlo zadávací řízení na výběr zhotovitele stavby a byla zahájena realizace díla, která dle uzavřené smlouvy o dílo vč. dod</t>
    </r>
    <r>
      <rPr>
        <sz val="8"/>
        <rFont val="Tahoma"/>
        <family val="2"/>
        <charset val="238"/>
      </rPr>
      <t>atku bude</t>
    </r>
    <r>
      <rPr>
        <sz val="8"/>
        <color theme="1"/>
        <rFont val="Tahoma"/>
        <family val="2"/>
        <charset val="238"/>
      </rPr>
      <t xml:space="preserve"> dokončena v dubnu 2025. Z</t>
    </r>
    <r>
      <rPr>
        <sz val="8"/>
        <rFont val="Tahoma"/>
        <family val="2"/>
        <charset val="238"/>
      </rPr>
      <t xml:space="preserve"> tohoto důvodu byly finanční prostředky ve výši 28.407,07</t>
    </r>
    <r>
      <rPr>
        <sz val="8"/>
        <color theme="1"/>
        <rFont val="Tahoma"/>
        <family val="2"/>
        <charset val="238"/>
      </rPr>
      <t xml:space="preserve"> tis. Kč zapojeny do rozpočtu roku 2025.</t>
    </r>
  </si>
  <si>
    <r>
      <t>Akce byla schválena usnesením zastupitelstva kraje č. 14/1454 dne 7.12.2023. V roce 2024 byla vypracována projektová dokumentace a byla zahájena stavba, která bude dokončena v roce 2025. Dále rada kraje usnesením č. 98/7163 ze dne 3.6.2024 schválila finanční prostředky ve výši 548.040 Kč na pořízení nábytku, kde veřejná zakázka byla vyhlášena v prosinci 2024. Z tohoto důvodu byly finanční prostředky ve výši 11.961,15</t>
    </r>
    <r>
      <rPr>
        <sz val="8"/>
        <color theme="1"/>
        <rFont val="Tahoma"/>
        <family val="2"/>
        <charset val="238"/>
      </rPr>
      <t xml:space="preserve"> tis. Kč převedeny do rozpočtu roku 2025.</t>
    </r>
  </si>
  <si>
    <t>Akce byla schválena usnesením zastupitelstva kraje č. 14/1454 dne 7.12.2023. Na konci roku 2024 byla zpracována projektová dokumentace včetně vydání povolení záměru. S ohledem na fakturaci a platební podmínky byly  finanční prostředky ve výši 1.542,62 tis. Kč převedeny do rozpočtu roku 2025.</t>
  </si>
  <si>
    <t>Akce byla schválena usnesením zastupitelstva kraje č. 14/1454 ze dne 7.12.2023. Schválený rozpočet byl snížen z důvodu přesunu finančních prostředků ve výši 31.506 tis. Kč na dofinancování akcí v rozpočtu roku 2024 na akci Zřízení datového centra (Nemocnice ve Frýdku-Místku, příspěvková organizace) a akci Technická údržba, podpora a služby k software v odvětví zdravotnictví a finanční prostředky ve výši 89.773 tis. Kč byly přesunuty do zdrojů pro tvorbu rozpočtu MSK následujících let.  Finanční prostředky ve výši 67,76 tis. Kč v rámci akce byly převedeny do rozpočtu roku 2025 na zajištění dílčího plnění z objednávky č. 0678/2024/ZDR/O na zpracování technického řešení Afinitní domény MSK. Nevyčerpané finanční prostředky představují úsporu na akci.</t>
  </si>
  <si>
    <r>
      <rPr>
        <sz val="8"/>
        <color theme="1"/>
        <rFont val="Tahoma"/>
        <family val="2"/>
        <charset val="238"/>
      </rPr>
      <t>Akce byla schválena usnesením rady kraje č. 89/6529 dne 19.2.2024. Společnost MEC předala návrh řešení na konci června. Po výběru zhotovitele probíhala od září realizace stav</t>
    </r>
    <r>
      <rPr>
        <sz val="8"/>
        <rFont val="Tahoma"/>
        <family val="2"/>
        <charset val="238"/>
      </rPr>
      <t>by s předpokládaným dokončením v lednu 2025.</t>
    </r>
    <r>
      <rPr>
        <sz val="8"/>
        <color theme="1"/>
        <rFont val="Tahoma"/>
        <family val="2"/>
        <charset val="238"/>
      </rPr>
      <t xml:space="preserve"> Z tohoto důvodu byly  finanční prostředky ve výši 795 tis. Kč převedeny do rozpočtu roku 2025.</t>
    </r>
  </si>
  <si>
    <t>Nevyčerpané finanční prostředky ve výš 33.713,91 tis. Kč na realizaci projektů Dodávka a implementace systému DDI, Základ datových center pro zdravotnictví a Kybernetická bezpečnost - licence PAM, CAL byly s ohledem na stanovenou časovou použitelnost  převedeny do rozpočtu roku 2025.</t>
  </si>
  <si>
    <t>Rada kraje usnesením č. 89/6563 ze dne 19.2.2024 schválila na realizaci akce finanční prostředky Nemocnici ve Frýdku-Místku, p. o. Akce byla ukončena. Nevyčerpané finanční prostředky představují úsporu na akci.</t>
  </si>
  <si>
    <t>Středisko krizového řízení s heliportem pro noční přistávání (Sdružené zdravotnické zařízení Krnov, příspěvková organizace)</t>
  </si>
  <si>
    <t>Akce byla schválena usnesením zastupitelstva kraje č. 17/1765 dne 6.6.2024. Na konci roku 2024 byla zpracována projektová dokumentace a byla podána žádost o povolení stavebního záměru. S ohledem na délku stavebního řízení a následného výběru zhotovitele byly  finanční prostředky ve výši 10.000 tis. Kč převedeny do rozpočtu roku 2025.</t>
  </si>
  <si>
    <t>Rada kraje usnesením č. 99/7232 ze dne 17.6.2024 schválila finanční prostředky na akci pro Nemocnici Havířov, p. o. Akce byla ukončena. Nevyčerpané finanční prostředky představují úsporu na akci.</t>
  </si>
  <si>
    <t>Pronájem Nemocnice s poliklinikou v Novém Jičíně byl schválen usnesením rady kraje č. 93/5859 dne 21.9.2011 a usnesením zastupitelstva kraje č. 21/1723 dne 21.9.2011. V souladu s rozhodnutím orgánů kraje byla dne 26.9.2011 uzavřena s nájemcem Radioterapie a.s. (od 1.7.2020 Nemocnice AGEL Nový Jičín a.s.) smlouva o nájmu podniku. Na základě této smlouvy se pronajímatel zavazuje prostředky ve výši 95% z reinvestiční části nájemného investovat zpět do pronajatého nemovitého majetku, přičemž nevyčerpaná částka, která je určená v daném roce na reinvestice a opravy se dle smlouvy o nájmu podniku z jednoho kalendářního roku převádí do následujícího kalendářního roku. Proto byly nevyčerpané finanční prostředky převedeny do rozpočtu roku 2025.</t>
  </si>
  <si>
    <t>Akce schválena zastupitelstvem kraje usnesením č. 14/1454 ze dne 7.12.2023. Finanční prostředky jsou určeny na Upgrade NIS z FONS Akord do FONS Enterprise ve výši 12.500 tis. Kč pro Sdružené zdravotnické zařízení Krnov, p. o., a ve výši 12.535,59 pro Slezskou nemocnici v Opavě, p. o. Čerpání se předpokládá v roce 2025, z toho důvodu byly finanční prostředky v celkové výši 25.035,59 převedeny do rozpočtu roku 2025.
Finanční prostředky ve výši 38,72 tis. Kč zůstaly nedočerpány na pořízení upgrade systému PACS Slezské nemocnice v Opavě, p. o., z důvodu nižší ceny než se předpokládalo.</t>
  </si>
  <si>
    <t>Akce schválena zastupitelstvem kraje usnesením č. 14/1454 ze dne 7.12.2023. Rada kraje usnesením č. 105/7337 ze dne 15.7.2024 schválila Nemocnici Karviná - Ráj, p. o., finanční prostředky v celkové výši 5.450 tis. Kč na pořízení tunelové myčky a perimetru v rámci akce kraje. Perimetr dodán v 11/2024. Realizace veřejné zakázky na tunelovou myčku je v prodlení vzhledem k procesním komplikacím zadávacího řízení. Z toho důvodu byly finanční prostředky ve výši 5.100 tis. Kč převedeny do rozpočtu roku 2025.
Rada kraje usnesením č. 4/312 ze dne 9.12.2024 schválila Odbornému léčebnému ústavu Metylovice-Moravskoslezské sanatorium, p. o., finanční prostředky na pořízení přístrojové lymfodrenáže s časovou použitelností do 31.12.2025. Z toho důvodu byly finanční prostředky ve výši 160 tis. Kč převedeny do rozpočtu roku 2025.
Rada kraje usnesením č. 4/312 ze dne 09.12.2024 schválila Nemocnici Karviná - Ráj, p. o., finanční prostředky na pořízení automatu na úhradu regulačních poplatků v rámci obnovy a pořízení přístrojové techniky. Z důvodu předání a nutností odstranění závad dodavatelem nedošlo k úhradě dodávky v roce 2024, proto byly prostředky ve výši 758,95 tis. Kč převedeny do rozpočtu roku 2025.</t>
  </si>
  <si>
    <t>Rada kraje usnesením č. 87/6421 ze dne 22.1.2024 schválila finanční prostředky v celkové výši 64.000 tis. Kč na obnovu vozového parku sanitních vozidel ZZS MSK. Veřejná zakázka byla vyhlášena, termín dodání sanitních vozidel v roce 2025, z toho důvodu byly finanční prostředky ve výši 31.625 tis. Kč převedeny do rozpočtu roku 2025.
Rada kraje usnesením č. 108/7435 ze dne 5.8.2024 schválila Nemocnici ve Frýdku-Místku, p. o., finanční prostředky ve výši 1.000 tis. Kč na pořízení nákladního automobilu pro areál nemocnice. První zadávací řízení bylo zrušeno z důvodu neobdržení nabídky s dodáním v roce 2024. Bylo vypsáno nové zadávací řízení s dodáním v 05/2025. Z toho důvodu byly finanční prostředky převedeny do rozpočtu roku 2025.
Nevyčerpané finanční prostředky představují úsporu na akci.</t>
  </si>
  <si>
    <t>Zastupitelstvo kraje rozhodlo o profinancování a kofinancování projektu usnesením č. 21/2254 ze dne 22.9.2016, ve znění usnesení č. 7/638 ze dne 16.3.2022. Změna výše profinancování a kofinancování projektu byla schválena zastupitelstvem kraje dne 7.9.2023 usnesením č. 13/1369. V roce 2024 byla vyhlášena veřejná zakázka na zhotovitele stavby, avšak z důvodu četných doplňujících dotazů byla administrace veřejné zakázky delší oproti předpokladu, což vedlo k nedočerpání výdajů rozpočtovaných v roce 2024. Z tohoto důvodu byly převedeny nevyčerpané finanční prostředky projektu do rozpočtu roku 2025.</t>
  </si>
  <si>
    <t>Zastupitelstvo kraje rozhodlo profinancovat a kofinancovat projekt usnesením č. 8/750 ze dne 16.6.2022. Vzhledem k větší časové náročnosti přípravy projektu došlo k posunu harmonogramu projektu a nevyčerpané prostředky byly převedeny do rozpočtu roku 2025.</t>
  </si>
  <si>
    <t>Zastupitelstvo kraje rozhodlo profinancovat a kofinancovat projekt usnesením č. 17/1743 ze dne 6.6.2024. Vzhledem k větší časové náročnosti přípravy projektu (zdržení vlivem delšího procesu přípravy veřejné zakázky a pozdějšího předložení veřejné zakázky do rady kraje oproti harmonogramu projektu) byly nevyčerpané finanční prostředky převedeny do rozpočtu roku 2025.</t>
  </si>
  <si>
    <t>Akce schválena zastupitelstvem kraje usnesením č. 14/1454 ze dne 7.12.2023. Navýšení finančních prostředků schválila rada kraje usnesením č. 4/310 ze dne 9.12.2024. Finanční prostředky jsou určeny na úhradu způsobilých a nezpůsobilých výdajů projektu. Dle harmonogramu proběhne realizace od poloviny roku 2025. Z toho důvodu byly finanční prostředky převedeny do rozpočtu roku 2025.</t>
  </si>
  <si>
    <t>Rada kraje usnesením č. 94/6822 ze dne 8.4.2024 schválila kofinancování způsobilých a nezpůsobilých výdajů projektu Nemocnice Havířov, p. o., energetická úspora v gastroprovozu v celkové výši 3.194 tis. Kč. V roce 2024 byla vyhlášená veřejná zakázka, dodání do 90 dnů od podpisu smlouvy. Úhrada se předpokládá v 1. čtvrtletí 2025, z toho důvodu byly finanční prostředky převedeny do rozpočtu roku 2025.</t>
  </si>
  <si>
    <t>Modernizace přístrojového vybavení Metylovice (Odborný léčebný ústav Metylovice-Moravskoslezské sanatorium, příspěvková organizace)</t>
  </si>
  <si>
    <t>Automatizace zpracování dat v oblasti materiálového hospodářství v Nemocnici Havířov (Nemocnice Havířov, příspěvková organizace)</t>
  </si>
  <si>
    <t>PŘEHLED VÝDAJŮ V ODVĚTVÍ ŽIVOTNÍHO PROSTŘEDÍ V ROCE 2024</t>
  </si>
  <si>
    <t>Dotační program byl vyhlášen jako dvouletý a nevyplacené finanční prostředky jsou smluvně vázány. Jejich vyplácení probíhá na základě výzev spolu s průběžným vyúčtováním, a proto čerpání bude probíhat také v průběhu roku 2025.  Termín pro závěrečné vyúčtování je stanoven nejpozději do 14.11.2025.  Nevyčerpané finanční prostředky jsou účelově určené jen na podporu výstavby a obnovy vodohospodářské infrastruktury, z toho důvodu jsou spolu s přeplněnými příjmy zapojeny do rozpočtu kraje na rok 2025.</t>
  </si>
  <si>
    <t xml:space="preserve">Vzhledem k tomu, že o poskytnutí dotací v rámci dotačního programu Podpora výsadby zeleně rozhodlo zastupitelstvo kraje usn. č. 2/86 dne 16.12.2024 a rovněž v návaznosti na schválené dotační podmínky proběhne vyplacení dotací do 30 kalendářních dnů od nabytí účinnosti smlouvy, byly nevyčerpané finanční prostředky zapojeny do rozpočtu kraje na rok 2025. </t>
  </si>
  <si>
    <t>Finanční prostředky, které nebyly vyčerpány v rámci dotačního programu,  představují tak úsporu.</t>
  </si>
  <si>
    <t xml:space="preserve">V souladu s dotačními podmínkami dotačního programu Podpora návrhu řešení nakládání s vodami bylo 50 % dotace vyplaceno do 30 kalendářních dnů od nabytí účinnosti smlouvy, zbývající finanční prostředky budou vyplaceny po předložení závěrečného vyúčtování s termínem do 14.11.2025. Z tohoto důvodu jsou nevyčerpané finanční prostředky zapojeny do rozpočtu 2025.  Nevyčerpané finanční prostředky v rámci smlouvy č. 01603/2023/ŽPZ (obec Odry) byly zapojeny zpět do Fondu životního prostředí.  </t>
  </si>
  <si>
    <t>Nevyčerpané finanční prostředky ve výši 130 tis. Kč jsou vázány ve smlouvách o poskytnutí dotace z rozpočtu kraje se subjekty  Radibudky.cz, z.s ve výši 30 tis. Kč (sml. č. 04142/2024/ŽPZ) a Integra Consulting s.r.o. ve výši 100 tis. Kč (sml. č. 04927/2024/ŽPZ) a budou vyplaceny v souladu s dotačními podmínkami, tj. po předložení závěrečného vyúčtování. Z tohoto důvodu byly tyto prostředky zapojeny do rozpočtu na rok 2025.</t>
  </si>
  <si>
    <t xml:space="preserve">Vzhledem k tomu, že nevyčerpané finanční prostředky ve výši 200 tis. Kč budou vyplaceny po předložení závěrečného vyúčtování dle podmínek uvedených v dotační smlouvě č. 02741/2024/RRC uzavřené se subjektem Asekol, a.s.Tyto prostředky byly zapojeny do rozpočtu kraje na rok 2025. Nedočerpané finanční prostředky představují úsporu. </t>
  </si>
  <si>
    <t>Nevyčerpané finanční prostředky ve výši 500 tis. Kč byly zapojeny do rozpočtu na rok 2025 z důvodu jejich vyplacení až po předložení závěrečného vyúčtování dle podmínek dotační smlouvy č. 04929/2024/ŽPZ uzavřené se subjektem ZO ČSOP Nový Jičín 70/02.</t>
  </si>
  <si>
    <t>Usnesením rady kraje č. 109/7606 ze dne 19.8.2024 byla uzavřena smlouva o poskytnutí dotace se subjektem Zoologická zahrada a botanický park Ostrava, příspěvková organizace ve výši 750 tis. Kč, ev. č. 04332/2024/ŽPZ. S ohledem na smluvní podmínky, které stanovují vyplacení dotace do 60 dnů od předložení závěrečného vyúčtování  (tj. do 17.1.2025), byly nevyčerpané finanční prostředky zapojeny do rozpočtu roku 2025.</t>
  </si>
  <si>
    <t>Finanční prostředky byly zasmluvněny na projekt Živelná pohroma - povodeň (úprava koryta potoka) pro obec Šilheřovice (smlouva č. 02661/2023/ŽPZ).  Vzhledem k jejich nevyčerpání ve výši 1.677,36 tis. Kč byly vráceny do Fondu životního prostředí. Finanční prostředky ve výši 2.000 tis. Kč jsou vázány smlouvou č. 04699/2024/ŽPZ Padolí, z.s. na projekt  Padolí - obnova vodní nádrže  a  byly zapojeny usnesením rady kraje č. 6/407 ze dne 20.1.2025 do rozpočtu roku 2025. Závěrečné vyúčtování je stanoveno dle smlouvy do 30.6.2027.
Nevyčerpané finanční prostředky ve výši 1.000 tis. Kč jsou smluvně vázány ve sml. č. 04928/2024/ŽPZ o poskytnutí dotace z rozpočtu kraje uzavřené s městem Fulnek. S ohledem na smluvní podmínky, podle kterých bude dotace vyplacena až po předložení závěrečného vyúčtování, byly tyto prostředky zapojeny do rozpočtu 2025.</t>
  </si>
  <si>
    <t>Finanční prostředky ve výši 1.700 tis. Kč byly smluvně vázany na poskytnutí dotací z rozpočtu kraje pro subjekty Bílovecká nemocnice, a.s.  ve výši 200.000 Kč (sml. č. 04333/2024/ŽPZ) a Sanatorium Jablunkov, a.s. ve výši 1.500 tis. Kč (sml. č. 04701/2024/ŽPZ), kterým dle smluvních podmínek byla dotace vyplacena až po předložení závěrečného vyúčtování shodně v termínu nejpozději do 17.1.2025. Z tohoto důvodu byly finanční prostředky ve výši 1.700 tis. Kč zapojeny do rozpočtu roku 2025. Zbývající nevyčerpané prostředky ve výši 4,68 tis. Kč představují úsporu v důsledku finančního vypořádání (vratky) dotace.</t>
  </si>
  <si>
    <t>EVL Paskov, tvorba biotopu páchníka hnědého (udržitelnost)</t>
  </si>
  <si>
    <t>Finanční prostředky jsou vázány smlouvou č. 05873/2024/ŽPZ na provádění péče z důvodu ochrany přírody a o poskytnutí příspěvku ke zlepšování přírodního prostředí v přírodní památce Paskov v letech 2024-2025. Z tohoto důvodu byly finanční prostředky ve výši 81.650 Kč zapojeny usnesením rady kraje č. 6/407 ze dne 20.1.2025 do rozpočtu 2025. Zbylé finanční prostředky ve výši 2.350 Kč představují úsporu.</t>
  </si>
  <si>
    <t xml:space="preserve">Finanční prostředky v rámci této akce rozpočtu jsou smluvně vázány smlouvou č. 03967/2023/ŽPZ na aktualizaci Povodňového plánu MSK a jeho pozáruční servis. Plnění ze smlouvy je stanoveno až do roku 2026, z tohoto důvodu byly finanční prostředky ve výši 125.280 Kč zapojeny usnesením  rady kraje č. 6/407 ze dne 20.1.2025 do rozpočtu roku 2025.  Zbytek finančních prostředků byl převeden do rezervy - jedná se o úsporu. </t>
  </si>
  <si>
    <t>Revitalizace EVL Děhylovský potok - Štěpán (udržitelnost)</t>
  </si>
  <si>
    <t>Finanční prostředky objednávkou č. 1166/2024/ŽPZ/O  na opravu informační tabule poškozené povodní, ve které je stanoven termín plnění do 30.4.2025. Finanční prostředky ve výši 46.000 Kč byly zapojeny usnesením rady kraje č. 6/407 ze dne 20.1.2025 do rozpočtu roku 2025. Zůstatek na akci ve výši 3.050 Kč představuje úsporu.</t>
  </si>
  <si>
    <t>Finanční prostředky převedeny do rezervy - jedná se o úsporu.</t>
  </si>
  <si>
    <t>Čerpání finančních prostředků probíhá podle potřeb, neboť v oblasti posuzování vlivů na životní prostředí se nedá odhadnout, jak množství podaných žádostí na zpracování posudku EIA, tak jejich cena. Finanční prostředky ve výši 265.440 Kč byly zapojeny usnesením RK č. 6/407 ze dne 20.1.2025 do rozpočtu roku 2025. Zůstatek na akci ve výši 79.570 Kč tak představuje úsporu.</t>
  </si>
  <si>
    <t>Finanční prostředky jsou vázány objednávkou č. 0950/2024/ŽPZ/O  s termínem plnění do 15.1.2025, z tohoto důvodu byly finanční prostředky ve výši 143.990 Kč převedeny a zapojeny do rozpočtu roku 2025, a to usnesením RK č. 6/407 ze dne 20.1.2025.</t>
  </si>
  <si>
    <t xml:space="preserve">Finanční prostředky na této akci rozpočtu jsou určeny na zpracování posudku k aktualizaci bezpečnostního programu či bezpečnostní zprávy dle zákona č. 224/2016 Sb., o prevenci závažných havárií. Finanční prostředky ve výši 50 tis. Kč jsou zasmluvněny objednávkami a byly tak usnesením RK č. 6/407 ze dne 20.1.2025 zapojeny do rozpočtu roku 2025. Zbylé finanční prostředky ve výši 40 tis. Kč představují úsporu. </t>
  </si>
  <si>
    <t>Nevyčerpané finanční prostředky byly rezervovány na případnou potřebu oprav čapích hnízd nebo záchranný přenos zvláště chráněných druhů obojživelníků. Vzhledem k tomu, že v roce 2024 nevznikla tato potřeba, představují nevyčerpané prostředky úsporu.</t>
  </si>
  <si>
    <t xml:space="preserve">V rámci této akce rozpočtu je mj. hrazeno zajištění péče, zpracování plánů péče o přírodní rezervace a přírodní památky. Tato akce byla ve výši 4.000 tis. Kč kryta z účelových finančních prostředků, které představují příjmy z poplatků za znečišťování ovzduší dle § 15 zákona č. 201/2021 Sb., o ochraně ovzduší, ve znění pozdějších předpisů, podle kterého mohou být použity pouze na financování opatření v oblasti ochrany životního prostředí. Z důvodu zachování účelovosti byly nevyčerpané finanční prostředky ve výši 210,96 tis. Kč zapojeny usn. RK č. 6/407 ze dne 20.1.2025 do rozpočtu roku 2025. Zbývající nevyčerpané finanční prostředky ve výši 67,18 tis. Kč představují úsporu.  Nevyčerpané finanční prostředky  v rámci objednávky č. 0602/2024/ŽPZ/O na dosadbu a výsadbu stromů v Přírodní památce Šilheřovice, a to z důvodu pozdější expedice sadebního materiálu byla fakturace snížena o zálivku v rozvojovém období. Tyto nevyčerpané finační prostředky byly zapojeny zpět do Fondu životního prostředí. </t>
  </si>
  <si>
    <t>Za účelem zajištění udržitelnosti projektu EVL Hukvaldy, tvorba biotopu páchníka hnědého byla uzavřena objednávka č. 1069/2024/ŽPZ/O s termínem plnění ke dni 30.6.2025. Z tohoto důvodu byly finanční prostředky ve výši 100 tis. Kč zapojeny do rozpočtu roku 2025.</t>
  </si>
  <si>
    <t>Finanční prostředky jsou uvolňovány z havarijního účtu, který je ročně doplňován do výše 10 mil. Kč v souladu se Zásadami pro poskytování finančních prostředků z rozpočtu kraje a na základě rozhodnutí zastupitelstva kraje. Finanční prostředky tak byly zapojeny do rozpočtu kraje na rok 2025.</t>
  </si>
  <si>
    <t>V rámci této akce rozpočtu byly zasmluvněny expertní studie a průzkumy v celkové hodnotě 519,68 tis. Kč, které byly usnesením RK 6/407 ze dne 20.1.2025 zapojeny do rozpočtu roku 2025. Zbylé finanční prostředkyve výši 80,24 tis. Kč představují úsporu.</t>
  </si>
  <si>
    <t>Finanční prostředky ve výši 348,83 tis. Kč byly zasmluvněny objednávkou č. 1062/2024/ŽPZ/O s termínem plnění do 28.2.2025, z tohoto důvodu byly usnesením RK č. 6/407 ze dne 20.1.2025 finanční prostředky zapojeny do rozpočtu roku 2025.  Zbylé finanční prostředky představují úsporu.</t>
  </si>
  <si>
    <t>Návrh na poskytnutí finanční výpomoci obci Razová - schváleno usn. ZK č. 2/46 ze dne 16.12.2024. Sml.č. 06393/2024/RRC ještě nenabyla účinnosti - bude proplaceno v roce 2025.</t>
  </si>
  <si>
    <t>Finanční prostředky ve výši 37 tis. Kč byly zasmluvněny objednávkou č. 1171/2024/ŽPZ/O na obnovu značení 3 přírodních památek – PP Červený kámen, PP Pod Požahou, PP Štramberk s termínem plnění 31.5.2025. Tyto finanční prostředky byly usnesením RK č. 6/407 ze dne 20.1.2025 zapojeny do rozpočtu roku 2025. Zbylé finanční prostředky představují úsporu.</t>
  </si>
  <si>
    <t xml:space="preserve">Návratná finanční výpomoc v rámci projektu IP LIFE for Coal Mining Landscape Adaptation </t>
  </si>
  <si>
    <t>Návratná finanční výpomoc příspěvkové organizaci  v odvětví  životního prostředí</t>
  </si>
  <si>
    <t>Finanční prostředky ve výši 1.030,85 tis. Kč byly vázány smlouvou č. 01721/2022/ŽPZ na celkovou aktualizaci Plánu rozvoje vodovodů a kanalizací. Tyto finanční prostředky byly zapojeny do rozpočtu roku 2025 usnesením rady kraje č. 6/407 ze dne 20.1.2025. Zbylé finanční prostředky ve výši 181.500 Kč představují úsporu.</t>
  </si>
  <si>
    <t>Zastupitelstvo kraje rozhodlo o profinancování a kofinancování projektu dne 13.6.2019 usnesením č. 12/1435. Aktivity projektu jsou financovány na základě odbržených zálohových plateb od poskytovatele. Prostředky obdržené formou zálohové platby jsou určeny k financování projektu i v roce 2025 a byly zapojeny do rozpočtu roku 2025.</t>
  </si>
  <si>
    <t>Zastupitelstvo kraje rozhodlo o profinancování a kofinancování projektu dne 3.9.2020 usnesením č. 17/2087. Projekt byl s jednotlivými partnery v závěru roku finančně vypořádán  a nevyčerpané prostředky představují neúčelovou úsporu rozpočtu 2024.</t>
  </si>
  <si>
    <t>Zastupitelstvo kraje rozhodlo o ukončení přípravy projektu usnesením č. 2/35 ze dne 16.12.2024. Z tohoto důvodu byly rozpočtované prostředky v roce 2024 sníženy.</t>
  </si>
  <si>
    <t>Chytré ovzduší ve veřejné správě - SMART AIR</t>
  </si>
  <si>
    <t>Zastupitelstvo kraje rozhodlo o profinancování a kofinancování projektu dne 7.3.2024 usnesením č. 15/1627. Pro realizaci projektu se nepodařilo sehnat adekvátní partnery, proto byly rozpočtované prostředky určené na přípravu projektu v roce 2024 sníženy.</t>
  </si>
  <si>
    <t>Modelová péče o lesní stanoviště a druhy vázané na lesní stanoviště a stromy</t>
  </si>
  <si>
    <t xml:space="preserve">Zastupitelstvo kraje rozhodlo profinancovat a kofinancovat projekt dne 7.9.2023 usnesením č. 13/1370. Vzhledem k větší časové náročnosti přípravy projektu byly nevyčerpané finanční prostředky  převedeny do rozpočtu roku 2025. </t>
  </si>
  <si>
    <t>Dotační program Kotlíkové dotace v Moravskoslezském kraji - 4. výzva byl schválen usnesením rady kraje č. 44/2998 ze dne 9.5.2022. Jedná se o víceletý dotační program, který je částečně financovaný z evropských zdrojů formou zálohy. Realizace dílčích projektů včetně předložení vyúčtování kotlíkové dotace je nastavena do 31.12.2025.  Prostředky obdržené formou zálohové platby byly zapojeny do rozpočtu roku 2025.</t>
  </si>
  <si>
    <t>Dotační program Kotlíkové dotace v Moravskoslezském kraji - 5. výzva byl schválen usnesením rady kraje č. 72/5316 ze dne 26.6.2023. Jedná se o víceletý dotační program, který je financovaný částečně z evropských zdrojů formou zálohy. Realizace dílčích projektů včetně předložení vyúčtování kotlíkové dotace je nastavena do 31.12.2026.  Prostředky obdržené formou zálohové platby byly zapojeny do rozpočtu roku 2025.</t>
  </si>
  <si>
    <t>PŘEHLED VÝDAJŮ V ODVĚTVÍ FINANCÍ A SPRÁVY MAJETKU V ROCE 2024</t>
  </si>
  <si>
    <t>Rada kraje usnesením č. 91/6742 ze dne 18.3.2024 rozhodla o poskytnutí dotace ve výši 90 tis. Kč Slezské univerzitě v Opavě na pokračování projektu Poskytování servisní činnosti pro řádnou funkci webové aplikace Finanční stabilita municipalit MSK. Nevyčerpané finanční  prostředky budou vyplaceny v souladu s uzavřenou smlouvou č. 01890/2024/FIN v letech následujících.</t>
  </si>
  <si>
    <t>Nevyčerpané finanční prostředky představují úsporu vzniklou nižším počtem nakoupených příkazových bloků v návaznosti na požadavky obcí a měst na území kraje.</t>
  </si>
  <si>
    <t>Nevyčerpané finanční prostředky představují úsporu v důsledku nižší spotřeby energií vzniklou úspornými opatřeními a příznivými klimatickými podmínkami.</t>
  </si>
  <si>
    <t xml:space="preserve">Nevyčerpané finanční prostředky ve výši 1.478 tis. Kč na zajištění  služeb souvisejících se zlepšováním aplikací spravujících facility management, na systém sdružených nákupů, na tvorbu reportů a na výkon pověřence pro ochranu osobních dat byly účelově převedeny do rozpočtu kraje na rok 2025. Zbývající nevyčerpané prostředky představují úsporu na akci. </t>
  </si>
  <si>
    <t xml:space="preserve">Rada kraje usnesením č. 53/3748 ze dne 26.9.2022 rozhodla uzavřít smlouvu č. 04567/2022/KON na Poskytování služby jednotného personálního a mzdového systému pro Moravskoslezský kraj. V rámci implementační studie byl  schválen harmonogram, dle kterého dochází k postupné implementaci  služby na jednotlivé příspěvkové organizace, a to ve 12 etapách, přičemž předpokládaný termín ukončení projektu je v r. 2026. Nevyčerpané finanční prostředky ve výši 2.000 tis. Kč byly účelově převedeny do rozpočtu kraje na rok 2025. Zbývající nevyčerpané finanční prostředky určené na provozní fázi  u jednotlivých příspěvkových organizací jsou pak úsporou v daném roce. </t>
  </si>
  <si>
    <t>Nevyčerpané finanční prostředky ve výši 134,7 tis. Kč byly zapojeny do rozpočtu na rok 2025 za účelem úhrady závazků vyplývajících z objednávky č. 0686/2024/IM/O na zastupování Moravskoslezského kraje při zřízení nezbytné cesty pro budovu ve vlastnictví kraje a v hospodaření organizace Střední odborná škola, Frýdek-Místek, p. o. a za účelem úhrady závazku z objednávky č. 0765/2024/IM/O na vytvoření koncepce digitalizace a implementace metody BIM. Zbývající finanční prostředky ve výši 1.285,71 tis. Kč představují neúčelovou úsporu rozpočtu v souvislosti s nižšími náklady na úhradu výdajů za vyhotovení znaleckých posudků o ceně nemovitých věcí a práv odpovídajících věcnému břemeni, za zpracování geometrických plánů a studií na realizaci investičních záměrů a na úhradu dodávek energií do pronajatých prostor v budově č. p. 3328 v Ostravě pro zabezpečení činnosti organizace Moravskoslezské energetické centrum, p.o.</t>
  </si>
  <si>
    <t>Finanční prostředky vytvořené v závěru roku zapojením přeplněných daňových příjmů a převodem avizovaných úspor jednotlivých odvětví byly použity jako zdroj pro tvorbu rozpočtu následujícího roku a byly v plné výši zapojeny do schváleného rozpočtu kraje roku 2025.</t>
  </si>
  <si>
    <t>Nevyčerpané finanční prostředky určené na úhradu bankovních poplatků, jejichž výši na daný rok lze stanovit pouze odhadem na základě zkušeností z předcházejících let a dále s ohledem na možnost zakládání nových bankovních produktů a případné konverze měn, kdy nelze předem odhadnou vývoj směnného kurzu, představují úsporu na akci.</t>
  </si>
  <si>
    <t>Nevyčerpané finanční prostředky představují úsporu zejména u plateb úroků z úvěru ČS, a.s., kdy k dočerpání úvěru došlo až v závěru roku s cílem snížit úrokové náklady vlivem postupně se snižujících úrokových sazeb. Rovněž u úvěru UCB projektový 2024+ došlo k úspoře z důvodu nižšího čerpání úvěru než byl původní předpoklad.</t>
  </si>
  <si>
    <t xml:space="preserve">Nevyčerpané finanční prostředky představují úsporu na akci. Výrazná úspora byla dosažena u platby DPH způsobena časovým posunem mezi datem zdanitelného plnění a odvodem DPH a dále vyšším nadměrným odpočtem z ekonomické činnosti kraje. </t>
  </si>
  <si>
    <t>Finanční prostředky byly v průběhu roku převáděny k použití v rámci jiných akcí a průběžně navyšovány o úspory ve výdajích a o přijaté neúčelové příjmy. Nevyčerpané finanční prostředky jsou součástí zůstatku hospodaření roku 2024.</t>
  </si>
  <si>
    <t>Finanční vypořádání 2024 - akce spolufinancované z evropských finančních zdrojů</t>
  </si>
  <si>
    <t>Finanční vypořádání 2024 - ostatní akce</t>
  </si>
  <si>
    <t>Na základě usnesení zastupitelstva kraje č. 23/1964 ze dne 29.2.2012 uzavřel Moravskoslezský kraj smlouvu o poskytování energetických služeb se zaručeným výsledkem. Dle smlouvy bude v případě dosažení úspory nad garantovanou hodnotu dělena finanční nadúspora mezi kraj a společnost následovně: u zateplených objektů v poměru 70:30, u nezateplených objektů 50:50. Společnosti EVČ s.r.o. bude tato částka vyplacena a následně ze strany společnosti zpětně reinvestována do majetku kraje formou dalších úsporných opatření, která budou krajem schválena. Za účelem vyhodnocení celého projektu, které se předpokládá v roce 2025, byly zapojeny nevyčerpané finanční prostředky do rozpočtu roku 2025.</t>
  </si>
  <si>
    <t>Finanční prostředky určené ke krytí finančních nároků na přípravu a realizaci havarijních akcí reprodukce majetku nebo akcí u nichž hrozí vznik havárie, na dofinancování nákladů nad rámec předpokládané veřejné zakázky, víceprací apod., na náklady za služby administrátora veřejné zakázky  u akcí, jejichž realizátorem je příspěvková organizce kraje, byly čerpány průběžně dle požadavků jednotlivých odborů. Prostředky ve výši 914 tis. Kč určené na zajištění realizace zadávacího řízení prostřednictvím MT Legal s.r.o., byly převedeny do rozpočtu roku 2025.</t>
  </si>
  <si>
    <t>PŘEHLED VÝDAJŮ V ODVĚTVÍ VLASTNÍ SPRÁVNÍ ČINNOST KRAJE A ČINNOST ZASTUPITELSTVA KRAJE V ROCE 2024</t>
  </si>
  <si>
    <t>Nevyčerpané finanční prostředky ve výši 1.278,7 tis. Kč na poskytování servisní a technické podpory a 302,09 tis. Kč na úhradu právních služeb za 12/2024 byly součástí účelových převodů do roku 2025, zbývající prostředky představují úsporu na akci.</t>
  </si>
  <si>
    <t>Nevyčerpané finanční prostředky ve výši 297,66 tis. Kč na úhradu fotografických služeb za 11-12/2024 byly součástí účelových převodů do roku 2025, zbývající prostředky představují úsporu na akci.</t>
  </si>
  <si>
    <t>K úspoře prostředků došlo v důsledku nižšího nárůstu odměn a povinných pojistných odvodů členů zastupitelstva kraje než se předpokládalo, nižšího čerpání nákladů na peněžitá plnění za účast členů výborů zastupitelstva kraje a komisí rady kraje, kteří nejsou členy zastupitelstva kraje, na jednáních těchto orgánů, nižší refundace platů a povinných pojistných odvodů neuvolněných členů zastupitelstva kraje  a nižší náhrady ušlého výdělku v souvislosti s výkonem funkce.</t>
  </si>
  <si>
    <t xml:space="preserve">Prostředky fondu jsou čerpány v souladu se statutem fondu, nevyčerpané prostředky byly převedeny k použití v roce 2025. </t>
  </si>
  <si>
    <t>Výdaje související s konáním voleb do zastupitelstva obce Mladecko byly nižší než účelová dotace poskytnutá kraji ze státního rozpočtu.</t>
  </si>
  <si>
    <t>SR - Účelové dotace na výdaje spojené se společnými volbami do Senátu a zastupitelstev krajů</t>
  </si>
  <si>
    <t>Výdaje související s konáním voleb do 1/3 Senátu Parlamentu ČR a do zastupitelstev krajů byly nižší než účelová dotace poskytnutá kraji ze státního rozpočtu.</t>
  </si>
  <si>
    <t>SR - Účelové dotace na výdaje spojené s přípravou a konáním voleb do Evropského Parlamentu</t>
  </si>
  <si>
    <t>Výdaje související s konáním voleb do Evropského parlamentu byly nižší než účelová dotace poskytnutá kraji ze státního rozpočtu.</t>
  </si>
  <si>
    <t>Úprava venkovních ploch - akce byla schválena usnesením zastupitelstva kraje č. 6/475 ze dne 16.12.2021. Akce byla stavebně ukončena v říjnu 2024. V návaznosti na probíhající kolaudační rozhodnutí byly nevyčerpané prostředky zapojeny do rozpočtu roku 2025. 
Rekonstrukce obálky budovy - akce byla schválena usnesením rady kraje č. 94/6822 ze dne 8.4.2024. V závěru roku byly zpracovány podklady k vyhlášení veřejné zakázky a odeslány na administrátora veřejných zakázek. Z tohoto důvodu byly nevyčerpané finanční prostředky zapojeny do rozpočtu roku 2025. 
Výměna střešního pláště - v budovách F, G, H, multifunkční sál a matriční spisovna - byla zahájena příprava veřejné zakázky na projektovou dokumentaci, samotná realizace by měla proběhnout v roce 2025. Z výše uvedených důvodů byly zapojeny nevyčerpané finanční prostředky do rozpočtu roku 2025.
Vybudování zasedacích místností na budově G - akce byla schválena usnesením rady kraje č. 112/7825 ze dne 7.10.2024. V závěru roku 2024 byla zahájena příprava veřejné zakázky metodou Design &amp; Build, tak aby realizace proběhla v roce 2025. Z výše uvedených důvodů byly zapojeny nevyčerpané finanční prostředky do rozpočtu roku 2025.</t>
  </si>
  <si>
    <t>Nevyčerpané finanční prostředky ve výši 10.632 tis. Kč na rozšíření zálohovací knihovny IESSI přepínačů a nového diskového pole byly součástí účelových převodů do roku 2025, zbývající prostředky představují úsporu na akci.</t>
  </si>
  <si>
    <t>Nevyčerpané finanční prostředky ve výši 3.790,95 tis. Kč na nákup 5 ks osobních automobilů nižší střední třídy a 1 vozidla střední třídy byly součástí účelových převodů do roku 2025, zbývající prostředky představují úsporu na akci.</t>
  </si>
  <si>
    <t>Nevyčerpané finanční prostředky určené na pořízení notebooků a tabletů pro nové uvolněné členy zastupitelstva kraje představují úsporu na akci.</t>
  </si>
  <si>
    <t xml:space="preserve">Zastupitelstvo kraje rozhodlo profinancovat a kofinancovat projekt usnesením č. 10/1009 ze dne 15.12.2022 a usnesením 13/1360 ze dne 7.9.2023 souhlasilo s úhradou výdajů z vlastních zdrojů kraje v letech 2023-2025 v případě nevydání rozhodnutí o poskytnutí dotace. Součástí projektu jsou tři aktivity, přičemž kraj má zájem realizovat min. 1 dílčí aktivitu (Systém PIM/PAM) i v případě, že by dotace projektu nebyla přidělena.  Dodavatel systému PIM/PAM byl vybrán a dílo se plní. V návaznosti na výše uvedené a na stanovené platební podmínky byly nevyčerpané finanční prostředky na uvednou aktivitu převedeny do rozpočtu roku 2025. </t>
  </si>
  <si>
    <t>Zastupitelstvo kraje rozhodlo profinancovat a kofinancovat projekt a zajistit jeho udržitelnost dne 15.12.2022 usnesením č. 10/1009. Z důvodu zpoždění vzniklého při vyhlašování veřejných zakázek kvůli stanovení detailní IT specifikace byly nevyčerpané finanční prostředky projektu převedeny do rozpočtu roku 2025.</t>
  </si>
  <si>
    <t xml:space="preserve">Zastupitelstvo kraje rozhodlo profinancovat a konfinancovat projekt usnesením č. 15/1631 dne 7.3.2024. V rámci projektu byla uzavřena smlouva se zhotovitelem stavebních prací. Zdlouhavý průběh administrace veřejné zakázky způsobil pozdější zahájení stavebních prací, než bylo původně plánováno. Z uvedeného důvodu byly nedočerpané finanční prostředky převedeny do rozpočtu roku 2025. </t>
  </si>
  <si>
    <t>Zastupitelstvo kraje usnesením č. 10/968 ze dne 15.12.2022 rozhodlo o poskytnutí návratné finanční výpomoci na předfinancování projektu Centrum veřejných energetiků, ve znění usnesení č. 17/1708 ze dne 6.6.2024. Nositelem projektu je příspěvková organizace. Vzhledem k časové použitelnosti uznatelných nákladů projektu byly nevyčerpané finanční prostředky určené na předfinancování projektu zapojeny do rozpočtu roku 2025.</t>
  </si>
  <si>
    <t>Rada kraje usnesením č. 53/3748 ze dne 26.9.2022 rozhodla uzavřít smlouvu č. 04567/2022/KON na Poskytování služby jednotného personálního a mzdového systému pro Moravskoslezský kraj. V rámci implementační studie dochází k postupné implementaci služby na jednotlivé příspěvkové organizace, přičemž předpokládaný termín ukončení projektu je v roce 2026. Nevyčerpané finanční prostředky určené na poskytování servisní a technické podpory u jednotlivých příspěvkových organizací představují úsporu v daném roce. Další úspora vznikla v důsledku snížení počtu pronajatých SW licencí pro Moravskoslezské datové centrum, p.o.</t>
  </si>
  <si>
    <t xml:space="preserve">Rada kraje usnesením č. 53/3748 ze dne 26.9.2022 rozhodla uzavřít smlouvu č. 04567/2022/KON na Poskytování služby jednotného personálního a mzdového systému pro Moravskoslezský kraj. V rámci implementační studie dochází k postupné implementaci služby na jednotlivé příspěvkové organizace, přičemž předpokládaný termín ukončení projektu je v roce 2026. Nevyčerpané finanční prostředky určené na poskytování servisní a technické podpory u jednotlivých příspěvkových organizací představují úsporu v daném roce. </t>
  </si>
  <si>
    <t>Rada kraje usnesením č. 53/3748 ze dne 26.9.2022 rozhodla uzavřít smlouvu č. 04567/2022/KON na Poskytování služby jednotného personálního a mzdového systému pro Moravskoslezský kraj. V rámci implementační studie dochází k postupné implementaci služby na jednotlivé příspěvkové organizace, přičemž předpokládaný termín ukončení projektu je v roce 2026. Nevyčerpané finanční prostředky určené na poskytování servisní a technické podpory u jednotlivých příspěvkových organizací představují úsporu v daném roce. Další úspora vznikla při zabezpečování technické podpory a rozvoji aplikací Krajské digitální spisovny.</t>
  </si>
  <si>
    <t>Rada kraje usnesením č. 53/3748 ze dne 26.9.2022 rozhodla uzavřít smlouvu č. 04567/2022/KON na Poskytování služby jednotného personálního a mzdového systému pro Moravskoslezský kraj. V rámci implementační studie dochází k postupné implementaci služby na jednotlivé příspěvkové organizace, přičemž předpokládaný termín ukončení projektu je v roce 2026. Nevyčerpané finanční prostředky určené na poskytování servisní a technické podpory u jednotlivých příspěvkových organizací představují úsporu v daném roce. Další úspora vznikla při pořizování  licencí v rámci licenčního programu Microsoft EES, zabezpečování technické podpory a rozvoji aplikací Krajské digitální spisovny, provozu správy identit a vizualizace elektronického podpisu e-spis LITE.</t>
  </si>
  <si>
    <t>134,07 tis. Kč převod do rezervního fondu;
100,00 tis. Kč převod do fondu odměn</t>
  </si>
  <si>
    <t>146,99 tis. Kč převod do rezervního fondu;
50,00 tis. Kč převod do fondu odměn</t>
  </si>
  <si>
    <t>30 tis. Kč převod do fondu odměn; 
122,47 tis. Kč převod do rezervního fondu; s následným posílením fondu investic</t>
  </si>
  <si>
    <t>250 tis. Kč převod do fondu odměn;
1 188,23 tis. Kč převod do rezervního fondu s následným posílením fondu investic ve výši 1 mil. Kč</t>
  </si>
  <si>
    <t>29,65 tis. Kč převod do fondu odměn;
118,56 tis. Kč převod do rezervního fondu</t>
  </si>
  <si>
    <t>32,49 tis. Kč převod do fondu odměn;
129,94 tis. Kč převod do rezervního fondu</t>
  </si>
  <si>
    <t>18,5 tis. Kč převod do fondu odměn;
74,28 tis. Kč převod do rezervního fondu s následným posílením fondu investic ve výši 50 tis. Kč</t>
  </si>
  <si>
    <t>1.733,36 tis. Kč převod do rezervního fondu;
300 tis. Kč převod do fondu odměn</t>
  </si>
  <si>
    <t>Jedná se o nevyčerpanou investiční část dotace poskytnutou na základě Rozhodnutí ministerstva financí čj. MF-44119/2024/2201-3 účelově určenou na úhradu výdajů kraje k pokrytí prvotních nákladů na akce a nezbytná opatření přijatá v rámci řešení krizové situace v souvislosti s povodní v září 2024. Nevyčerpané prostředky ve výši 602,88 tis. Kč byly v rámci finančního vypořádání vráceny na účet ministerstva financí.</t>
  </si>
  <si>
    <t>V důsledku rozsáhlých povodní v září 2024 se neuskutečnily plánované akce, jako předávání techniky HZS a pořádání dvoudenního semináře k válečným hrobům a pietním místům. Nevyčerpané finanční prostředky představují úsporu na akci.</t>
  </si>
  <si>
    <t xml:space="preserve">Nevyčerpané finanční prostředky ve výši 76.359,62 tis. Kč určené pro příspěvkové organizace kraje na řešení škodních událostí, 10.900,89 tis. Kč určené na úhradu prvotních nákladů za likvidaci nebezpečného odpadu v Bohumíně-Pudlově a 251,95 tis. Kč na zajištění stravování pro zasahující a dobrovolníky v obci Nové Heřminovy při odstraňování následků povodní ze září 2024 byly převedeny do rozpočtu roku 2025. Zbývající částka představuje úsporu na akci v důsledku neuhrazených prvotních nákladů v souvislostí s odstraňováním následků povodní ze září 2024 dodavatelům z důvodu scházejících podkladů k fakturám. </t>
  </si>
  <si>
    <t>Rada kraje usnesením č. 91/6725 ze dne 18.3.2024 rozhodla poskytnout dotaci městu Frenštát pod Radhoštěm ve výši 296,1 tis. Kč na realizaci projektu Vybudování světelné signalizace na dětském dopravním hřišti ve Frenštátě pod Radhoštěm (smlouva č. 01503/2024/RRC). Rada kraje usnesením č. 105/7324 ze dne 15.7.2024 rozhodla poskytnout dotaci subjektu BYTOSLAN spol. s r.o. ve výši 195 tis. Kč na realizaci projektu Technické zabezpečení elektro instalace, vypadnutí lana z kladek (smlouva č. 03923/2024/DSH). Rada kraje usnesením č. 112/7786 ze dne 7.10.2024 rozhodla poskytnout dotaci nepodnikající fyzické osobě ve výši 50 tis. Kč na realizaci projektu Svatomartinský vlak, Mikulášské vlaky, Vánoční vlak 2024 (smlouva č. 05120/2024/DSH). Rada kraje usnesením č. 91/6725 ze dne 18.3.2024 rozhodla poskytnout dotaci statutárnímu městu Opava ve výši 400 tis.Kč na realizaci projektu I/46 Opava - severovýchodní obchvat (technická studie) (smlouva č. 01504/2024/RRC). První splátka již byla vyplacena po účinnosti smlouvy, druhá splátka ve výši 200 tis. Kč bude teprve vyplacena. Zastupitelstvo kraje usnesením č. 2/70 ze dne 16.12.2024 rozhodlo poskytnout dotaci obci Chuchelná ve výši 8.000 tis. Kč na realizaci projektu Vybudování nové točny autobusů u vlakového nádraží v Chuchelné. Na základě výše uvedeného byly finanční prostředky v celkové výši 8.741,1 tis. Kč převedeny do rozpočtu 2025. Zbývající nečerpané finanční prostředky představují úsporu z důvodu nižších uznatelných nákladů vykázaných v rámci závěrečných vyúčtování dalších individuálních dotací.</t>
  </si>
  <si>
    <t>Realizace projektu u příjemce dotace Potravinová banka v Ostravě, z.s. byla stanovena do 31.12.2024, přičemž vyplacení dotace je vázáno na bezchybné předložení závěrečného vyúčtování. Termín pro doložení závěrečného vyúčtování byl stanoven do 20.1.2025. Z toho důvodu byly prostředky ve výši 100 tis. Kč převedeny do rozpočtu roku 2025. S ohledem na počet a zaměření žádostí o poskytnutí individuálních dotací v odvětví sociálních věcí nebyly zbývající finanční prostředky na této akci dočerpány.</t>
  </si>
  <si>
    <t>Kooperační, vzdělávací a podobné aktivity v sociální oblasti</t>
  </si>
  <si>
    <t>128,09 tis. Kč zapojením nerozděleného výsledku hospodaření předcházejících období;
95,2 tis. Kč úhradou z rezervního fondu organizace;
3.774,77 tis. Kč převod na účet Výsledek hospodaření předcházejících účetních období</t>
  </si>
  <si>
    <t xml:space="preserve">převod na účet Výsledek hospodaření předcházejících účetních obdobíí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</si>
</sst>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0"/>
    <numFmt numFmtId="165" formatCode="#,##0.000"/>
    <numFmt numFmtId="166" formatCode="0.000"/>
    <numFmt numFmtId="167" formatCode="#,##0.00000"/>
    <numFmt numFmtId="168" formatCode="#,##0.0000"/>
    <numFmt numFmtId="169" formatCode="#,##0.00_ ;\-#,##0.00\ "/>
    <numFmt numFmtId="170" formatCode="0.0"/>
    <numFmt numFmtId="171" formatCode="0.00000"/>
    <numFmt numFmtId="172" formatCode="00000000"/>
    <numFmt numFmtId="173" formatCode="#,##0.00;\-#,##0.00;#,##0.00;@"/>
    <numFmt numFmtId="174" formatCode="#,##0.00;\-#,##0.00;&quot;&quot;;@"/>
    <numFmt numFmtId="175" formatCode="_-* #,##0.00\ _K_č_-;\-* #,##0.00\ _K_č_-;_-* &quot;-&quot;??\ _K_č_-;_-@_-"/>
  </numFmts>
  <fonts count="161"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theme="1"/>
      <name val="Arial"/>
      <family val="2"/>
      <charset val="238"/>
    </font>
    <font>
      <sz val="10"/>
      <color theme="1"/>
      <name val="Arial"/>
      <family val="2"/>
      <charset val="238"/>
    </font>
    <font>
      <sz val="10"/>
      <name val="Arial"/>
      <family val="2"/>
      <charset val="238"/>
    </font>
    <font>
      <b/>
      <sz val="10"/>
      <name val="Tahoma"/>
      <family val="2"/>
      <charset val="238"/>
    </font>
    <font>
      <sz val="10"/>
      <name val="Tahoma"/>
      <family val="2"/>
      <charset val="238"/>
    </font>
    <font>
      <b/>
      <sz val="12"/>
      <name val="Tahoma"/>
      <family val="2"/>
      <charset val="238"/>
    </font>
    <font>
      <sz val="10"/>
      <name val="Arial CE"/>
      <charset val="238"/>
    </font>
    <font>
      <sz val="10"/>
      <name val="Arial"/>
      <family val="2"/>
      <charset val="238"/>
    </font>
    <font>
      <sz val="9"/>
      <name val="Tahoma"/>
      <family val="2"/>
      <charset val="238"/>
    </font>
    <font>
      <sz val="11"/>
      <color rgb="FF000000"/>
      <name val="Calibri"/>
      <family val="2"/>
      <scheme val="minor"/>
    </font>
    <font>
      <sz val="8"/>
      <name val="Tahoma"/>
      <family val="2"/>
      <charset val="238"/>
    </font>
    <font>
      <sz val="11"/>
      <color indexed="8"/>
      <name val="Calibri"/>
      <family val="2"/>
    </font>
    <font>
      <sz val="11"/>
      <color indexed="9"/>
      <name val="Calibri"/>
      <family val="2"/>
    </font>
    <font>
      <sz val="11"/>
      <color indexed="20"/>
      <name val="Calibri"/>
      <family val="2"/>
    </font>
    <font>
      <b/>
      <sz val="11"/>
      <color indexed="52"/>
      <name val="Calibri"/>
      <family val="2"/>
    </font>
    <font>
      <b/>
      <sz val="14"/>
      <name val="Times New Roman CE"/>
      <family val="1"/>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1"/>
      <name val="Tahoma"/>
      <family val="2"/>
      <charset val="238"/>
    </font>
    <font>
      <sz val="8"/>
      <name val="Arial"/>
      <family val="2"/>
      <charset val="238"/>
    </font>
    <font>
      <sz val="10"/>
      <name val="Arial"/>
      <family val="2"/>
      <charset val="238"/>
    </font>
    <font>
      <sz val="12"/>
      <name val="Times New Roman CE"/>
      <family val="1"/>
      <charset val="238"/>
    </font>
    <font>
      <sz val="10"/>
      <color indexed="9"/>
      <name val="Tahoma"/>
      <family val="2"/>
      <charset val="238"/>
    </font>
    <font>
      <sz val="8"/>
      <color indexed="9"/>
      <name val="Tahoma"/>
      <family val="2"/>
      <charset val="238"/>
    </font>
    <font>
      <sz val="10"/>
      <color theme="0"/>
      <name val="Tahoma"/>
      <family val="2"/>
      <charset val="238"/>
    </font>
    <font>
      <sz val="12"/>
      <name val="Arial"/>
      <family val="2"/>
      <charset val="238"/>
    </font>
    <font>
      <sz val="12"/>
      <color indexed="9"/>
      <name val="Arial"/>
      <family val="2"/>
      <charset val="238"/>
    </font>
    <font>
      <i/>
      <sz val="10"/>
      <name val="Times New Roman"/>
      <family val="1"/>
      <charset val="238"/>
    </font>
    <font>
      <sz val="10"/>
      <name val="Times New Roman"/>
      <family val="1"/>
      <charset val="238"/>
    </font>
    <font>
      <sz val="10"/>
      <color indexed="9"/>
      <name val="Times New Roman"/>
      <family val="1"/>
      <charset val="238"/>
    </font>
    <font>
      <sz val="10"/>
      <color indexed="9"/>
      <name val="Arial"/>
      <family val="2"/>
      <charset val="238"/>
    </font>
    <font>
      <sz val="8"/>
      <color indexed="9"/>
      <name val="Arial"/>
      <family val="2"/>
      <charset val="238"/>
    </font>
    <font>
      <i/>
      <sz val="8"/>
      <name val="Arial"/>
      <family val="2"/>
      <charset val="238"/>
    </font>
    <font>
      <b/>
      <sz val="10"/>
      <name val="Times New Roman"/>
      <family val="1"/>
      <charset val="238"/>
    </font>
    <font>
      <b/>
      <sz val="8"/>
      <name val="Arial"/>
      <family val="2"/>
      <charset val="238"/>
    </font>
    <font>
      <sz val="8"/>
      <name val="Times New Roman"/>
      <family val="1"/>
      <charset val="238"/>
    </font>
    <font>
      <u/>
      <sz val="10"/>
      <name val="Tahoma"/>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2"/>
      <name val="Tahoma"/>
      <family val="2"/>
      <charset val="238"/>
    </font>
    <font>
      <sz val="10"/>
      <color theme="1"/>
      <name val="Tahoma"/>
      <family val="2"/>
      <charset val="238"/>
    </font>
    <font>
      <b/>
      <sz val="10"/>
      <color theme="1"/>
      <name val="Tahoma"/>
      <family val="2"/>
      <charset val="238"/>
    </font>
    <font>
      <sz val="11"/>
      <color theme="1"/>
      <name val="Tahoma"/>
      <family val="2"/>
      <charset val="238"/>
    </font>
    <font>
      <b/>
      <sz val="8"/>
      <name val="Tahoma"/>
      <family val="2"/>
      <charset val="238"/>
    </font>
    <font>
      <b/>
      <sz val="8"/>
      <color theme="1"/>
      <name val="Tahoma"/>
      <family val="2"/>
      <charset val="238"/>
    </font>
    <font>
      <sz val="8"/>
      <color theme="1"/>
      <name val="Tahoma"/>
      <family val="2"/>
      <charset val="238"/>
    </font>
    <font>
      <vertAlign val="superscript"/>
      <sz val="8"/>
      <name val="Tahoma"/>
      <family val="2"/>
      <charset val="238"/>
    </font>
    <font>
      <sz val="11"/>
      <color rgb="FFFF0000"/>
      <name val="Calibri"/>
      <family val="2"/>
      <charset val="238"/>
      <scheme val="minor"/>
    </font>
    <font>
      <i/>
      <sz val="8"/>
      <name val="Tahoma"/>
      <family val="2"/>
      <charset val="238"/>
    </font>
    <font>
      <b/>
      <i/>
      <sz val="8"/>
      <name val="Tahoma"/>
      <family val="2"/>
      <charset val="238"/>
    </font>
    <font>
      <b/>
      <sz val="8"/>
      <color indexed="10"/>
      <name val="Tahoma"/>
      <family val="2"/>
      <charset val="238"/>
    </font>
    <font>
      <sz val="10"/>
      <color rgb="FFFF0000"/>
      <name val="Tahoma"/>
      <family val="2"/>
      <charset val="238"/>
    </font>
    <font>
      <sz val="8"/>
      <color rgb="FFFF0000"/>
      <name val="Tahoma"/>
      <family val="2"/>
      <charset val="238"/>
    </font>
    <font>
      <b/>
      <sz val="7"/>
      <name val="Tahoma"/>
      <family val="2"/>
      <charset val="238"/>
    </font>
    <font>
      <b/>
      <sz val="8"/>
      <color indexed="8"/>
      <name val="Tahoma"/>
      <family val="2"/>
      <charset val="238"/>
    </font>
    <font>
      <sz val="8"/>
      <color indexed="8"/>
      <name val="Tahoma"/>
      <family val="2"/>
      <charset val="238"/>
    </font>
    <font>
      <sz val="10"/>
      <color theme="4"/>
      <name val="Tahoma"/>
      <family val="2"/>
      <charset val="238"/>
    </font>
    <font>
      <b/>
      <sz val="7"/>
      <color theme="4"/>
      <name val="Tahoma"/>
      <family val="2"/>
      <charset val="238"/>
    </font>
    <font>
      <b/>
      <sz val="8"/>
      <color theme="4"/>
      <name val="Tahoma"/>
      <family val="2"/>
      <charset val="238"/>
    </font>
    <font>
      <b/>
      <sz val="10"/>
      <color indexed="48"/>
      <name val="Tahoma"/>
      <family val="2"/>
      <charset val="238"/>
    </font>
    <font>
      <sz val="8"/>
      <color indexed="8"/>
      <name val="Arial"/>
      <family val="2"/>
      <charset val="238"/>
    </font>
    <font>
      <b/>
      <sz val="7"/>
      <color indexed="8"/>
      <name val="Tahoma"/>
      <family val="2"/>
      <charset val="238"/>
    </font>
    <font>
      <b/>
      <vertAlign val="superscript"/>
      <sz val="8"/>
      <name val="Tahoma"/>
      <family val="2"/>
      <charset val="238"/>
    </font>
    <font>
      <sz val="11"/>
      <name val="Calibri"/>
      <family val="2"/>
      <charset val="238"/>
      <scheme val="minor"/>
    </font>
    <font>
      <b/>
      <sz val="11"/>
      <name val="Calibri"/>
      <family val="2"/>
      <charset val="238"/>
      <scheme val="minor"/>
    </font>
    <font>
      <sz val="11"/>
      <name val="Calibri"/>
      <family val="2"/>
      <charset val="238"/>
    </font>
    <font>
      <b/>
      <sz val="12"/>
      <color rgb="FFFF0000"/>
      <name val="Tahoma"/>
      <family val="2"/>
      <charset val="238"/>
    </font>
    <font>
      <sz val="8"/>
      <color theme="4" tint="-0.249977111117893"/>
      <name val="Tahoma"/>
      <family val="2"/>
      <charset val="238"/>
    </font>
    <font>
      <sz val="10"/>
      <color theme="0" tint="-0.249977111117893"/>
      <name val="Tahoma"/>
      <family val="2"/>
      <charset val="238"/>
    </font>
    <font>
      <b/>
      <sz val="12"/>
      <color theme="0" tint="-0.249977111117893"/>
      <name val="Tahoma"/>
      <family val="2"/>
      <charset val="238"/>
    </font>
    <font>
      <sz val="8"/>
      <color theme="0" tint="-0.249977111117893"/>
      <name val="Tahoma"/>
      <family val="2"/>
      <charset val="238"/>
    </font>
    <font>
      <b/>
      <sz val="8"/>
      <color rgb="FFFF0000"/>
      <name val="Tahoma"/>
      <family val="2"/>
      <charset val="238"/>
    </font>
    <font>
      <sz val="12"/>
      <name val="Times New Roman CE"/>
      <charset val="238"/>
    </font>
    <font>
      <b/>
      <sz val="10"/>
      <color theme="0" tint="-0.249977111117893"/>
      <name val="Tahoma"/>
      <family val="2"/>
      <charset val="238"/>
    </font>
    <font>
      <b/>
      <sz val="8"/>
      <color theme="0" tint="-0.249977111117893"/>
      <name val="Tahoma"/>
      <family val="2"/>
      <charset val="238"/>
    </font>
    <font>
      <b/>
      <sz val="13.5"/>
      <name val="Tahoma"/>
      <family val="2"/>
      <charset val="238"/>
    </font>
    <font>
      <sz val="8"/>
      <name val="Tahoma"/>
      <family val="2"/>
    </font>
    <font>
      <b/>
      <sz val="11"/>
      <color theme="1"/>
      <name val="Calibri"/>
      <family val="2"/>
      <charset val="238"/>
      <scheme val="minor"/>
    </font>
    <font>
      <sz val="10"/>
      <color theme="4" tint="-0.249977111117893"/>
      <name val="Tahoma"/>
      <family val="2"/>
      <charset val="238"/>
    </font>
    <font>
      <sz val="8"/>
      <name val="Calibri"/>
      <family val="2"/>
      <charset val="238"/>
      <scheme val="minor"/>
    </font>
    <font>
      <b/>
      <sz val="8"/>
      <name val="Calibri"/>
      <family val="2"/>
      <charset val="238"/>
      <scheme val="minor"/>
    </font>
    <font>
      <b/>
      <sz val="10"/>
      <color theme="4" tint="-0.249977111117893"/>
      <name val="Tahoma"/>
      <family val="2"/>
      <charset val="238"/>
    </font>
    <font>
      <sz val="8"/>
      <color rgb="FF0070C0"/>
      <name val="Tahoma"/>
      <family val="2"/>
      <charset val="238"/>
    </font>
    <font>
      <vertAlign val="superscript"/>
      <sz val="10"/>
      <name val="Tahoma"/>
      <family val="2"/>
      <charset val="238"/>
    </font>
    <font>
      <b/>
      <sz val="12"/>
      <name val="Calibri"/>
      <family val="2"/>
      <charset val="238"/>
      <scheme val="minor"/>
    </font>
    <font>
      <b/>
      <sz val="11"/>
      <name val="Calibri"/>
      <family val="2"/>
      <charset val="238"/>
    </font>
    <font>
      <b/>
      <sz val="8"/>
      <color theme="4" tint="0.39997558519241921"/>
      <name val="Tahoma"/>
      <family val="2"/>
      <charset val="238"/>
    </font>
    <font>
      <sz val="8"/>
      <color theme="4" tint="0.39997558519241921"/>
      <name val="Calibri"/>
      <family val="2"/>
      <charset val="238"/>
      <scheme val="minor"/>
    </font>
    <font>
      <b/>
      <sz val="8"/>
      <color rgb="FF00B0F0"/>
      <name val="Tahoma"/>
      <family val="2"/>
      <charset val="238"/>
    </font>
    <font>
      <sz val="8"/>
      <name val="Times New Roman CE"/>
      <family val="1"/>
      <charset val="238"/>
    </font>
    <font>
      <sz val="8"/>
      <color theme="4" tint="0.39997558519241921"/>
      <name val="Tahoma"/>
      <family val="2"/>
      <charset val="238"/>
    </font>
    <font>
      <sz val="8"/>
      <color rgb="FF00B0F0"/>
      <name val="Tahoma"/>
      <family val="2"/>
      <charset val="238"/>
    </font>
    <font>
      <b/>
      <sz val="9"/>
      <color indexed="81"/>
      <name val="Tahoma"/>
      <family val="2"/>
      <charset val="238"/>
    </font>
    <font>
      <sz val="9"/>
      <color indexed="81"/>
      <name val="Tahoma"/>
      <family val="2"/>
      <charset val="238"/>
    </font>
    <font>
      <sz val="11"/>
      <color rgb="FF0070C0"/>
      <name val="Calibri"/>
      <family val="2"/>
      <charset val="238"/>
    </font>
    <font>
      <sz val="11"/>
      <color rgb="FF0070C0"/>
      <name val="Calibri"/>
      <family val="2"/>
      <charset val="238"/>
      <scheme val="minor"/>
    </font>
    <font>
      <b/>
      <sz val="8"/>
      <color rgb="FF0070C0"/>
      <name val="Tahoma"/>
      <family val="2"/>
      <charset val="238"/>
    </font>
    <font>
      <sz val="11"/>
      <color theme="1"/>
      <name val="Aptos"/>
      <family val="2"/>
    </font>
    <font>
      <sz val="10"/>
      <color rgb="FF0000FF"/>
      <name val="Tahoma"/>
      <family val="2"/>
      <charset val="238"/>
    </font>
    <font>
      <sz val="11"/>
      <name val="Aptos"/>
      <family val="2"/>
    </font>
    <font>
      <sz val="11"/>
      <color rgb="FF000000"/>
      <name val="Arial"/>
      <family val="2"/>
      <charset val="238"/>
    </font>
    <font>
      <b/>
      <sz val="11"/>
      <color rgb="FF000000"/>
      <name val="Arial"/>
      <family val="2"/>
      <charset val="238"/>
    </font>
    <font>
      <sz val="10"/>
      <color rgb="FFBF8F00"/>
      <name val="Tahoma"/>
      <family val="2"/>
      <charset val="23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6"/>
        <bgColor indexed="64"/>
      </patternFill>
    </fill>
    <fill>
      <patternFill patternType="solid">
        <fgColor theme="9" tint="0.59999389629810485"/>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theme="0"/>
        <bgColor theme="4" tint="0.79998168889431442"/>
      </patternFill>
    </fill>
  </fills>
  <borders count="207">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auto="1"/>
      </left>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auto="1"/>
      </right>
      <top/>
      <bottom style="medium">
        <color indexed="64"/>
      </bottom>
      <diagonal/>
    </border>
    <border>
      <left style="medium">
        <color indexed="64"/>
      </left>
      <right style="medium">
        <color indexed="64"/>
      </right>
      <top/>
      <bottom style="thin">
        <color indexed="64"/>
      </bottom>
      <diagonal/>
    </border>
    <border>
      <left style="thin">
        <color indexed="8"/>
      </left>
      <right style="thin">
        <color indexed="8"/>
      </right>
      <top style="medium">
        <color indexed="64"/>
      </top>
      <bottom style="thin">
        <color indexed="8"/>
      </bottom>
      <diagonal/>
    </border>
    <border>
      <left style="thin">
        <color indexed="64"/>
      </left>
      <right/>
      <top style="thin">
        <color auto="1"/>
      </top>
      <bottom style="thin">
        <color indexed="64"/>
      </bottom>
      <diagonal/>
    </border>
    <border>
      <left style="thin">
        <color auto="1"/>
      </left>
      <right style="thin">
        <color auto="1"/>
      </right>
      <top/>
      <bottom style="thin">
        <color auto="1"/>
      </bottom>
      <diagonal/>
    </border>
    <border>
      <left/>
      <right style="thin">
        <color auto="1"/>
      </right>
      <top/>
      <bottom style="medium">
        <color indexed="64"/>
      </bottom>
      <diagonal/>
    </border>
    <border>
      <left style="medium">
        <color auto="1"/>
      </left>
      <right style="medium">
        <color auto="1"/>
      </right>
      <top style="medium">
        <color auto="1"/>
      </top>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medium">
        <color indexed="64"/>
      </left>
      <right/>
      <top style="medium">
        <color indexed="64"/>
      </top>
      <bottom style="double">
        <color indexed="64"/>
      </bottom>
      <diagonal/>
    </border>
    <border>
      <left style="thin">
        <color indexed="8"/>
      </left>
      <right/>
      <top style="medium">
        <color indexed="64"/>
      </top>
      <bottom style="double">
        <color indexed="64"/>
      </bottom>
      <diagonal/>
    </border>
    <border>
      <left style="thin">
        <color indexed="8"/>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thin">
        <color indexed="65"/>
      </left>
      <right/>
      <top/>
      <bottom style="medium">
        <color indexed="64"/>
      </bottom>
      <diagonal/>
    </border>
    <border>
      <left style="thin">
        <color indexed="64"/>
      </left>
      <right style="thin">
        <color indexed="64"/>
      </right>
      <top style="double">
        <color indexed="64"/>
      </top>
      <bottom style="medium">
        <color indexed="64"/>
      </bottom>
      <diagonal/>
    </border>
    <border>
      <left style="thin">
        <color indexed="8"/>
      </left>
      <right style="thin">
        <color indexed="64"/>
      </right>
      <top style="medium">
        <color indexed="64"/>
      </top>
      <bottom style="double">
        <color indexed="8"/>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thin">
        <color auto="1"/>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medium">
        <color indexed="64"/>
      </top>
      <bottom/>
      <diagonal/>
    </border>
    <border>
      <left/>
      <right style="medium">
        <color indexed="64"/>
      </right>
      <top/>
      <bottom style="thin">
        <color indexed="64"/>
      </bottom>
      <diagonal/>
    </border>
    <border>
      <left/>
      <right/>
      <top style="medium">
        <color indexed="64"/>
      </top>
      <bottom style="thin">
        <color auto="1"/>
      </bottom>
      <diagonal/>
    </border>
    <border>
      <left style="thin">
        <color auto="1"/>
      </left>
      <right style="thin">
        <color auto="1"/>
      </right>
      <top style="medium">
        <color indexed="64"/>
      </top>
      <bottom style="thin">
        <color indexed="64"/>
      </bottom>
      <diagonal/>
    </border>
    <border>
      <left style="thin">
        <color auto="1"/>
      </left>
      <right style="medium">
        <color auto="1"/>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medium">
        <color auto="1"/>
      </right>
      <top style="thin">
        <color auto="1"/>
      </top>
      <bottom style="thin">
        <color auto="1"/>
      </bottom>
      <diagonal/>
    </border>
    <border>
      <left/>
      <right style="medium">
        <color indexed="64"/>
      </right>
      <top style="medium">
        <color indexed="64"/>
      </top>
      <bottom style="thin">
        <color auto="1"/>
      </bottom>
      <diagonal/>
    </border>
    <border>
      <left style="thin">
        <color indexed="8"/>
      </left>
      <right/>
      <top style="thin">
        <color indexed="8"/>
      </top>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8"/>
      </top>
      <bottom style="thin">
        <color indexed="64"/>
      </bottom>
      <diagonal/>
    </border>
    <border>
      <left style="thin">
        <color auto="1"/>
      </left>
      <right style="thin">
        <color auto="1"/>
      </right>
      <top style="thin">
        <color indexed="64"/>
      </top>
      <bottom style="thin">
        <color indexed="64"/>
      </bottom>
      <diagonal/>
    </border>
    <border>
      <left style="thin">
        <color auto="1"/>
      </left>
      <right style="medium">
        <color auto="1"/>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8"/>
      </right>
      <top/>
      <bottom style="thin">
        <color indexed="64"/>
      </bottom>
      <diagonal/>
    </border>
    <border>
      <left style="thin">
        <color indexed="64"/>
      </left>
      <right style="thin">
        <color indexed="8"/>
      </right>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medium">
        <color indexed="64"/>
      </right>
      <top/>
      <bottom style="thin">
        <color indexed="8"/>
      </bottom>
      <diagonal/>
    </border>
    <border>
      <left style="medium">
        <color indexed="64"/>
      </left>
      <right style="thin">
        <color indexed="64"/>
      </right>
      <top/>
      <bottom style="thin">
        <color indexed="8"/>
      </bottom>
      <diagonal/>
    </border>
    <border>
      <left style="thin">
        <color indexed="8"/>
      </left>
      <right style="medium">
        <color indexed="64"/>
      </right>
      <top style="thin">
        <color indexed="8"/>
      </top>
      <bottom style="thin">
        <color indexed="8"/>
      </bottom>
      <diagonal/>
    </border>
    <border>
      <left/>
      <right style="thin">
        <color indexed="8"/>
      </right>
      <top/>
      <bottom style="thin">
        <color indexed="8"/>
      </bottom>
      <diagonal/>
    </border>
    <border>
      <left style="medium">
        <color indexed="64"/>
      </left>
      <right style="thin">
        <color indexed="8"/>
      </right>
      <top style="thin">
        <color indexed="8"/>
      </top>
      <bottom/>
      <diagonal/>
    </border>
    <border>
      <left/>
      <right style="medium">
        <color indexed="64"/>
      </right>
      <top/>
      <bottom style="thin">
        <color indexed="8"/>
      </bottom>
      <diagonal/>
    </border>
    <border>
      <left style="thin">
        <color indexed="8"/>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top style="thin">
        <color indexed="64"/>
      </top>
      <bottom/>
      <diagonal/>
    </border>
    <border>
      <left/>
      <right/>
      <top/>
      <bottom style="thin">
        <color indexed="64"/>
      </bottom>
      <diagonal/>
    </border>
    <border>
      <left style="medium">
        <color auto="1"/>
      </left>
      <right style="thin">
        <color auto="1"/>
      </right>
      <top/>
      <bottom style="thin">
        <color auto="1"/>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top/>
      <bottom style="medium">
        <color indexed="64"/>
      </bottom>
      <diagonal/>
    </border>
    <border>
      <left style="medium">
        <color indexed="8"/>
      </left>
      <right style="thin">
        <color indexed="8"/>
      </right>
      <top style="thin">
        <color indexed="64"/>
      </top>
      <bottom style="thin">
        <color indexed="64"/>
      </bottom>
      <diagonal/>
    </border>
    <border>
      <left style="thin">
        <color indexed="8"/>
      </left>
      <right/>
      <top/>
      <bottom style="thin">
        <color indexed="64"/>
      </bottom>
      <diagonal/>
    </border>
    <border>
      <left style="thin">
        <color indexed="8"/>
      </left>
      <right style="medium">
        <color indexed="64"/>
      </right>
      <top/>
      <bottom style="thin">
        <color indexed="64"/>
      </bottom>
      <diagonal/>
    </border>
    <border>
      <left style="medium">
        <color indexed="64"/>
      </left>
      <right style="medium">
        <color indexed="64"/>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64"/>
      </left>
      <right style="medium">
        <color indexed="64"/>
      </right>
      <top style="thin">
        <color indexed="8"/>
      </top>
      <bottom/>
      <diagonal/>
    </border>
    <border>
      <left style="medium">
        <color indexed="8"/>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8"/>
      </right>
      <top style="thin">
        <color indexed="8"/>
      </top>
      <bottom style="medium">
        <color indexed="64"/>
      </bottom>
      <diagonal/>
    </border>
    <border>
      <left style="medium">
        <color indexed="8"/>
      </left>
      <right style="thin">
        <color indexed="8"/>
      </right>
      <top style="medium">
        <color indexed="64"/>
      </top>
      <bottom style="medium">
        <color indexed="64"/>
      </bottom>
      <diagonal/>
    </border>
    <border>
      <left style="medium">
        <color indexed="64"/>
      </left>
      <right style="medium">
        <color indexed="64"/>
      </right>
      <top style="thin">
        <color indexed="8"/>
      </top>
      <bottom style="thin">
        <color indexed="64"/>
      </bottom>
      <diagonal/>
    </border>
    <border>
      <left style="thin">
        <color indexed="8"/>
      </left>
      <right style="medium">
        <color indexed="64"/>
      </right>
      <top style="thin">
        <color indexed="8"/>
      </top>
      <bottom style="thin">
        <color indexed="64"/>
      </bottom>
      <diagonal/>
    </border>
    <border>
      <left style="thin">
        <color indexed="8"/>
      </left>
      <right style="medium">
        <color indexed="8"/>
      </right>
      <top style="thin">
        <color indexed="8"/>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medium">
        <color indexed="8"/>
      </right>
      <top style="thin">
        <color indexed="64"/>
      </top>
      <bottom style="thin">
        <color indexed="64"/>
      </bottom>
      <diagonal/>
    </border>
    <border>
      <left style="thin">
        <color indexed="64"/>
      </left>
      <right style="medium">
        <color indexed="8"/>
      </right>
      <top style="medium">
        <color indexed="64"/>
      </top>
      <bottom style="medium">
        <color indexed="64"/>
      </bottom>
      <diagonal/>
    </border>
    <border>
      <left style="medium">
        <color indexed="8"/>
      </left>
      <right/>
      <top style="medium">
        <color indexed="64"/>
      </top>
      <bottom style="medium">
        <color indexed="64"/>
      </bottom>
      <diagonal/>
    </border>
    <border>
      <left style="thin">
        <color indexed="64"/>
      </left>
      <right style="thin">
        <color indexed="8"/>
      </right>
      <top style="medium">
        <color indexed="64"/>
      </top>
      <bottom style="medium">
        <color indexed="64"/>
      </bottom>
      <diagonal/>
    </border>
    <border>
      <left style="medium">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style="thin">
        <color indexed="8"/>
      </top>
      <bottom style="thin">
        <color indexed="64"/>
      </bottom>
      <diagonal/>
    </border>
    <border>
      <left style="thin">
        <color indexed="8"/>
      </left>
      <right style="thin">
        <color indexed="8"/>
      </right>
      <top/>
      <bottom style="thin">
        <color indexed="64"/>
      </bottom>
      <diagonal/>
    </border>
    <border>
      <left style="thin">
        <color indexed="8"/>
      </left>
      <right style="medium">
        <color indexed="8"/>
      </right>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auto="1"/>
      </top>
      <bottom style="thin">
        <color indexed="64"/>
      </bottom>
      <diagonal/>
    </border>
    <border>
      <left style="thin">
        <color auto="1"/>
      </left>
      <right style="thin">
        <color auto="1"/>
      </right>
      <top style="thin">
        <color indexed="64"/>
      </top>
      <bottom style="thin">
        <color indexed="64"/>
      </bottom>
      <diagonal/>
    </border>
    <border>
      <left style="thin">
        <color auto="1"/>
      </left>
      <right style="medium">
        <color auto="1"/>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style="medium">
        <color indexed="64"/>
      </right>
      <top style="thin">
        <color indexed="8"/>
      </top>
      <bottom/>
      <diagonal/>
    </border>
    <border>
      <left/>
      <right style="medium">
        <color indexed="64"/>
      </right>
      <top style="thin">
        <color indexed="8"/>
      </top>
      <bottom/>
      <diagonal/>
    </border>
    <border>
      <left style="medium">
        <color auto="1"/>
      </left>
      <right style="thin">
        <color auto="1"/>
      </right>
      <top/>
      <bottom style="thin">
        <color auto="1"/>
      </bottom>
      <diagonal/>
    </border>
    <border>
      <left style="thin">
        <color indexed="64"/>
      </left>
      <right style="medium">
        <color indexed="64"/>
      </right>
      <top/>
      <bottom style="thin">
        <color indexed="64"/>
      </bottom>
      <diagonal/>
    </border>
    <border>
      <left style="thin">
        <color auto="1"/>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auto="1"/>
      </left>
      <right style="thin">
        <color auto="1"/>
      </right>
      <top style="medium">
        <color indexed="64"/>
      </top>
      <bottom style="medium">
        <color indexed="64"/>
      </bottom>
      <diagonal/>
    </border>
  </borders>
  <cellStyleXfs count="174">
    <xf numFmtId="0" fontId="0" fillId="0" borderId="0"/>
    <xf numFmtId="0" fontId="46" fillId="0" borderId="0"/>
    <xf numFmtId="0" fontId="50" fillId="0" borderId="0"/>
    <xf numFmtId="0" fontId="51" fillId="0" borderId="0"/>
    <xf numFmtId="0" fontId="53" fillId="0" borderId="0"/>
    <xf numFmtId="0" fontId="53" fillId="0" borderId="0"/>
    <xf numFmtId="0" fontId="55" fillId="2" borderId="0" applyNumberFormat="0" applyBorder="0" applyAlignment="0" applyProtection="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5" borderId="0" applyNumberFormat="0" applyBorder="0" applyAlignment="0" applyProtection="0"/>
    <xf numFmtId="0" fontId="55" fillId="8" borderId="0" applyNumberFormat="0" applyBorder="0" applyAlignment="0" applyProtection="0"/>
    <xf numFmtId="0" fontId="55" fillId="11" borderId="0" applyNumberFormat="0" applyBorder="0" applyAlignment="0" applyProtection="0"/>
    <xf numFmtId="0" fontId="56" fillId="12" borderId="0" applyNumberFormat="0" applyBorder="0" applyAlignment="0" applyProtection="0"/>
    <xf numFmtId="0" fontId="56" fillId="9" borderId="0" applyNumberFormat="0" applyBorder="0" applyAlignment="0" applyProtection="0"/>
    <xf numFmtId="0" fontId="56" fillId="10" borderId="0" applyNumberFormat="0" applyBorder="0" applyAlignment="0" applyProtection="0"/>
    <xf numFmtId="0" fontId="56"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3" borderId="0" applyNumberFormat="0" applyBorder="0" applyAlignment="0" applyProtection="0"/>
    <xf numFmtId="0" fontId="56" fillId="14" borderId="0" applyNumberFormat="0" applyBorder="0" applyAlignment="0" applyProtection="0"/>
    <xf numFmtId="0" fontId="56" fillId="19" borderId="0" applyNumberFormat="0" applyBorder="0" applyAlignment="0" applyProtection="0"/>
    <xf numFmtId="0" fontId="57" fillId="3" borderId="0" applyNumberFormat="0" applyBorder="0" applyAlignment="0" applyProtection="0"/>
    <xf numFmtId="0" fontId="58" fillId="20" borderId="14" applyNumberFormat="0" applyAlignment="0" applyProtection="0"/>
    <xf numFmtId="1" fontId="59" fillId="0" borderId="0" applyFont="0" applyFill="0" applyBorder="0" applyAlignment="0" applyProtection="0">
      <alignment vertical="center"/>
    </xf>
    <xf numFmtId="0" fontId="60" fillId="0" borderId="0" applyNumberFormat="0" applyFill="0" applyBorder="0" applyAlignment="0" applyProtection="0"/>
    <xf numFmtId="0" fontId="61" fillId="4" borderId="0" applyNumberFormat="0" applyBorder="0" applyAlignment="0" applyProtection="0"/>
    <xf numFmtId="0" fontId="62" fillId="0" borderId="15" applyNumberFormat="0" applyFill="0" applyAlignment="0" applyProtection="0"/>
    <xf numFmtId="0" fontId="63" fillId="0" borderId="16" applyNumberFormat="0" applyFill="0" applyAlignment="0" applyProtection="0"/>
    <xf numFmtId="0" fontId="64" fillId="0" borderId="17" applyNumberFormat="0" applyFill="0" applyAlignment="0" applyProtection="0"/>
    <xf numFmtId="0" fontId="64" fillId="0" borderId="0" applyNumberFormat="0" applyFill="0" applyBorder="0" applyAlignment="0" applyProtection="0"/>
    <xf numFmtId="0" fontId="65" fillId="21" borderId="18" applyNumberFormat="0" applyAlignment="0" applyProtection="0"/>
    <xf numFmtId="0" fontId="66" fillId="7" borderId="14" applyNumberFormat="0" applyAlignment="0" applyProtection="0"/>
    <xf numFmtId="0" fontId="67" fillId="0" borderId="19" applyNumberFormat="0" applyFill="0" applyAlignment="0" applyProtection="0"/>
    <xf numFmtId="0" fontId="68" fillId="22" borderId="0" applyNumberFormat="0" applyBorder="0" applyAlignment="0" applyProtection="0"/>
    <xf numFmtId="0" fontId="46" fillId="23" borderId="20" applyNumberFormat="0" applyFont="0" applyAlignment="0" applyProtection="0"/>
    <xf numFmtId="0" fontId="69" fillId="20" borderId="21" applyNumberFormat="0" applyAlignment="0" applyProtection="0"/>
    <xf numFmtId="0" fontId="70" fillId="0" borderId="0" applyNumberFormat="0" applyFill="0" applyBorder="0" applyAlignment="0" applyProtection="0"/>
    <xf numFmtId="0" fontId="71" fillId="0" borderId="22" applyNumberFormat="0" applyFill="0" applyAlignment="0" applyProtection="0"/>
    <xf numFmtId="0" fontId="72" fillId="0" borderId="0" applyNumberFormat="0" applyFill="0" applyBorder="0" applyAlignment="0" applyProtection="0"/>
    <xf numFmtId="0" fontId="73" fillId="0" borderId="0"/>
    <xf numFmtId="0" fontId="45" fillId="0" borderId="0"/>
    <xf numFmtId="0" fontId="46" fillId="0" borderId="0"/>
    <xf numFmtId="0" fontId="50" fillId="0" borderId="0"/>
    <xf numFmtId="0" fontId="44" fillId="0" borderId="0"/>
    <xf numFmtId="0" fontId="76" fillId="0" borderId="0"/>
    <xf numFmtId="0" fontId="46" fillId="23" borderId="20" applyNumberFormat="0" applyFont="0" applyAlignment="0" applyProtection="0"/>
    <xf numFmtId="0" fontId="46" fillId="0" borderId="0"/>
    <xf numFmtId="0" fontId="46" fillId="0" borderId="0"/>
    <xf numFmtId="0" fontId="50" fillId="0" borderId="0"/>
    <xf numFmtId="0" fontId="43" fillId="0" borderId="0"/>
    <xf numFmtId="0" fontId="42" fillId="0" borderId="0"/>
    <xf numFmtId="0" fontId="44" fillId="0" borderId="0"/>
    <xf numFmtId="0" fontId="46" fillId="0" borderId="0"/>
    <xf numFmtId="0" fontId="46" fillId="0" borderId="0"/>
    <xf numFmtId="0" fontId="46" fillId="23" borderId="20" applyNumberFormat="0" applyFont="0" applyAlignment="0" applyProtection="0"/>
    <xf numFmtId="0" fontId="41" fillId="0" borderId="0"/>
    <xf numFmtId="0" fontId="93" fillId="0" borderId="0"/>
    <xf numFmtId="0" fontId="40" fillId="0" borderId="0"/>
    <xf numFmtId="0" fontId="39" fillId="0" borderId="0"/>
    <xf numFmtId="0" fontId="46" fillId="0" borderId="0"/>
    <xf numFmtId="0" fontId="38" fillId="0" borderId="0"/>
    <xf numFmtId="0" fontId="38" fillId="0" borderId="0"/>
    <xf numFmtId="0" fontId="44" fillId="0" borderId="0"/>
    <xf numFmtId="0" fontId="37" fillId="0" borderId="0"/>
    <xf numFmtId="0" fontId="94" fillId="0" borderId="0"/>
    <xf numFmtId="0" fontId="50" fillId="0" borderId="0"/>
    <xf numFmtId="0" fontId="36" fillId="0" borderId="0"/>
    <xf numFmtId="0" fontId="36" fillId="0" borderId="0"/>
    <xf numFmtId="0" fontId="46" fillId="0" borderId="0"/>
    <xf numFmtId="0" fontId="35" fillId="0" borderId="0"/>
    <xf numFmtId="0" fontId="34" fillId="0" borderId="0"/>
    <xf numFmtId="0" fontId="34" fillId="0" borderId="0"/>
    <xf numFmtId="0" fontId="95" fillId="0" borderId="0"/>
    <xf numFmtId="0" fontId="33" fillId="0" borderId="0"/>
    <xf numFmtId="0" fontId="32" fillId="0" borderId="0"/>
    <xf numFmtId="0" fontId="96" fillId="0" borderId="0"/>
    <xf numFmtId="0" fontId="31" fillId="0" borderId="0"/>
    <xf numFmtId="0" fontId="30" fillId="0" borderId="0"/>
    <xf numFmtId="0" fontId="30" fillId="0" borderId="0"/>
    <xf numFmtId="0" fontId="30" fillId="0" borderId="0"/>
    <xf numFmtId="0" fontId="29" fillId="0" borderId="0"/>
    <xf numFmtId="0" fontId="50" fillId="0" borderId="0"/>
    <xf numFmtId="0" fontId="29" fillId="0" borderId="0"/>
    <xf numFmtId="0" fontId="48" fillId="0" borderId="0"/>
    <xf numFmtId="0" fontId="29" fillId="0" borderId="0"/>
    <xf numFmtId="0" fontId="50" fillId="0" borderId="0"/>
    <xf numFmtId="0" fontId="46" fillId="0" borderId="0"/>
    <xf numFmtId="0" fontId="28" fillId="0" borderId="0"/>
    <xf numFmtId="0" fontId="28" fillId="0" borderId="0"/>
    <xf numFmtId="0" fontId="28" fillId="0" borderId="0"/>
    <xf numFmtId="0" fontId="28" fillId="0" borderId="0"/>
    <xf numFmtId="0" fontId="50" fillId="0" borderId="0"/>
    <xf numFmtId="0" fontId="50" fillId="0" borderId="0"/>
    <xf numFmtId="0" fontId="27" fillId="0" borderId="0"/>
    <xf numFmtId="0" fontId="26" fillId="0" borderId="0"/>
    <xf numFmtId="0" fontId="26" fillId="0" borderId="0"/>
    <xf numFmtId="0" fontId="26" fillId="0" borderId="0"/>
    <xf numFmtId="0" fontId="25" fillId="0" borderId="0"/>
    <xf numFmtId="0" fontId="25" fillId="0" borderId="0"/>
    <xf numFmtId="0" fontId="24" fillId="0" borderId="0"/>
    <xf numFmtId="0" fontId="44" fillId="0" borderId="0"/>
    <xf numFmtId="0" fontId="46" fillId="0" borderId="0"/>
    <xf numFmtId="0" fontId="24" fillId="0" borderId="0"/>
    <xf numFmtId="0" fontId="24" fillId="0" borderId="0"/>
    <xf numFmtId="0" fontId="23"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1"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46" fillId="0" borderId="0"/>
    <xf numFmtId="0" fontId="19" fillId="0" borderId="0"/>
    <xf numFmtId="0" fontId="18" fillId="0" borderId="0"/>
    <xf numFmtId="0" fontId="18" fillId="0" borderId="0"/>
    <xf numFmtId="0" fontId="50" fillId="0" borderId="0"/>
    <xf numFmtId="0" fontId="130" fillId="0" borderId="0"/>
    <xf numFmtId="0" fontId="17" fillId="0" borderId="0"/>
    <xf numFmtId="0" fontId="16" fillId="0" borderId="0"/>
    <xf numFmtId="0" fontId="15"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2" fillId="0" borderId="0"/>
    <xf numFmtId="0" fontId="12" fillId="0" borderId="0"/>
    <xf numFmtId="0" fontId="11" fillId="0" borderId="0"/>
    <xf numFmtId="0" fontId="11" fillId="0" borderId="0"/>
    <xf numFmtId="0" fontId="10" fillId="0" borderId="0"/>
    <xf numFmtId="0" fontId="10" fillId="0" borderId="0"/>
    <xf numFmtId="0" fontId="10" fillId="0" borderId="0"/>
    <xf numFmtId="0" fontId="9" fillId="0" borderId="0"/>
    <xf numFmtId="0" fontId="8" fillId="0" borderId="0"/>
    <xf numFmtId="0" fontId="7"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43" fontId="46"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cellStyleXfs>
  <cellXfs count="1490">
    <xf numFmtId="0" fontId="0" fillId="0" borderId="0" xfId="0"/>
    <xf numFmtId="0" fontId="54" fillId="0" borderId="0" xfId="53" applyFont="1"/>
    <xf numFmtId="0" fontId="77" fillId="0" borderId="0" xfId="53" applyFont="1"/>
    <xf numFmtId="0" fontId="48" fillId="0" borderId="0" xfId="53" applyFont="1"/>
    <xf numFmtId="0" fontId="52" fillId="0" borderId="0" xfId="53" applyFont="1" applyAlignment="1">
      <alignment horizontal="right"/>
    </xf>
    <xf numFmtId="0" fontId="47" fillId="25" borderId="10" xfId="53" applyFont="1" applyFill="1" applyBorder="1"/>
    <xf numFmtId="0" fontId="47" fillId="25" borderId="11" xfId="53" applyFont="1" applyFill="1" applyBorder="1" applyAlignment="1">
      <alignment horizontal="center"/>
    </xf>
    <xf numFmtId="0" fontId="47" fillId="25" borderId="12" xfId="53" applyFont="1" applyFill="1" applyBorder="1" applyAlignment="1">
      <alignment horizontal="center"/>
    </xf>
    <xf numFmtId="0" fontId="48" fillId="25" borderId="5" xfId="53" applyFont="1" applyFill="1" applyBorder="1"/>
    <xf numFmtId="164" fontId="48" fillId="0" borderId="4" xfId="53" applyNumberFormat="1" applyFont="1" applyBorder="1"/>
    <xf numFmtId="164" fontId="48" fillId="0" borderId="13" xfId="53" applyNumberFormat="1" applyFont="1" applyBorder="1"/>
    <xf numFmtId="164" fontId="48" fillId="0" borderId="6" xfId="53" applyNumberFormat="1" applyFont="1" applyBorder="1"/>
    <xf numFmtId="0" fontId="47" fillId="25" borderId="7" xfId="53" applyFont="1" applyFill="1" applyBorder="1"/>
    <xf numFmtId="164" fontId="47" fillId="0" borderId="24" xfId="53" applyNumberFormat="1" applyFont="1" applyBorder="1"/>
    <xf numFmtId="164" fontId="47" fillId="0" borderId="8" xfId="53" applyNumberFormat="1" applyFont="1" applyBorder="1"/>
    <xf numFmtId="0" fontId="78" fillId="0" borderId="0" xfId="55" applyFont="1"/>
    <xf numFmtId="0" fontId="78" fillId="0" borderId="0" xfId="53" applyFont="1"/>
    <xf numFmtId="0" fontId="79" fillId="0" borderId="0" xfId="53" applyFont="1"/>
    <xf numFmtId="0" fontId="80" fillId="0" borderId="0" xfId="53" applyFont="1"/>
    <xf numFmtId="0" fontId="81" fillId="24" borderId="0" xfId="53" applyFont="1" applyFill="1" applyAlignment="1">
      <alignment vertical="center"/>
    </xf>
    <xf numFmtId="0" fontId="82" fillId="24" borderId="0" xfId="53" applyFont="1" applyFill="1" applyAlignment="1">
      <alignment vertical="center"/>
    </xf>
    <xf numFmtId="0" fontId="46" fillId="24" borderId="0" xfId="53" applyFont="1" applyFill="1" applyAlignment="1">
      <alignment vertical="center"/>
    </xf>
    <xf numFmtId="165" fontId="83" fillId="24" borderId="0" xfId="53" applyNumberFormat="1" applyFont="1" applyFill="1" applyAlignment="1">
      <alignment vertical="center"/>
    </xf>
    <xf numFmtId="165" fontId="84" fillId="24" borderId="0" xfId="53" applyNumberFormat="1" applyFont="1" applyFill="1" applyAlignment="1">
      <alignment vertical="center"/>
    </xf>
    <xf numFmtId="4" fontId="82" fillId="24" borderId="0" xfId="53" applyNumberFormat="1" applyFont="1" applyFill="1" applyAlignment="1">
      <alignment vertical="center"/>
    </xf>
    <xf numFmtId="166" fontId="75" fillId="24" borderId="0" xfId="53" applyNumberFormat="1" applyFont="1" applyFill="1" applyAlignment="1">
      <alignment vertical="center"/>
    </xf>
    <xf numFmtId="165" fontId="81" fillId="24" borderId="0" xfId="53" applyNumberFormat="1" applyFont="1" applyFill="1" applyAlignment="1">
      <alignment vertical="center"/>
    </xf>
    <xf numFmtId="0" fontId="85" fillId="24" borderId="0" xfId="53" applyFont="1" applyFill="1" applyAlignment="1">
      <alignment vertical="center" wrapText="1"/>
    </xf>
    <xf numFmtId="0" fontId="85" fillId="24" borderId="0" xfId="53" applyFont="1" applyFill="1" applyAlignment="1">
      <alignment vertical="center"/>
    </xf>
    <xf numFmtId="0" fontId="86" fillId="24" borderId="0" xfId="53" applyFont="1" applyFill="1" applyAlignment="1">
      <alignment vertical="center"/>
    </xf>
    <xf numFmtId="4" fontId="86" fillId="24" borderId="0" xfId="53" applyNumberFormat="1" applyFont="1" applyFill="1" applyAlignment="1">
      <alignment vertical="center"/>
    </xf>
    <xf numFmtId="166" fontId="87" fillId="24" borderId="0" xfId="53" applyNumberFormat="1" applyFont="1" applyFill="1" applyAlignment="1">
      <alignment vertical="center"/>
    </xf>
    <xf numFmtId="164" fontId="85" fillId="24" borderId="0" xfId="53" applyNumberFormat="1" applyFont="1" applyFill="1" applyAlignment="1">
      <alignment vertical="center"/>
    </xf>
    <xf numFmtId="4" fontId="81" fillId="24" borderId="0" xfId="53" applyNumberFormat="1" applyFont="1" applyFill="1" applyAlignment="1">
      <alignment vertical="center"/>
    </xf>
    <xf numFmtId="0" fontId="74" fillId="0" borderId="0" xfId="53" applyFont="1" applyAlignment="1">
      <alignment vertical="center"/>
    </xf>
    <xf numFmtId="0" fontId="76" fillId="0" borderId="0" xfId="53"/>
    <xf numFmtId="0" fontId="48" fillId="0" borderId="4" xfId="53" applyFont="1" applyBorder="1"/>
    <xf numFmtId="0" fontId="47" fillId="0" borderId="3" xfId="53" applyFont="1" applyBorder="1" applyAlignment="1">
      <alignment horizontal="center"/>
    </xf>
    <xf numFmtId="0" fontId="54" fillId="0" borderId="0" xfId="55" applyFont="1"/>
    <xf numFmtId="4" fontId="54" fillId="0" borderId="0" xfId="55" applyNumberFormat="1" applyFont="1" applyAlignment="1">
      <alignment horizontal="right"/>
    </xf>
    <xf numFmtId="0" fontId="48" fillId="0" borderId="0" xfId="55" applyFont="1"/>
    <xf numFmtId="4" fontId="54" fillId="0" borderId="0" xfId="53" applyNumberFormat="1" applyFont="1"/>
    <xf numFmtId="0" fontId="84" fillId="24" borderId="0" xfId="53" applyFont="1" applyFill="1" applyAlignment="1">
      <alignment horizontal="right" vertical="center" wrapText="1"/>
    </xf>
    <xf numFmtId="0" fontId="83" fillId="24" borderId="0" xfId="53" applyFont="1" applyFill="1" applyAlignment="1">
      <alignment vertical="center" wrapText="1"/>
    </xf>
    <xf numFmtId="4" fontId="88" fillId="24" borderId="3" xfId="53" applyNumberFormat="1" applyFont="1" applyFill="1" applyBorder="1" applyAlignment="1">
      <alignment vertical="center"/>
    </xf>
    <xf numFmtId="165" fontId="83" fillId="24" borderId="25" xfId="53" applyNumberFormat="1" applyFont="1" applyFill="1" applyBorder="1" applyAlignment="1">
      <alignment vertical="center"/>
    </xf>
    <xf numFmtId="4" fontId="88" fillId="24" borderId="0" xfId="53" applyNumberFormat="1" applyFont="1" applyFill="1" applyAlignment="1">
      <alignment vertical="center"/>
    </xf>
    <xf numFmtId="166" fontId="88" fillId="24" borderId="0" xfId="53" applyNumberFormat="1" applyFont="1" applyFill="1" applyAlignment="1">
      <alignment vertical="center"/>
    </xf>
    <xf numFmtId="0" fontId="84" fillId="24" borderId="0" xfId="53" applyFont="1" applyFill="1" applyAlignment="1">
      <alignment vertical="center" wrapText="1"/>
    </xf>
    <xf numFmtId="4" fontId="75" fillId="24" borderId="3" xfId="53" applyNumberFormat="1" applyFont="1" applyFill="1" applyBorder="1" applyAlignment="1">
      <alignment vertical="center"/>
    </xf>
    <xf numFmtId="165" fontId="84" fillId="24" borderId="25" xfId="53" applyNumberFormat="1" applyFont="1" applyFill="1" applyBorder="1" applyAlignment="1">
      <alignment vertical="center"/>
    </xf>
    <xf numFmtId="4" fontId="75" fillId="24" borderId="0" xfId="53" applyNumberFormat="1" applyFont="1" applyFill="1" applyAlignment="1">
      <alignment vertical="center"/>
    </xf>
    <xf numFmtId="0" fontId="89" fillId="24" borderId="0" xfId="53" applyFont="1" applyFill="1" applyAlignment="1">
      <alignment vertical="center" wrapText="1"/>
    </xf>
    <xf numFmtId="4" fontId="90" fillId="24" borderId="1" xfId="53" applyNumberFormat="1" applyFont="1" applyFill="1" applyBorder="1" applyAlignment="1">
      <alignment vertical="center"/>
    </xf>
    <xf numFmtId="165" fontId="84" fillId="24" borderId="26" xfId="53" applyNumberFormat="1" applyFont="1" applyFill="1" applyBorder="1" applyAlignment="1">
      <alignment vertical="center"/>
    </xf>
    <xf numFmtId="4" fontId="90" fillId="24" borderId="0" xfId="53" applyNumberFormat="1" applyFont="1" applyFill="1" applyAlignment="1">
      <alignment vertical="center"/>
    </xf>
    <xf numFmtId="166" fontId="91" fillId="24" borderId="0" xfId="53" applyNumberFormat="1" applyFont="1" applyFill="1" applyAlignment="1">
      <alignment vertical="center"/>
    </xf>
    <xf numFmtId="4" fontId="46" fillId="24" borderId="0" xfId="53" applyNumberFormat="1" applyFont="1" applyFill="1" applyAlignment="1">
      <alignment vertical="center"/>
    </xf>
    <xf numFmtId="164" fontId="84" fillId="24" borderId="0" xfId="53" applyNumberFormat="1" applyFont="1" applyFill="1" applyAlignment="1">
      <alignment vertical="center"/>
    </xf>
    <xf numFmtId="0" fontId="54" fillId="0" borderId="0" xfId="53" applyFont="1" applyAlignment="1">
      <alignment vertical="center" wrapText="1"/>
    </xf>
    <xf numFmtId="0" fontId="48" fillId="0" borderId="0" xfId="53" applyFont="1" applyAlignment="1">
      <alignment horizontal="center" vertical="center"/>
    </xf>
    <xf numFmtId="0" fontId="47" fillId="0" borderId="0" xfId="53" applyFont="1" applyAlignment="1">
      <alignment horizontal="center" vertical="center" wrapText="1"/>
    </xf>
    <xf numFmtId="0" fontId="48" fillId="0" borderId="0" xfId="53" applyFont="1" applyAlignment="1">
      <alignment vertical="center"/>
    </xf>
    <xf numFmtId="0" fontId="48" fillId="0" borderId="0" xfId="53" applyFont="1" applyAlignment="1">
      <alignment vertical="center" wrapText="1"/>
    </xf>
    <xf numFmtId="4" fontId="48" fillId="0" borderId="0" xfId="53" applyNumberFormat="1" applyFont="1" applyAlignment="1">
      <alignment vertical="center"/>
    </xf>
    <xf numFmtId="0" fontId="47" fillId="0" borderId="0" xfId="53" applyFont="1" applyAlignment="1">
      <alignment vertical="center" wrapText="1"/>
    </xf>
    <xf numFmtId="4" fontId="47" fillId="0" borderId="2" xfId="53" applyNumberFormat="1" applyFont="1" applyBorder="1" applyAlignment="1">
      <alignment vertical="center"/>
    </xf>
    <xf numFmtId="4" fontId="47" fillId="0" borderId="0" xfId="53" applyNumberFormat="1" applyFont="1" applyAlignment="1">
      <alignment vertical="center"/>
    </xf>
    <xf numFmtId="0" fontId="49" fillId="0" borderId="0" xfId="53" applyFont="1"/>
    <xf numFmtId="0" fontId="92" fillId="0" borderId="0" xfId="53" applyFont="1"/>
    <xf numFmtId="4" fontId="48" fillId="0" borderId="13" xfId="0" applyNumberFormat="1" applyFont="1" applyBorder="1" applyAlignment="1">
      <alignment vertical="center"/>
    </xf>
    <xf numFmtId="0" fontId="48" fillId="0" borderId="0" xfId="0" applyFont="1" applyAlignment="1">
      <alignment vertical="center" wrapText="1"/>
    </xf>
    <xf numFmtId="3" fontId="48" fillId="0" borderId="0" xfId="0" applyNumberFormat="1" applyFont="1" applyAlignment="1">
      <alignment horizontal="right" vertical="center"/>
    </xf>
    <xf numFmtId="167" fontId="48" fillId="0" borderId="0" xfId="0" applyNumberFormat="1" applyFont="1" applyAlignment="1">
      <alignment horizontal="right" vertical="center"/>
    </xf>
    <xf numFmtId="2" fontId="75" fillId="24" borderId="0" xfId="53" applyNumberFormat="1" applyFont="1" applyFill="1" applyAlignment="1">
      <alignment vertical="center"/>
    </xf>
    <xf numFmtId="4" fontId="48" fillId="0" borderId="13" xfId="0" applyNumberFormat="1" applyFont="1" applyBorder="1" applyAlignment="1">
      <alignment horizontal="right" vertical="center"/>
    </xf>
    <xf numFmtId="0" fontId="47" fillId="0" borderId="0" xfId="0" applyFont="1" applyAlignment="1">
      <alignment horizontal="center" vertical="center"/>
    </xf>
    <xf numFmtId="0" fontId="47" fillId="0" borderId="0" xfId="0" applyFont="1" applyAlignment="1">
      <alignment horizontal="center" vertical="center" wrapText="1"/>
    </xf>
    <xf numFmtId="0" fontId="47" fillId="0" borderId="0" xfId="0" applyFont="1" applyAlignment="1">
      <alignment vertical="center" wrapText="1"/>
    </xf>
    <xf numFmtId="3" fontId="47" fillId="0" borderId="0" xfId="0" applyNumberFormat="1" applyFont="1" applyAlignment="1">
      <alignment horizontal="right" vertical="center"/>
    </xf>
    <xf numFmtId="168" fontId="54" fillId="0" borderId="0" xfId="53" applyNumberFormat="1" applyFont="1"/>
    <xf numFmtId="168" fontId="48" fillId="0" borderId="0" xfId="53" applyNumberFormat="1" applyFont="1" applyAlignment="1">
      <alignment vertical="center"/>
    </xf>
    <xf numFmtId="0" fontId="81" fillId="0" borderId="0" xfId="53" applyFont="1" applyAlignment="1">
      <alignment vertical="center"/>
    </xf>
    <xf numFmtId="4" fontId="88" fillId="0" borderId="0" xfId="53" applyNumberFormat="1" applyFont="1" applyAlignment="1">
      <alignment vertical="center"/>
    </xf>
    <xf numFmtId="4" fontId="75" fillId="0" borderId="0" xfId="53" applyNumberFormat="1" applyFont="1" applyAlignment="1">
      <alignment vertical="center"/>
    </xf>
    <xf numFmtId="2" fontId="75" fillId="0" borderId="0" xfId="53" applyNumberFormat="1" applyFont="1" applyAlignment="1">
      <alignment vertical="center"/>
    </xf>
    <xf numFmtId="166" fontId="75" fillId="0" borderId="0" xfId="53" applyNumberFormat="1" applyFont="1" applyAlignment="1">
      <alignment vertical="center"/>
    </xf>
    <xf numFmtId="4" fontId="90" fillId="0" borderId="0" xfId="53" applyNumberFormat="1" applyFont="1" applyAlignment="1">
      <alignment vertical="center"/>
    </xf>
    <xf numFmtId="166" fontId="91" fillId="0" borderId="0" xfId="53" applyNumberFormat="1" applyFont="1" applyAlignment="1">
      <alignment vertical="center"/>
    </xf>
    <xf numFmtId="0" fontId="48" fillId="0" borderId="0" xfId="0" applyFont="1"/>
    <xf numFmtId="0" fontId="47" fillId="0" borderId="0" xfId="50" applyFont="1" applyAlignment="1">
      <alignment horizontal="center"/>
    </xf>
    <xf numFmtId="0" fontId="47" fillId="0" borderId="0" xfId="50" applyFont="1" applyAlignment="1">
      <alignment wrapText="1"/>
    </xf>
    <xf numFmtId="3" fontId="47" fillId="0" borderId="0" xfId="50" applyNumberFormat="1" applyFont="1"/>
    <xf numFmtId="3" fontId="48" fillId="0" borderId="0" xfId="50" applyNumberFormat="1" applyFont="1" applyAlignment="1">
      <alignment horizontal="right"/>
    </xf>
    <xf numFmtId="164" fontId="48" fillId="0" borderId="0" xfId="50" applyNumberFormat="1" applyFont="1" applyAlignment="1">
      <alignment horizontal="left"/>
    </xf>
    <xf numFmtId="169" fontId="48" fillId="0" borderId="0" xfId="50" applyNumberFormat="1" applyFont="1"/>
    <xf numFmtId="0" fontId="48" fillId="0" borderId="0" xfId="50" applyFont="1" applyAlignment="1">
      <alignment horizontal="center"/>
    </xf>
    <xf numFmtId="0" fontId="48" fillId="0" borderId="0" xfId="50" applyFont="1" applyAlignment="1">
      <alignment wrapText="1"/>
    </xf>
    <xf numFmtId="3" fontId="48" fillId="0" borderId="0" xfId="50" applyNumberFormat="1" applyFont="1"/>
    <xf numFmtId="164" fontId="48" fillId="0" borderId="0" xfId="50" applyNumberFormat="1" applyFont="1" applyAlignment="1">
      <alignment horizontal="right"/>
    </xf>
    <xf numFmtId="0" fontId="49" fillId="0" borderId="0" xfId="50" applyFont="1" applyAlignment="1">
      <alignment horizontal="center" wrapText="1"/>
    </xf>
    <xf numFmtId="0" fontId="49" fillId="0" borderId="0" xfId="50" applyFont="1" applyAlignment="1">
      <alignment horizontal="left"/>
    </xf>
    <xf numFmtId="0" fontId="49" fillId="0" borderId="0" xfId="50" applyFont="1" applyAlignment="1">
      <alignment wrapText="1"/>
    </xf>
    <xf numFmtId="3" fontId="49" fillId="0" borderId="0" xfId="50" applyNumberFormat="1" applyFont="1"/>
    <xf numFmtId="0" fontId="47" fillId="0" borderId="28" xfId="50" applyFont="1" applyBorder="1" applyAlignment="1">
      <alignment horizontal="center" vertical="center" wrapText="1"/>
    </xf>
    <xf numFmtId="169" fontId="46" fillId="0" borderId="0" xfId="50" applyNumberFormat="1"/>
    <xf numFmtId="0" fontId="47" fillId="0" borderId="33" xfId="50" applyFont="1" applyBorder="1" applyAlignment="1">
      <alignment horizontal="left"/>
    </xf>
    <xf numFmtId="0" fontId="48" fillId="0" borderId="0" xfId="50" applyFont="1"/>
    <xf numFmtId="0" fontId="47" fillId="0" borderId="29" xfId="50" applyFont="1" applyBorder="1" applyAlignment="1">
      <alignment horizontal="center"/>
    </xf>
    <xf numFmtId="0" fontId="47" fillId="0" borderId="31" xfId="50" applyFont="1" applyBorder="1" applyAlignment="1">
      <alignment horizontal="left"/>
    </xf>
    <xf numFmtId="0" fontId="47" fillId="0" borderId="30" xfId="50" applyFont="1" applyBorder="1" applyAlignment="1">
      <alignment horizontal="center"/>
    </xf>
    <xf numFmtId="0" fontId="47" fillId="0" borderId="28" xfId="50" applyFont="1" applyBorder="1" applyAlignment="1">
      <alignment horizontal="left"/>
    </xf>
    <xf numFmtId="0" fontId="98" fillId="0" borderId="0" xfId="52" applyFont="1"/>
    <xf numFmtId="4" fontId="101" fillId="26" borderId="5" xfId="95" applyNumberFormat="1" applyFont="1" applyFill="1" applyBorder="1" applyAlignment="1" applyProtection="1">
      <alignment horizontal="left" vertical="center" wrapText="1"/>
      <protection locked="0"/>
    </xf>
    <xf numFmtId="0" fontId="54" fillId="0" borderId="0" xfId="95" applyFont="1" applyAlignment="1" applyProtection="1">
      <alignment vertical="center"/>
      <protection locked="0"/>
    </xf>
    <xf numFmtId="0" fontId="54" fillId="0" borderId="0" xfId="1" applyFont="1"/>
    <xf numFmtId="0" fontId="101" fillId="0" borderId="0" xfId="1" applyFont="1" applyAlignment="1">
      <alignment vertical="center"/>
    </xf>
    <xf numFmtId="0" fontId="48" fillId="0" borderId="0" xfId="0" applyFont="1" applyAlignment="1">
      <alignment horizontal="center" vertical="center"/>
    </xf>
    <xf numFmtId="4" fontId="101" fillId="26" borderId="43" xfId="95" applyNumberFormat="1" applyFont="1" applyFill="1" applyBorder="1" applyAlignment="1" applyProtection="1">
      <alignment horizontal="left" vertical="center" wrapText="1"/>
      <protection locked="0"/>
    </xf>
    <xf numFmtId="3" fontId="54" fillId="0" borderId="55" xfId="68" applyNumberFormat="1" applyFont="1" applyBorder="1" applyAlignment="1">
      <alignment horizontal="right" vertical="center"/>
    </xf>
    <xf numFmtId="0" fontId="54" fillId="0" borderId="0" xfId="1" applyFont="1" applyAlignment="1">
      <alignment vertical="center"/>
    </xf>
    <xf numFmtId="0" fontId="54" fillId="0" borderId="0" xfId="1" applyFont="1" applyAlignment="1">
      <alignment horizontal="center" vertical="center"/>
    </xf>
    <xf numFmtId="0" fontId="54" fillId="0" borderId="0" xfId="1" applyFont="1" applyAlignment="1">
      <alignment vertical="center" wrapText="1"/>
    </xf>
    <xf numFmtId="4" fontId="54" fillId="0" borderId="0" xfId="1" applyNumberFormat="1" applyFont="1" applyAlignment="1">
      <alignment vertical="center"/>
    </xf>
    <xf numFmtId="0" fontId="106" fillId="0" borderId="0" xfId="1" applyFont="1" applyAlignment="1">
      <alignment vertical="center"/>
    </xf>
    <xf numFmtId="0" fontId="54" fillId="0" borderId="0" xfId="1" applyFont="1" applyAlignment="1">
      <alignment horizontal="left" vertical="center"/>
    </xf>
    <xf numFmtId="0" fontId="101" fillId="0" borderId="0" xfId="1" applyFont="1" applyAlignment="1">
      <alignment horizontal="right"/>
    </xf>
    <xf numFmtId="4" fontId="101" fillId="0" borderId="42" xfId="1" applyNumberFormat="1" applyFont="1" applyBorder="1" applyAlignment="1">
      <alignment vertical="center"/>
    </xf>
    <xf numFmtId="4" fontId="107" fillId="0" borderId="8" xfId="1" applyNumberFormat="1" applyFont="1" applyBorder="1" applyAlignment="1">
      <alignment horizontal="right" vertical="center"/>
    </xf>
    <xf numFmtId="0" fontId="101" fillId="0" borderId="0" xfId="1" applyFont="1" applyAlignment="1">
      <alignment vertical="center" wrapText="1"/>
    </xf>
    <xf numFmtId="4" fontId="101" fillId="0" borderId="0" xfId="1" applyNumberFormat="1" applyFont="1" applyAlignment="1">
      <alignment vertical="center"/>
    </xf>
    <xf numFmtId="0" fontId="107" fillId="0" borderId="0" xfId="1" applyFont="1" applyAlignment="1">
      <alignment vertical="center"/>
    </xf>
    <xf numFmtId="0" fontId="108" fillId="0" borderId="0" xfId="1" applyFont="1" applyAlignment="1">
      <alignment vertical="center"/>
    </xf>
    <xf numFmtId="0" fontId="101" fillId="0" borderId="43" xfId="1" applyFont="1" applyBorder="1" applyAlignment="1">
      <alignment horizontal="center" vertical="center" wrapText="1"/>
    </xf>
    <xf numFmtId="0" fontId="54" fillId="0" borderId="49" xfId="1" applyFont="1" applyBorder="1" applyAlignment="1">
      <alignment vertical="center" wrapText="1"/>
    </xf>
    <xf numFmtId="4" fontId="54" fillId="0" borderId="49" xfId="1" applyNumberFormat="1" applyFont="1" applyBorder="1" applyAlignment="1">
      <alignment vertical="center"/>
    </xf>
    <xf numFmtId="0" fontId="54" fillId="0" borderId="49" xfId="1" applyFont="1" applyBorder="1" applyAlignment="1">
      <alignment vertical="center"/>
    </xf>
    <xf numFmtId="0" fontId="106" fillId="0" borderId="49" xfId="1" applyFont="1" applyBorder="1" applyAlignment="1">
      <alignment horizontal="right" vertical="center"/>
    </xf>
    <xf numFmtId="0" fontId="54" fillId="0" borderId="49" xfId="1" applyFont="1" applyBorder="1" applyAlignment="1">
      <alignment horizontal="center" vertical="center"/>
    </xf>
    <xf numFmtId="0" fontId="54" fillId="0" borderId="50" xfId="1" applyFont="1" applyBorder="1" applyAlignment="1">
      <alignment horizontal="left"/>
    </xf>
    <xf numFmtId="4" fontId="101" fillId="0" borderId="42" xfId="1" applyNumberFormat="1" applyFont="1" applyBorder="1" applyAlignment="1">
      <alignment horizontal="right" vertical="center" wrapText="1"/>
    </xf>
    <xf numFmtId="4" fontId="107" fillId="0" borderId="24" xfId="1" applyNumberFormat="1" applyFont="1" applyBorder="1" applyAlignment="1">
      <alignment horizontal="right" vertical="center" wrapText="1"/>
    </xf>
    <xf numFmtId="4" fontId="54" fillId="0" borderId="42" xfId="1" applyNumberFormat="1" applyFont="1" applyBorder="1" applyAlignment="1">
      <alignment horizontal="center" vertical="center" wrapText="1"/>
    </xf>
    <xf numFmtId="0" fontId="101" fillId="0" borderId="49" xfId="1" applyFont="1" applyBorder="1" applyAlignment="1">
      <alignment vertical="center" wrapText="1"/>
    </xf>
    <xf numFmtId="4" fontId="101" fillId="0" borderId="49" xfId="1" applyNumberFormat="1" applyFont="1" applyBorder="1" applyAlignment="1">
      <alignment vertical="center"/>
    </xf>
    <xf numFmtId="0" fontId="101" fillId="0" borderId="49" xfId="1" applyFont="1" applyBorder="1" applyAlignment="1">
      <alignment vertical="center"/>
    </xf>
    <xf numFmtId="0" fontId="101" fillId="24" borderId="38" xfId="1" applyFont="1" applyFill="1" applyBorder="1" applyAlignment="1">
      <alignment vertical="center" wrapText="1"/>
    </xf>
    <xf numFmtId="4" fontId="101" fillId="0" borderId="38" xfId="1" applyNumberFormat="1" applyFont="1" applyBorder="1" applyAlignment="1">
      <alignment vertical="center"/>
    </xf>
    <xf numFmtId="0" fontId="101" fillId="0" borderId="38" xfId="1" applyFont="1" applyBorder="1" applyAlignment="1">
      <alignment vertical="center"/>
    </xf>
    <xf numFmtId="0" fontId="106" fillId="0" borderId="38" xfId="1" applyFont="1" applyBorder="1" applyAlignment="1">
      <alignment horizontal="right" vertical="center"/>
    </xf>
    <xf numFmtId="4" fontId="101" fillId="24" borderId="42" xfId="1" applyNumberFormat="1" applyFont="1" applyFill="1" applyBorder="1" applyAlignment="1">
      <alignment horizontal="right" vertical="center" wrapText="1"/>
    </xf>
    <xf numFmtId="4" fontId="107" fillId="0" borderId="42" xfId="1" applyNumberFormat="1" applyFont="1" applyBorder="1" applyAlignment="1">
      <alignment horizontal="right" vertical="center" wrapText="1"/>
    </xf>
    <xf numFmtId="4" fontId="54" fillId="0" borderId="8" xfId="1" applyNumberFormat="1" applyFont="1" applyBorder="1" applyAlignment="1">
      <alignment horizontal="justify" vertical="center" wrapText="1"/>
    </xf>
    <xf numFmtId="4" fontId="54" fillId="0" borderId="0" xfId="1" applyNumberFormat="1" applyFont="1" applyAlignment="1">
      <alignment vertical="center" wrapText="1"/>
    </xf>
    <xf numFmtId="4" fontId="106" fillId="0" borderId="0" xfId="1" applyNumberFormat="1" applyFont="1" applyAlignment="1">
      <alignment vertical="center"/>
    </xf>
    <xf numFmtId="4" fontId="54" fillId="0" borderId="0" xfId="1" applyNumberFormat="1" applyFont="1" applyAlignment="1">
      <alignment horizontal="center" vertical="center"/>
    </xf>
    <xf numFmtId="4" fontId="54" fillId="0" borderId="0" xfId="1" applyNumberFormat="1" applyFont="1" applyAlignment="1">
      <alignment horizontal="left" vertical="center"/>
    </xf>
    <xf numFmtId="4" fontId="108" fillId="0" borderId="0" xfId="1" applyNumberFormat="1" applyFont="1" applyAlignment="1">
      <alignment vertical="center"/>
    </xf>
    <xf numFmtId="4" fontId="54" fillId="0" borderId="0" xfId="1" applyNumberFormat="1" applyFont="1" applyAlignment="1">
      <alignment horizontal="center" vertical="center" wrapText="1"/>
    </xf>
    <xf numFmtId="4" fontId="54" fillId="0" borderId="0" xfId="1" applyNumberFormat="1" applyFont="1" applyAlignment="1">
      <alignment horizontal="left" vertical="center" wrapText="1"/>
    </xf>
    <xf numFmtId="0" fontId="101" fillId="0" borderId="28" xfId="1" applyFont="1" applyBorder="1"/>
    <xf numFmtId="0" fontId="106" fillId="0" borderId="10" xfId="1" applyFont="1" applyBorder="1" applyAlignment="1">
      <alignment horizontal="center" vertical="center" wrapText="1"/>
    </xf>
    <xf numFmtId="0" fontId="106" fillId="0" borderId="5" xfId="1" applyFont="1" applyBorder="1" applyAlignment="1">
      <alignment horizontal="center" vertical="center" wrapText="1"/>
    </xf>
    <xf numFmtId="0" fontId="54" fillId="0" borderId="8" xfId="1" applyFont="1" applyBorder="1" applyAlignment="1">
      <alignment horizontal="justify" vertical="center" wrapText="1"/>
    </xf>
    <xf numFmtId="0" fontId="101" fillId="0" borderId="30" xfId="1" applyFont="1" applyBorder="1"/>
    <xf numFmtId="0" fontId="54" fillId="0" borderId="38" xfId="1" applyFont="1" applyBorder="1" applyAlignment="1">
      <alignment horizontal="center" vertical="center"/>
    </xf>
    <xf numFmtId="0" fontId="54" fillId="0" borderId="39" xfId="1" applyFont="1" applyBorder="1" applyAlignment="1">
      <alignment horizontal="justify" vertical="center" wrapText="1"/>
    </xf>
    <xf numFmtId="0" fontId="54" fillId="0" borderId="50" xfId="1" applyFont="1" applyBorder="1" applyAlignment="1">
      <alignment horizontal="justify" vertical="center" wrapText="1"/>
    </xf>
    <xf numFmtId="0" fontId="54" fillId="0" borderId="5" xfId="1" applyFont="1" applyBorder="1" applyAlignment="1">
      <alignment horizontal="left" vertical="center"/>
    </xf>
    <xf numFmtId="0" fontId="97" fillId="0" borderId="0" xfId="100" applyFont="1" applyAlignment="1">
      <alignment vertical="center"/>
    </xf>
    <xf numFmtId="172" fontId="97" fillId="0" borderId="0" xfId="100" applyNumberFormat="1" applyFont="1" applyAlignment="1">
      <alignment vertical="center"/>
    </xf>
    <xf numFmtId="0" fontId="97" fillId="0" borderId="0" xfId="100" applyFont="1" applyAlignment="1">
      <alignment vertical="center" wrapText="1"/>
    </xf>
    <xf numFmtId="4" fontId="48" fillId="0" borderId="0" xfId="100" applyNumberFormat="1" applyFont="1" applyAlignment="1">
      <alignment horizontal="right"/>
    </xf>
    <xf numFmtId="172" fontId="47" fillId="0" borderId="43" xfId="100" applyNumberFormat="1" applyFont="1" applyBorder="1" applyAlignment="1">
      <alignment horizontal="center" vertical="center"/>
    </xf>
    <xf numFmtId="4" fontId="47" fillId="0" borderId="0" xfId="100" applyNumberFormat="1" applyFont="1" applyAlignment="1">
      <alignment vertical="center"/>
    </xf>
    <xf numFmtId="4" fontId="97" fillId="0" borderId="0" xfId="100" applyNumberFormat="1" applyFont="1" applyAlignment="1">
      <alignment vertical="center"/>
    </xf>
    <xf numFmtId="172" fontId="97" fillId="0" borderId="0" xfId="100" applyNumberFormat="1" applyFont="1"/>
    <xf numFmtId="0" fontId="97" fillId="0" borderId="0" xfId="100" applyFont="1"/>
    <xf numFmtId="172" fontId="48" fillId="0" borderId="5" xfId="100" applyNumberFormat="1" applyFont="1" applyBorder="1" applyAlignment="1">
      <alignment horizontal="center" vertical="center"/>
    </xf>
    <xf numFmtId="4" fontId="97" fillId="0" borderId="0" xfId="100" applyNumberFormat="1" applyFont="1"/>
    <xf numFmtId="172" fontId="97" fillId="0" borderId="0" xfId="100" applyNumberFormat="1" applyFont="1" applyAlignment="1">
      <alignment horizontal="center" vertical="center"/>
    </xf>
    <xf numFmtId="0" fontId="48" fillId="0" borderId="0" xfId="100" applyFont="1" applyAlignment="1">
      <alignment horizontal="right"/>
    </xf>
    <xf numFmtId="0" fontId="48" fillId="0" borderId="0" xfId="100" applyFont="1" applyAlignment="1">
      <alignment vertical="center"/>
    </xf>
    <xf numFmtId="0" fontId="74" fillId="0" borderId="0" xfId="100" applyFont="1" applyAlignment="1">
      <alignment vertical="center"/>
    </xf>
    <xf numFmtId="172" fontId="74" fillId="0" borderId="0" xfId="100" applyNumberFormat="1" applyFont="1" applyAlignment="1">
      <alignment horizontal="center" vertical="center"/>
    </xf>
    <xf numFmtId="0" fontId="74" fillId="0" borderId="0" xfId="100" applyFont="1" applyAlignment="1">
      <alignment vertical="center" wrapText="1"/>
    </xf>
    <xf numFmtId="0" fontId="97" fillId="0" borderId="0" xfId="100" applyFont="1" applyAlignment="1" applyProtection="1">
      <alignment vertical="center"/>
      <protection locked="0"/>
    </xf>
    <xf numFmtId="4" fontId="74" fillId="0" borderId="0" xfId="100" applyNumberFormat="1" applyFont="1" applyAlignment="1">
      <alignment vertical="center"/>
    </xf>
    <xf numFmtId="172" fontId="97" fillId="0" borderId="0" xfId="100" applyNumberFormat="1" applyFont="1" applyAlignment="1">
      <alignment horizontal="center"/>
    </xf>
    <xf numFmtId="0" fontId="97" fillId="0" borderId="0" xfId="100" applyFont="1" applyAlignment="1">
      <alignment wrapText="1"/>
    </xf>
    <xf numFmtId="0" fontId="48" fillId="0" borderId="0" xfId="100" applyFont="1"/>
    <xf numFmtId="172" fontId="48" fillId="0" borderId="5" xfId="77" applyNumberFormat="1" applyFont="1" applyBorder="1" applyAlignment="1">
      <alignment horizontal="center" vertical="center"/>
    </xf>
    <xf numFmtId="0" fontId="101" fillId="0" borderId="0" xfId="0" applyFont="1" applyAlignment="1">
      <alignment vertical="center"/>
    </xf>
    <xf numFmtId="0" fontId="101" fillId="0" borderId="0" xfId="0" applyFont="1" applyAlignment="1">
      <alignment horizontal="center" vertical="center"/>
    </xf>
    <xf numFmtId="0" fontId="48" fillId="0" borderId="0" xfId="0" applyFont="1" applyAlignment="1">
      <alignment vertical="center"/>
    </xf>
    <xf numFmtId="0" fontId="48" fillId="28" borderId="0" xfId="0" applyFont="1" applyFill="1" applyAlignment="1">
      <alignment vertical="center"/>
    </xf>
    <xf numFmtId="0" fontId="114" fillId="0" borderId="0" xfId="0" applyFont="1" applyAlignment="1">
      <alignment vertical="center"/>
    </xf>
    <xf numFmtId="0" fontId="48" fillId="28" borderId="0" xfId="0" applyFont="1" applyFill="1" applyAlignment="1">
      <alignment vertical="center" wrapText="1"/>
    </xf>
    <xf numFmtId="0" fontId="47" fillId="28" borderId="0" xfId="0" applyFont="1" applyFill="1" applyAlignment="1">
      <alignment vertical="center"/>
    </xf>
    <xf numFmtId="0" fontId="49" fillId="0" borderId="0" xfId="0" applyFont="1" applyAlignment="1">
      <alignment vertical="center"/>
    </xf>
    <xf numFmtId="0" fontId="54" fillId="0" borderId="0" xfId="60" applyFont="1"/>
    <xf numFmtId="0" fontId="101" fillId="0" borderId="0" xfId="101" applyFont="1" applyAlignment="1">
      <alignment horizontal="center" wrapText="1"/>
    </xf>
    <xf numFmtId="0" fontId="54" fillId="0" borderId="0" xfId="60" applyFont="1" applyAlignment="1">
      <alignment vertical="center"/>
    </xf>
    <xf numFmtId="0" fontId="101" fillId="0" borderId="13" xfId="60" applyFont="1" applyBorder="1"/>
    <xf numFmtId="4" fontId="54" fillId="0" borderId="32" xfId="60" applyNumberFormat="1" applyFont="1" applyBorder="1"/>
    <xf numFmtId="0" fontId="54" fillId="0" borderId="52" xfId="60" applyFont="1" applyBorder="1" applyAlignment="1">
      <alignment wrapText="1"/>
    </xf>
    <xf numFmtId="0" fontId="101" fillId="0" borderId="13" xfId="60" applyFont="1" applyBorder="1" applyAlignment="1">
      <alignment vertical="center" wrapText="1"/>
    </xf>
    <xf numFmtId="0" fontId="101" fillId="0" borderId="4" xfId="60" applyFont="1" applyBorder="1" applyAlignment="1">
      <alignment vertical="center" wrapText="1"/>
    </xf>
    <xf numFmtId="4" fontId="54" fillId="0" borderId="0" xfId="60" applyNumberFormat="1" applyFont="1" applyAlignment="1">
      <alignment vertical="center"/>
    </xf>
    <xf numFmtId="0" fontId="54" fillId="0" borderId="25" xfId="60" applyFont="1" applyBorder="1" applyAlignment="1">
      <alignment vertical="center" wrapText="1"/>
    </xf>
    <xf numFmtId="0" fontId="54" fillId="0" borderId="13" xfId="60" applyFont="1" applyBorder="1"/>
    <xf numFmtId="0" fontId="101" fillId="0" borderId="13" xfId="60" applyFont="1" applyBorder="1" applyAlignment="1">
      <alignment vertical="center"/>
    </xf>
    <xf numFmtId="4" fontId="101" fillId="0" borderId="4" xfId="60" applyNumberFormat="1" applyFont="1" applyBorder="1" applyAlignment="1">
      <alignment vertical="center"/>
    </xf>
    <xf numFmtId="0" fontId="101" fillId="0" borderId="52" xfId="60" applyFont="1" applyBorder="1" applyAlignment="1">
      <alignment vertical="center" wrapText="1"/>
    </xf>
    <xf numFmtId="0" fontId="101" fillId="0" borderId="0" xfId="60" applyFont="1"/>
    <xf numFmtId="0" fontId="54" fillId="0" borderId="0" xfId="60" applyFont="1" applyAlignment="1">
      <alignment vertical="center" wrapText="1"/>
    </xf>
    <xf numFmtId="0" fontId="54" fillId="0" borderId="0" xfId="99" applyFont="1"/>
    <xf numFmtId="0" fontId="46" fillId="0" borderId="25" xfId="60" applyFont="1" applyBorder="1" applyAlignment="1">
      <alignment vertical="center" wrapText="1"/>
    </xf>
    <xf numFmtId="0" fontId="48" fillId="0" borderId="3" xfId="60" applyFont="1" applyBorder="1"/>
    <xf numFmtId="0" fontId="46" fillId="0" borderId="4" xfId="60" applyFont="1" applyBorder="1" applyAlignment="1">
      <alignment vertical="center" wrapText="1"/>
    </xf>
    <xf numFmtId="0" fontId="101" fillId="0" borderId="4" xfId="60" applyFont="1" applyBorder="1" applyAlignment="1">
      <alignment vertical="center"/>
    </xf>
    <xf numFmtId="4" fontId="46" fillId="0" borderId="0" xfId="60" applyNumberFormat="1" applyFont="1" applyAlignment="1">
      <alignment vertical="center"/>
    </xf>
    <xf numFmtId="0" fontId="101" fillId="0" borderId="4" xfId="99" applyFont="1" applyBorder="1" applyAlignment="1">
      <alignment vertical="center" wrapText="1"/>
    </xf>
    <xf numFmtId="4" fontId="101" fillId="0" borderId="0" xfId="101" applyNumberFormat="1" applyFont="1"/>
    <xf numFmtId="0" fontId="49" fillId="0" borderId="0" xfId="57" applyFont="1" applyAlignment="1">
      <alignment horizontal="left" vertical="center" wrapText="1"/>
    </xf>
    <xf numFmtId="0" fontId="52" fillId="0" borderId="0" xfId="57" applyFont="1" applyAlignment="1">
      <alignment horizontal="left" vertical="center" wrapText="1"/>
    </xf>
    <xf numFmtId="0" fontId="98" fillId="0" borderId="0" xfId="52" applyFont="1" applyAlignment="1">
      <alignment horizontal="right"/>
    </xf>
    <xf numFmtId="1" fontId="101" fillId="26" borderId="31" xfId="95" applyNumberFormat="1" applyFont="1" applyFill="1" applyBorder="1" applyAlignment="1" applyProtection="1">
      <alignment horizontal="center" vertical="center" wrapText="1"/>
      <protection locked="0"/>
    </xf>
    <xf numFmtId="1" fontId="101" fillId="26" borderId="28" xfId="95" applyNumberFormat="1" applyFont="1" applyFill="1" applyBorder="1" applyAlignment="1" applyProtection="1">
      <alignment horizontal="center" vertical="center" wrapText="1"/>
      <protection locked="0"/>
    </xf>
    <xf numFmtId="0" fontId="54" fillId="0" borderId="52" xfId="60" applyFont="1" applyBorder="1" applyAlignment="1">
      <alignment vertical="center" wrapText="1"/>
    </xf>
    <xf numFmtId="0" fontId="46" fillId="0" borderId="0" xfId="60" applyFont="1"/>
    <xf numFmtId="4" fontId="54" fillId="0" borderId="32" xfId="60" applyNumberFormat="1" applyFont="1" applyBorder="1" applyAlignment="1">
      <alignment vertical="center"/>
    </xf>
    <xf numFmtId="0" fontId="46" fillId="0" borderId="0" xfId="60" applyFont="1" applyAlignment="1">
      <alignment vertical="center" wrapText="1"/>
    </xf>
    <xf numFmtId="0" fontId="28" fillId="0" borderId="0" xfId="99"/>
    <xf numFmtId="0" fontId="103" fillId="0" borderId="0" xfId="99" applyFont="1"/>
    <xf numFmtId="0" fontId="121" fillId="0" borderId="0" xfId="99" applyFont="1"/>
    <xf numFmtId="0" fontId="121" fillId="0" borderId="0" xfId="85" applyFont="1"/>
    <xf numFmtId="4" fontId="121" fillId="0" borderId="0" xfId="85" applyNumberFormat="1" applyFont="1"/>
    <xf numFmtId="4" fontId="105" fillId="0" borderId="0" xfId="85" applyNumberFormat="1" applyFont="1"/>
    <xf numFmtId="0" fontId="105" fillId="0" borderId="0" xfId="85" applyFont="1"/>
    <xf numFmtId="0" fontId="31" fillId="0" borderId="0" xfId="85"/>
    <xf numFmtId="172" fontId="48" fillId="0" borderId="5" xfId="77" applyNumberFormat="1" applyFont="1" applyBorder="1" applyAlignment="1" applyProtection="1">
      <alignment horizontal="center" vertical="center"/>
      <protection hidden="1"/>
    </xf>
    <xf numFmtId="4" fontId="48" fillId="28" borderId="0" xfId="0" applyNumberFormat="1" applyFont="1" applyFill="1" applyAlignment="1">
      <alignment vertical="center"/>
    </xf>
    <xf numFmtId="49" fontId="113" fillId="0" borderId="60" xfId="0" applyNumberFormat="1" applyFont="1" applyBorder="1" applyAlignment="1">
      <alignment horizontal="center" vertical="center" wrapText="1"/>
    </xf>
    <xf numFmtId="174" fontId="54" fillId="28" borderId="0" xfId="0" applyNumberFormat="1" applyFont="1" applyFill="1" applyAlignment="1">
      <alignment horizontal="right" vertical="center" wrapText="1"/>
    </xf>
    <xf numFmtId="174" fontId="113" fillId="28" borderId="0" xfId="0" applyNumberFormat="1" applyFont="1" applyFill="1" applyAlignment="1">
      <alignment horizontal="right" vertical="center" wrapText="1"/>
    </xf>
    <xf numFmtId="0" fontId="116" fillId="0" borderId="0" xfId="0" applyFont="1" applyAlignment="1">
      <alignment horizontal="center" vertical="center" wrapText="1"/>
    </xf>
    <xf numFmtId="173" fontId="112" fillId="28" borderId="60" xfId="0" applyNumberFormat="1" applyFont="1" applyFill="1" applyBorder="1" applyAlignment="1">
      <alignment horizontal="right" vertical="center" wrapText="1"/>
    </xf>
    <xf numFmtId="173" fontId="101" fillId="28" borderId="0" xfId="0" applyNumberFormat="1" applyFont="1" applyFill="1" applyAlignment="1">
      <alignment horizontal="right" vertical="center" wrapText="1"/>
    </xf>
    <xf numFmtId="173" fontId="113" fillId="28" borderId="60" xfId="0" applyNumberFormat="1" applyFont="1" applyFill="1" applyBorder="1" applyAlignment="1">
      <alignment horizontal="right" vertical="center" wrapText="1"/>
    </xf>
    <xf numFmtId="173" fontId="54" fillId="28" borderId="0" xfId="0" applyNumberFormat="1" applyFont="1" applyFill="1" applyAlignment="1">
      <alignment horizontal="right" vertical="center" wrapText="1"/>
    </xf>
    <xf numFmtId="174" fontId="113" fillId="28" borderId="60" xfId="0" applyNumberFormat="1" applyFont="1" applyFill="1" applyBorder="1" applyAlignment="1">
      <alignment horizontal="right" vertical="center" wrapText="1"/>
    </xf>
    <xf numFmtId="4" fontId="117" fillId="0" borderId="0" xfId="0" applyNumberFormat="1" applyFont="1" applyAlignment="1">
      <alignment vertical="center"/>
    </xf>
    <xf numFmtId="4" fontId="48" fillId="0" borderId="0" xfId="0" applyNumberFormat="1" applyFont="1" applyAlignment="1">
      <alignment vertical="center"/>
    </xf>
    <xf numFmtId="0" fontId="101" fillId="0" borderId="0" xfId="0" applyFont="1" applyAlignment="1">
      <alignment horizontal="center" vertical="center" wrapText="1"/>
    </xf>
    <xf numFmtId="49" fontId="118" fillId="0" borderId="0" xfId="0" applyNumberFormat="1" applyFont="1" applyAlignment="1">
      <alignment horizontal="left" vertical="center" wrapText="1"/>
    </xf>
    <xf numFmtId="173" fontId="118" fillId="28" borderId="0" xfId="0" applyNumberFormat="1" applyFont="1" applyFill="1" applyAlignment="1">
      <alignment horizontal="right" vertical="center" wrapText="1"/>
    </xf>
    <xf numFmtId="49" fontId="118" fillId="28" borderId="0" xfId="0" applyNumberFormat="1" applyFont="1" applyFill="1" applyAlignment="1">
      <alignment horizontal="right" vertical="center" wrapText="1"/>
    </xf>
    <xf numFmtId="0" fontId="97" fillId="0" borderId="0" xfId="0" applyFont="1" applyAlignment="1">
      <alignment vertical="center"/>
    </xf>
    <xf numFmtId="0" fontId="101" fillId="0" borderId="57" xfId="60" applyFont="1" applyBorder="1"/>
    <xf numFmtId="0" fontId="49" fillId="0" borderId="0" xfId="50" applyFont="1" applyAlignment="1">
      <alignment horizontal="center"/>
    </xf>
    <xf numFmtId="0" fontId="49" fillId="0" borderId="0" xfId="57" applyFont="1" applyAlignment="1">
      <alignment horizontal="center" vertical="center" wrapText="1"/>
    </xf>
    <xf numFmtId="0" fontId="52" fillId="0" borderId="0" xfId="57" applyFont="1" applyAlignment="1">
      <alignment horizontal="center" vertical="center" wrapText="1"/>
    </xf>
    <xf numFmtId="3" fontId="54" fillId="0" borderId="34" xfId="68" applyNumberFormat="1" applyFont="1" applyBorder="1" applyAlignment="1">
      <alignment vertical="center"/>
    </xf>
    <xf numFmtId="3" fontId="54" fillId="0" borderId="35" xfId="68" applyNumberFormat="1" applyFont="1" applyBorder="1" applyAlignment="1">
      <alignment vertical="center"/>
    </xf>
    <xf numFmtId="3" fontId="54" fillId="0" borderId="64" xfId="68" applyNumberFormat="1" applyFont="1" applyBorder="1" applyAlignment="1">
      <alignment vertical="center"/>
    </xf>
    <xf numFmtId="3" fontId="54" fillId="0" borderId="65" xfId="68" applyNumberFormat="1" applyFont="1" applyBorder="1" applyAlignment="1">
      <alignment vertical="center"/>
    </xf>
    <xf numFmtId="0" fontId="48" fillId="0" borderId="0" xfId="0" applyFont="1" applyAlignment="1">
      <alignment horizontal="center" vertical="center" wrapText="1"/>
    </xf>
    <xf numFmtId="0" fontId="48" fillId="0" borderId="0" xfId="0" applyFont="1" applyAlignment="1">
      <alignment horizontal="left"/>
    </xf>
    <xf numFmtId="0" fontId="48" fillId="0" borderId="0" xfId="0" applyFont="1" applyAlignment="1">
      <alignment horizontal="left" wrapText="1"/>
    </xf>
    <xf numFmtId="4" fontId="48" fillId="0" borderId="0" xfId="0" applyNumberFormat="1" applyFont="1"/>
    <xf numFmtId="4" fontId="47" fillId="0" borderId="0" xfId="0" applyNumberFormat="1" applyFont="1"/>
    <xf numFmtId="0" fontId="54" fillId="0" borderId="5" xfId="0" applyFont="1" applyBorder="1" applyAlignment="1">
      <alignment vertical="center" wrapText="1"/>
    </xf>
    <xf numFmtId="0" fontId="54" fillId="0" borderId="5" xfId="0" applyFont="1" applyBorder="1" applyAlignment="1">
      <alignment horizontal="left" vertical="center" wrapText="1"/>
    </xf>
    <xf numFmtId="0" fontId="101" fillId="0" borderId="43" xfId="0" applyFont="1" applyBorder="1" applyAlignment="1">
      <alignment horizontal="center" vertical="center" wrapText="1"/>
    </xf>
    <xf numFmtId="49" fontId="113" fillId="0" borderId="61" xfId="0" applyNumberFormat="1" applyFont="1" applyBorder="1" applyAlignment="1">
      <alignment horizontal="left" vertical="center" wrapText="1"/>
    </xf>
    <xf numFmtId="173" fontId="113" fillId="28" borderId="61" xfId="0" applyNumberFormat="1" applyFont="1" applyFill="1" applyBorder="1" applyAlignment="1">
      <alignment horizontal="right" vertical="center" wrapText="1"/>
    </xf>
    <xf numFmtId="49" fontId="54" fillId="0" borderId="61" xfId="0" applyNumberFormat="1" applyFont="1" applyBorder="1" applyAlignment="1">
      <alignment horizontal="left" vertical="center" wrapText="1"/>
    </xf>
    <xf numFmtId="173" fontId="113" fillId="28" borderId="61" xfId="0" applyNumberFormat="1" applyFont="1" applyFill="1" applyBorder="1" applyAlignment="1">
      <alignment horizontal="center" vertical="center" wrapText="1"/>
    </xf>
    <xf numFmtId="49" fontId="113" fillId="28" borderId="61" xfId="0" applyNumberFormat="1" applyFont="1" applyFill="1" applyBorder="1" applyAlignment="1">
      <alignment horizontal="left" vertical="center" wrapText="1"/>
    </xf>
    <xf numFmtId="49" fontId="113" fillId="0" borderId="61" xfId="0" applyNumberFormat="1" applyFont="1" applyBorder="1" applyAlignment="1">
      <alignment horizontal="center" vertical="center" wrapText="1"/>
    </xf>
    <xf numFmtId="173" fontId="113" fillId="0" borderId="61" xfId="0" applyNumberFormat="1" applyFont="1" applyBorder="1" applyAlignment="1">
      <alignment horizontal="right" vertical="center" wrapText="1"/>
    </xf>
    <xf numFmtId="174" fontId="113" fillId="0" borderId="61" xfId="0" applyNumberFormat="1" applyFont="1" applyBorder="1" applyAlignment="1">
      <alignment horizontal="right" vertical="center" wrapText="1"/>
    </xf>
    <xf numFmtId="49" fontId="113" fillId="28" borderId="61" xfId="0" applyNumberFormat="1" applyFont="1" applyFill="1" applyBorder="1" applyAlignment="1">
      <alignment horizontal="center" vertical="center" wrapText="1"/>
    </xf>
    <xf numFmtId="49" fontId="54" fillId="0" borderId="61" xfId="0" applyNumberFormat="1" applyFont="1" applyBorder="1" applyAlignment="1">
      <alignment horizontal="center" vertical="center" wrapText="1"/>
    </xf>
    <xf numFmtId="49" fontId="54" fillId="28" borderId="61" xfId="0" applyNumberFormat="1" applyFont="1" applyFill="1" applyBorder="1" applyAlignment="1">
      <alignment horizontal="left" vertical="center" wrapText="1"/>
    </xf>
    <xf numFmtId="174" fontId="113" fillId="28" borderId="61" xfId="0" applyNumberFormat="1" applyFont="1" applyFill="1" applyBorder="1" applyAlignment="1">
      <alignment horizontal="right" vertical="center" wrapText="1"/>
    </xf>
    <xf numFmtId="0" fontId="101" fillId="0" borderId="4" xfId="101" applyFont="1" applyBorder="1" applyAlignment="1">
      <alignment horizontal="center" vertical="center" wrapText="1"/>
    </xf>
    <xf numFmtId="4" fontId="101" fillId="0" borderId="4" xfId="121" applyNumberFormat="1" applyFont="1" applyBorder="1" applyAlignment="1">
      <alignment vertical="center"/>
    </xf>
    <xf numFmtId="164" fontId="48" fillId="0" borderId="66" xfId="53" applyNumberFormat="1" applyFont="1" applyBorder="1"/>
    <xf numFmtId="0" fontId="76" fillId="0" borderId="4" xfId="53" applyBorder="1"/>
    <xf numFmtId="171" fontId="76" fillId="0" borderId="0" xfId="53" applyNumberFormat="1"/>
    <xf numFmtId="0" fontId="47" fillId="0" borderId="71" xfId="50" applyFont="1" applyBorder="1" applyAlignment="1">
      <alignment horizontal="center"/>
    </xf>
    <xf numFmtId="3" fontId="54" fillId="0" borderId="74" xfId="68" applyNumberFormat="1" applyFont="1" applyBorder="1" applyAlignment="1">
      <alignment vertical="center"/>
    </xf>
    <xf numFmtId="3" fontId="54" fillId="0" borderId="12" xfId="68" applyNumberFormat="1" applyFont="1" applyBorder="1" applyAlignment="1">
      <alignment horizontal="right" vertical="center"/>
    </xf>
    <xf numFmtId="3" fontId="54" fillId="0" borderId="8" xfId="68" applyNumberFormat="1" applyFont="1" applyBorder="1" applyAlignment="1">
      <alignment horizontal="right" vertical="center"/>
    </xf>
    <xf numFmtId="3" fontId="49" fillId="0" borderId="0" xfId="57" applyNumberFormat="1" applyFont="1" applyAlignment="1">
      <alignment horizontal="center" vertical="center" wrapText="1"/>
    </xf>
    <xf numFmtId="3" fontId="52" fillId="0" borderId="0" xfId="57" applyNumberFormat="1" applyFont="1" applyAlignment="1">
      <alignment horizontal="center" vertical="center" wrapText="1"/>
    </xf>
    <xf numFmtId="0" fontId="54" fillId="0" borderId="0" xfId="109" applyFont="1" applyAlignment="1">
      <alignment vertical="center"/>
    </xf>
    <xf numFmtId="1" fontId="101" fillId="0" borderId="0" xfId="95" applyNumberFormat="1" applyFont="1" applyAlignment="1" applyProtection="1">
      <alignment horizontal="center" vertical="center" wrapText="1"/>
      <protection locked="0"/>
    </xf>
    <xf numFmtId="3" fontId="101" fillId="0" borderId="0" xfId="95" applyNumberFormat="1" applyFont="1" applyAlignment="1" applyProtection="1">
      <alignment horizontal="right" vertical="center"/>
      <protection locked="0"/>
    </xf>
    <xf numFmtId="0" fontId="101" fillId="0" borderId="42" xfId="110" applyFont="1" applyBorder="1" applyAlignment="1">
      <alignment horizontal="center" vertical="center"/>
    </xf>
    <xf numFmtId="0" fontId="101" fillId="26" borderId="42" xfId="110" applyFont="1" applyFill="1" applyBorder="1" applyAlignment="1">
      <alignment horizontal="center" vertical="center"/>
    </xf>
    <xf numFmtId="1" fontId="97" fillId="0" borderId="0" xfId="100" applyNumberFormat="1" applyFont="1" applyAlignment="1">
      <alignment horizontal="center" vertical="center"/>
    </xf>
    <xf numFmtId="0" fontId="49" fillId="0" borderId="0" xfId="133" applyFont="1" applyAlignment="1">
      <alignment horizontal="center" vertical="center"/>
    </xf>
    <xf numFmtId="0" fontId="49" fillId="0" borderId="0" xfId="133" applyFont="1" applyAlignment="1">
      <alignment horizontal="center"/>
    </xf>
    <xf numFmtId="0" fontId="126" fillId="0" borderId="0" xfId="133" applyFont="1"/>
    <xf numFmtId="0" fontId="127" fillId="0" borderId="0" xfId="133" applyFont="1" applyAlignment="1">
      <alignment horizontal="center"/>
    </xf>
    <xf numFmtId="0" fontId="47" fillId="0" borderId="0" xfId="133" applyFont="1" applyAlignment="1">
      <alignment horizontal="left"/>
    </xf>
    <xf numFmtId="3" fontId="126" fillId="0" borderId="0" xfId="133" applyNumberFormat="1" applyFont="1"/>
    <xf numFmtId="0" fontId="101" fillId="0" borderId="0" xfId="1" applyFont="1" applyAlignment="1">
      <alignment horizontal="right" wrapText="1"/>
    </xf>
    <xf numFmtId="0" fontId="128" fillId="0" borderId="0" xfId="1" applyFont="1" applyAlignment="1">
      <alignment wrapText="1"/>
    </xf>
    <xf numFmtId="0" fontId="128" fillId="0" borderId="0" xfId="1" applyFont="1"/>
    <xf numFmtId="0" fontId="128" fillId="0" borderId="0" xfId="133" applyFont="1"/>
    <xf numFmtId="0" fontId="47" fillId="0" borderId="76" xfId="133" applyFont="1" applyBorder="1" applyAlignment="1">
      <alignment horizontal="center" vertical="center" wrapText="1"/>
    </xf>
    <xf numFmtId="0" fontId="47" fillId="0" borderId="77" xfId="133" applyFont="1" applyBorder="1" applyAlignment="1">
      <alignment horizontal="center" vertical="center" wrapText="1"/>
    </xf>
    <xf numFmtId="3" fontId="47" fillId="0" borderId="78" xfId="133" applyNumberFormat="1" applyFont="1" applyBorder="1" applyAlignment="1">
      <alignment horizontal="center" vertical="center" wrapText="1"/>
    </xf>
    <xf numFmtId="0" fontId="47" fillId="0" borderId="79" xfId="1" applyFont="1" applyBorder="1" applyAlignment="1">
      <alignment horizontal="center" vertical="center" wrapText="1"/>
    </xf>
    <xf numFmtId="0" fontId="47" fillId="0" borderId="0" xfId="1" applyFont="1" applyAlignment="1">
      <alignment horizontal="center" vertical="center" wrapText="1"/>
    </xf>
    <xf numFmtId="0" fontId="129" fillId="0" borderId="0" xfId="1" applyFont="1" applyAlignment="1">
      <alignment horizontal="center" vertical="center" wrapText="1"/>
    </xf>
    <xf numFmtId="0" fontId="129" fillId="0" borderId="0" xfId="1" applyFont="1" applyAlignment="1">
      <alignment horizontal="center" vertical="center"/>
    </xf>
    <xf numFmtId="0" fontId="48" fillId="0" borderId="0" xfId="1" applyFont="1" applyAlignment="1">
      <alignment horizontal="left" vertical="center" wrapText="1"/>
    </xf>
    <xf numFmtId="0" fontId="110" fillId="0" borderId="0" xfId="1" applyFont="1" applyAlignment="1">
      <alignment horizontal="justify" vertical="center" wrapText="1"/>
    </xf>
    <xf numFmtId="0" fontId="110" fillId="0" borderId="0" xfId="1" applyFont="1" applyAlignment="1">
      <alignment horizontal="justify" vertical="center"/>
    </xf>
    <xf numFmtId="0" fontId="48" fillId="0" borderId="5" xfId="133" applyFont="1" applyBorder="1" applyAlignment="1">
      <alignment horizontal="center" vertical="center"/>
    </xf>
    <xf numFmtId="0" fontId="48" fillId="0" borderId="80" xfId="1" applyFont="1" applyBorder="1" applyAlignment="1">
      <alignment horizontal="center" vertical="center"/>
    </xf>
    <xf numFmtId="0" fontId="48" fillId="0" borderId="81" xfId="1" applyFont="1" applyBorder="1" applyAlignment="1">
      <alignment horizontal="left" vertical="center" wrapText="1"/>
    </xf>
    <xf numFmtId="3" fontId="48" fillId="0" borderId="81" xfId="133" applyNumberFormat="1" applyFont="1" applyBorder="1" applyAlignment="1">
      <alignment vertical="center"/>
    </xf>
    <xf numFmtId="0" fontId="132" fillId="0" borderId="0" xfId="133" applyFont="1"/>
    <xf numFmtId="0" fontId="132" fillId="0" borderId="0" xfId="133" applyFont="1" applyAlignment="1">
      <alignment horizontal="left"/>
    </xf>
    <xf numFmtId="3" fontId="132" fillId="0" borderId="0" xfId="133" applyNumberFormat="1" applyFont="1"/>
    <xf numFmtId="0" fontId="132" fillId="0" borderId="0" xfId="1" applyFont="1" applyAlignment="1">
      <alignment wrapText="1"/>
    </xf>
    <xf numFmtId="0" fontId="101" fillId="0" borderId="0" xfId="133" applyFont="1"/>
    <xf numFmtId="3" fontId="101" fillId="0" borderId="0" xfId="133" applyNumberFormat="1" applyFont="1"/>
    <xf numFmtId="3" fontId="47" fillId="0" borderId="85" xfId="133" applyNumberFormat="1" applyFont="1" applyBorder="1" applyAlignment="1">
      <alignment horizontal="center" vertical="center" wrapText="1"/>
    </xf>
    <xf numFmtId="3" fontId="48" fillId="0" borderId="86" xfId="133" applyNumberFormat="1" applyFont="1" applyBorder="1" applyAlignment="1">
      <alignment vertical="center"/>
    </xf>
    <xf numFmtId="0" fontId="109" fillId="0" borderId="0" xfId="1" applyFont="1" applyAlignment="1">
      <alignment horizontal="left" vertical="center" wrapText="1"/>
    </xf>
    <xf numFmtId="0" fontId="48" fillId="0" borderId="80" xfId="133" applyFont="1" applyBorder="1" applyAlignment="1">
      <alignment horizontal="center" vertical="center" wrapText="1"/>
    </xf>
    <xf numFmtId="0" fontId="48" fillId="0" borderId="87" xfId="134" applyFont="1" applyBorder="1" applyAlignment="1">
      <alignment horizontal="left" vertical="center" wrapText="1"/>
    </xf>
    <xf numFmtId="3" fontId="48" fillId="0" borderId="87" xfId="133" applyNumberFormat="1" applyFont="1" applyBorder="1" applyAlignment="1">
      <alignment vertical="center"/>
    </xf>
    <xf numFmtId="0" fontId="48" fillId="0" borderId="0" xfId="133" applyFont="1"/>
    <xf numFmtId="3" fontId="47" fillId="0" borderId="0" xfId="133" applyNumberFormat="1" applyFont="1"/>
    <xf numFmtId="0" fontId="129" fillId="0" borderId="0" xfId="133" applyFont="1" applyAlignment="1">
      <alignment horizontal="left"/>
    </xf>
    <xf numFmtId="0" fontId="129" fillId="0" borderId="0" xfId="133" applyFont="1"/>
    <xf numFmtId="3" fontId="129" fillId="0" borderId="44" xfId="133" applyNumberFormat="1" applyFont="1" applyBorder="1"/>
    <xf numFmtId="0" fontId="129" fillId="0" borderId="44" xfId="1" applyFont="1" applyBorder="1" applyAlignment="1">
      <alignment wrapText="1"/>
    </xf>
    <xf numFmtId="0" fontId="129" fillId="0" borderId="0" xfId="1" applyFont="1" applyAlignment="1">
      <alignment wrapText="1"/>
    </xf>
    <xf numFmtId="0" fontId="129" fillId="0" borderId="0" xfId="133" applyFont="1" applyAlignment="1">
      <alignment horizontal="center"/>
    </xf>
    <xf numFmtId="3" fontId="129" fillId="0" borderId="0" xfId="133" applyNumberFormat="1" applyFont="1"/>
    <xf numFmtId="0" fontId="110" fillId="0" borderId="0" xfId="1" applyFont="1" applyAlignment="1">
      <alignment wrapText="1"/>
    </xf>
    <xf numFmtId="0" fontId="47" fillId="0" borderId="38" xfId="133" applyFont="1" applyBorder="1" applyAlignment="1">
      <alignment horizontal="left"/>
    </xf>
    <xf numFmtId="0" fontId="47" fillId="0" borderId="38" xfId="133" applyFont="1" applyBorder="1"/>
    <xf numFmtId="3" fontId="47" fillId="0" borderId="38" xfId="133" applyNumberFormat="1" applyFont="1" applyBorder="1"/>
    <xf numFmtId="0" fontId="48" fillId="0" borderId="89" xfId="133" applyFont="1" applyBorder="1" applyAlignment="1">
      <alignment horizontal="center" vertical="center"/>
    </xf>
    <xf numFmtId="0" fontId="48" fillId="0" borderId="86" xfId="134" applyFont="1" applyBorder="1" applyAlignment="1">
      <alignment horizontal="left" vertical="center" wrapText="1"/>
    </xf>
    <xf numFmtId="0" fontId="48" fillId="0" borderId="80" xfId="133" applyFont="1" applyBorder="1" applyAlignment="1">
      <alignment horizontal="center" vertical="center"/>
    </xf>
    <xf numFmtId="0" fontId="54" fillId="0" borderId="0" xfId="1" applyFont="1" applyAlignment="1">
      <alignment horizontal="justify" vertical="center" wrapText="1"/>
    </xf>
    <xf numFmtId="0" fontId="54" fillId="0" borderId="0" xfId="1" applyFont="1" applyAlignment="1">
      <alignment horizontal="justify" vertical="center"/>
    </xf>
    <xf numFmtId="0" fontId="47" fillId="0" borderId="0" xfId="133" applyFont="1"/>
    <xf numFmtId="0" fontId="47" fillId="0" borderId="93" xfId="133" applyFont="1" applyBorder="1" applyAlignment="1">
      <alignment horizontal="center" vertical="center" wrapText="1"/>
    </xf>
    <xf numFmtId="0" fontId="47" fillId="0" borderId="94" xfId="133" applyFont="1" applyBorder="1" applyAlignment="1">
      <alignment horizontal="center" vertical="center" wrapText="1"/>
    </xf>
    <xf numFmtId="0" fontId="132" fillId="0" borderId="0" xfId="1" applyFont="1"/>
    <xf numFmtId="0" fontId="48" fillId="0" borderId="51" xfId="133" applyFont="1" applyBorder="1" applyAlignment="1">
      <alignment horizontal="center" vertical="center"/>
    </xf>
    <xf numFmtId="0" fontId="48" fillId="0" borderId="61" xfId="134" applyFont="1" applyBorder="1" applyAlignment="1">
      <alignment vertical="center" wrapText="1"/>
    </xf>
    <xf numFmtId="0" fontId="48" fillId="0" borderId="5" xfId="133" applyFont="1" applyBorder="1" applyAlignment="1">
      <alignment horizontal="center" vertical="center" wrapText="1"/>
    </xf>
    <xf numFmtId="0" fontId="109" fillId="0" borderId="0" xfId="1" applyFont="1" applyAlignment="1">
      <alignment horizontal="left"/>
    </xf>
    <xf numFmtId="0" fontId="110" fillId="0" borderId="0" xfId="133" applyFont="1"/>
    <xf numFmtId="3" fontId="128" fillId="0" borderId="0" xfId="133" applyNumberFormat="1" applyFont="1"/>
    <xf numFmtId="0" fontId="54" fillId="0" borderId="0" xfId="1" applyFont="1" applyAlignment="1">
      <alignment horizontal="left" vertical="center" wrapText="1"/>
    </xf>
    <xf numFmtId="0" fontId="128" fillId="0" borderId="0" xfId="133" applyFont="1" applyAlignment="1">
      <alignment horizontal="center"/>
    </xf>
    <xf numFmtId="4" fontId="47" fillId="0" borderId="0" xfId="0" applyNumberFormat="1" applyFont="1" applyAlignment="1">
      <alignment horizontal="right" vertical="center"/>
    </xf>
    <xf numFmtId="0" fontId="47" fillId="0" borderId="0" xfId="0" applyFont="1" applyAlignment="1">
      <alignment vertical="top"/>
    </xf>
    <xf numFmtId="0" fontId="101" fillId="0" borderId="95" xfId="0" applyFont="1" applyBorder="1" applyAlignment="1">
      <alignment horizontal="center" vertical="center" wrapText="1"/>
    </xf>
    <xf numFmtId="0" fontId="101" fillId="0" borderId="96" xfId="0" applyFont="1" applyBorder="1" applyAlignment="1">
      <alignment horizontal="center" vertical="center" wrapText="1"/>
    </xf>
    <xf numFmtId="4" fontId="101" fillId="26" borderId="95" xfId="0" applyNumberFormat="1" applyFont="1" applyFill="1" applyBorder="1" applyAlignment="1">
      <alignment horizontal="right" vertical="center"/>
    </xf>
    <xf numFmtId="4" fontId="101" fillId="26" borderId="96" xfId="0" applyNumberFormat="1" applyFont="1" applyFill="1" applyBorder="1" applyAlignment="1">
      <alignment horizontal="right" vertical="center"/>
    </xf>
    <xf numFmtId="172" fontId="52" fillId="0" borderId="5" xfId="77" applyNumberFormat="1" applyFont="1" applyBorder="1" applyAlignment="1">
      <alignment horizontal="center" vertical="center" wrapText="1"/>
    </xf>
    <xf numFmtId="172" fontId="52" fillId="0" borderId="0" xfId="77" applyNumberFormat="1" applyFont="1" applyAlignment="1">
      <alignment horizontal="center" vertical="center" wrapText="1"/>
    </xf>
    <xf numFmtId="0" fontId="15" fillId="0" borderId="0" xfId="137"/>
    <xf numFmtId="0" fontId="54" fillId="0" borderId="0" xfId="1" applyFont="1" applyAlignment="1">
      <alignment horizontal="right" wrapText="1"/>
    </xf>
    <xf numFmtId="0" fontId="49" fillId="0" borderId="0" xfId="133" applyFont="1" applyAlignment="1">
      <alignment horizontal="left"/>
    </xf>
    <xf numFmtId="0" fontId="48" fillId="0" borderId="82" xfId="1" applyFont="1" applyBorder="1" applyAlignment="1">
      <alignment horizontal="justify" vertical="center" wrapText="1"/>
    </xf>
    <xf numFmtId="0" fontId="48" fillId="0" borderId="100" xfId="1" applyFont="1" applyBorder="1" applyAlignment="1">
      <alignment horizontal="justify" vertical="center" wrapText="1"/>
    </xf>
    <xf numFmtId="0" fontId="48" fillId="0" borderId="62" xfId="1" applyFont="1" applyBorder="1" applyAlignment="1">
      <alignment horizontal="justify" vertical="center" wrapText="1"/>
    </xf>
    <xf numFmtId="0" fontId="48" fillId="0" borderId="91" xfId="1" applyFont="1" applyBorder="1" applyAlignment="1">
      <alignment horizontal="justify" vertical="center" wrapText="1"/>
    </xf>
    <xf numFmtId="0" fontId="115" fillId="0" borderId="99" xfId="0" applyFont="1" applyBorder="1" applyAlignment="1">
      <alignment horizontal="center" vertical="center" wrapText="1"/>
    </xf>
    <xf numFmtId="0" fontId="111" fillId="0" borderId="99" xfId="0" applyFont="1" applyBorder="1" applyAlignment="1">
      <alignment horizontal="center" vertical="center" wrapText="1"/>
    </xf>
    <xf numFmtId="49" fontId="119" fillId="0" borderId="99" xfId="0" applyNumberFormat="1" applyFont="1" applyBorder="1" applyAlignment="1">
      <alignment horizontal="center" vertical="center" wrapText="1"/>
    </xf>
    <xf numFmtId="0" fontId="133" fillId="0" borderId="0" xfId="53" applyFont="1"/>
    <xf numFmtId="164" fontId="48" fillId="0" borderId="98" xfId="53" applyNumberFormat="1" applyFont="1" applyBorder="1"/>
    <xf numFmtId="164" fontId="48" fillId="0" borderId="97" xfId="53" applyNumberFormat="1" applyFont="1" applyBorder="1"/>
    <xf numFmtId="171" fontId="75" fillId="0" borderId="0" xfId="53" applyNumberFormat="1" applyFont="1"/>
    <xf numFmtId="4" fontId="54" fillId="0" borderId="99" xfId="1" applyNumberFormat="1" applyFont="1" applyBorder="1" applyAlignment="1">
      <alignment horizontal="center" vertical="center" wrapText="1"/>
    </xf>
    <xf numFmtId="0" fontId="52" fillId="0" borderId="0" xfId="77" applyFont="1" applyAlignment="1">
      <alignment horizontal="left" vertical="center" wrapText="1"/>
    </xf>
    <xf numFmtId="0" fontId="98" fillId="0" borderId="29" xfId="142" applyFont="1" applyBorder="1" applyAlignment="1">
      <alignment horizontal="center"/>
    </xf>
    <xf numFmtId="0" fontId="48" fillId="0" borderId="101" xfId="133" applyFont="1" applyBorder="1" applyAlignment="1">
      <alignment horizontal="center" vertical="center" wrapText="1"/>
    </xf>
    <xf numFmtId="0" fontId="48" fillId="0" borderId="81" xfId="134" applyFont="1" applyBorder="1" applyAlignment="1">
      <alignment vertical="center" wrapText="1"/>
    </xf>
    <xf numFmtId="0" fontId="48" fillId="0" borderId="102" xfId="1" applyFont="1" applyBorder="1" applyAlignment="1">
      <alignment horizontal="justify" vertical="center" wrapText="1"/>
    </xf>
    <xf numFmtId="0" fontId="136" fillId="0" borderId="0" xfId="68" applyFont="1" applyAlignment="1">
      <alignment vertical="center"/>
    </xf>
    <xf numFmtId="3" fontId="101" fillId="0" borderId="51" xfId="92" applyNumberFormat="1" applyFont="1" applyBorder="1" applyAlignment="1">
      <alignment horizontal="center" vertical="center"/>
    </xf>
    <xf numFmtId="3" fontId="101" fillId="0" borderId="61" xfId="92" applyNumberFormat="1" applyFont="1" applyBorder="1" applyAlignment="1">
      <alignment horizontal="center" vertical="center"/>
    </xf>
    <xf numFmtId="0" fontId="48" fillId="0" borderId="0" xfId="68" applyFont="1" applyAlignment="1">
      <alignment vertical="center"/>
    </xf>
    <xf numFmtId="3" fontId="54" fillId="0" borderId="10" xfId="68" applyNumberFormat="1" applyFont="1" applyBorder="1" applyAlignment="1">
      <alignment horizontal="right" vertical="center"/>
    </xf>
    <xf numFmtId="3" fontId="54" fillId="0" borderId="5" xfId="68" applyNumberFormat="1" applyFont="1" applyBorder="1" applyAlignment="1">
      <alignment horizontal="right" vertical="center"/>
    </xf>
    <xf numFmtId="3" fontId="116" fillId="27" borderId="36" xfId="68" applyNumberFormat="1" applyFont="1" applyFill="1" applyBorder="1" applyAlignment="1">
      <alignment horizontal="justify" vertical="center"/>
    </xf>
    <xf numFmtId="3" fontId="54" fillId="0" borderId="108" xfId="68" applyNumberFormat="1" applyFont="1" applyBorder="1" applyAlignment="1">
      <alignment vertical="center"/>
    </xf>
    <xf numFmtId="3" fontId="54" fillId="0" borderId="110" xfId="68" applyNumberFormat="1" applyFont="1" applyBorder="1" applyAlignment="1">
      <alignment vertical="center"/>
    </xf>
    <xf numFmtId="0" fontId="54" fillId="0" borderId="104" xfId="94" applyFont="1" applyBorder="1" applyAlignment="1">
      <alignment horizontal="justify" vertical="center" wrapText="1"/>
    </xf>
    <xf numFmtId="3" fontId="54" fillId="0" borderId="104" xfId="68" applyNumberFormat="1" applyFont="1" applyBorder="1" applyAlignment="1">
      <alignment horizontal="justify" vertical="center" wrapText="1"/>
    </xf>
    <xf numFmtId="0" fontId="139" fillId="0" borderId="0" xfId="68" applyFont="1" applyAlignment="1">
      <alignment vertical="center"/>
    </xf>
    <xf numFmtId="3" fontId="54" fillId="0" borderId="35" xfId="68" applyNumberFormat="1" applyFont="1" applyBorder="1" applyAlignment="1">
      <alignment horizontal="right" vertical="center"/>
    </xf>
    <xf numFmtId="3" fontId="54" fillId="0" borderId="115" xfId="68" applyNumberFormat="1" applyFont="1" applyBorder="1" applyAlignment="1">
      <alignment horizontal="right" vertical="center"/>
    </xf>
    <xf numFmtId="3" fontId="54" fillId="0" borderId="117" xfId="68" applyNumberFormat="1" applyFont="1" applyBorder="1" applyAlignment="1">
      <alignment horizontal="justify" vertical="center" wrapText="1"/>
    </xf>
    <xf numFmtId="3" fontId="47" fillId="0" borderId="0" xfId="68" applyNumberFormat="1" applyFont="1" applyAlignment="1">
      <alignment vertical="center"/>
    </xf>
    <xf numFmtId="3" fontId="139" fillId="0" borderId="0" xfId="68" applyNumberFormat="1" applyFont="1" applyAlignment="1">
      <alignment vertical="center"/>
    </xf>
    <xf numFmtId="3" fontId="101" fillId="0" borderId="29" xfId="92" applyNumberFormat="1" applyFont="1" applyBorder="1" applyAlignment="1">
      <alignment horizontal="center" vertical="center"/>
    </xf>
    <xf numFmtId="49" fontId="101" fillId="0" borderId="61" xfId="92" applyNumberFormat="1" applyFont="1" applyBorder="1" applyAlignment="1">
      <alignment horizontal="center" vertical="center"/>
    </xf>
    <xf numFmtId="49" fontId="101" fillId="0" borderId="37" xfId="92" applyNumberFormat="1" applyFont="1" applyBorder="1" applyAlignment="1">
      <alignment horizontal="center" vertical="center"/>
    </xf>
    <xf numFmtId="3" fontId="101" fillId="0" borderId="25" xfId="68" applyNumberFormat="1" applyFont="1" applyBorder="1" applyAlignment="1">
      <alignment horizontal="center" vertical="center" wrapText="1"/>
    </xf>
    <xf numFmtId="0" fontId="101" fillId="0" borderId="61" xfId="68" applyFont="1" applyBorder="1" applyAlignment="1">
      <alignment horizontal="center" vertical="center"/>
    </xf>
    <xf numFmtId="3" fontId="101" fillId="0" borderId="60" xfId="92" applyNumberFormat="1" applyFont="1" applyBorder="1" applyAlignment="1">
      <alignment horizontal="center" vertical="center"/>
    </xf>
    <xf numFmtId="3" fontId="54" fillId="0" borderId="99" xfId="68" applyNumberFormat="1" applyFont="1" applyBorder="1" applyAlignment="1">
      <alignment horizontal="right" vertical="center"/>
    </xf>
    <xf numFmtId="3" fontId="54" fillId="0" borderId="75" xfId="68" applyNumberFormat="1" applyFont="1" applyBorder="1" applyAlignment="1">
      <alignment horizontal="right" vertical="center"/>
    </xf>
    <xf numFmtId="3" fontId="54" fillId="0" borderId="73" xfId="68" applyNumberFormat="1" applyFont="1" applyBorder="1" applyAlignment="1">
      <alignment horizontal="right" vertical="center"/>
    </xf>
    <xf numFmtId="3" fontId="54" fillId="0" borderId="118" xfId="68" applyNumberFormat="1" applyFont="1" applyBorder="1" applyAlignment="1">
      <alignment vertical="center"/>
    </xf>
    <xf numFmtId="3" fontId="54" fillId="0" borderId="119" xfId="68" applyNumberFormat="1" applyFont="1" applyBorder="1" applyAlignment="1">
      <alignment horizontal="right" vertical="center"/>
    </xf>
    <xf numFmtId="0" fontId="54" fillId="0" borderId="0" xfId="0" applyFont="1"/>
    <xf numFmtId="0" fontId="101" fillId="0" borderId="0" xfId="0" applyFont="1" applyAlignment="1">
      <alignment horizontal="center"/>
    </xf>
    <xf numFmtId="0" fontId="101" fillId="0" borderId="0" xfId="0" applyFont="1" applyAlignment="1">
      <alignment horizontal="right"/>
    </xf>
    <xf numFmtId="0" fontId="54" fillId="0" borderId="0" xfId="0" applyFont="1" applyAlignment="1">
      <alignment horizontal="center" vertical="center" wrapText="1"/>
    </xf>
    <xf numFmtId="0" fontId="101" fillId="0" borderId="0" xfId="0" applyFont="1"/>
    <xf numFmtId="4" fontId="101" fillId="0" borderId="0" xfId="0" applyNumberFormat="1" applyFont="1" applyAlignment="1">
      <alignment horizontal="right" vertical="center"/>
    </xf>
    <xf numFmtId="4" fontId="101" fillId="0" borderId="0" xfId="0" applyNumberFormat="1" applyFont="1"/>
    <xf numFmtId="4" fontId="54" fillId="0" borderId="0" xfId="0" applyNumberFormat="1" applyFont="1"/>
    <xf numFmtId="0" fontId="54" fillId="0" borderId="0" xfId="0" applyFont="1" applyAlignment="1">
      <alignment horizontal="left"/>
    </xf>
    <xf numFmtId="0" fontId="54" fillId="0" borderId="0" xfId="0" applyFont="1" applyAlignment="1">
      <alignment horizontal="center" vertical="center"/>
    </xf>
    <xf numFmtId="0" fontId="101" fillId="0" borderId="131" xfId="0" applyFont="1" applyBorder="1" applyAlignment="1">
      <alignment horizontal="center" vertical="center"/>
    </xf>
    <xf numFmtId="4" fontId="54" fillId="0" borderId="0" xfId="0" applyNumberFormat="1" applyFont="1" applyAlignment="1">
      <alignment vertical="center"/>
    </xf>
    <xf numFmtId="4" fontId="101" fillId="0" borderId="0" xfId="0" applyNumberFormat="1" applyFont="1" applyAlignment="1">
      <alignment vertical="center"/>
    </xf>
    <xf numFmtId="0" fontId="101" fillId="0" borderId="132" xfId="0" applyFont="1" applyBorder="1" applyAlignment="1">
      <alignment horizontal="center" vertical="center"/>
    </xf>
    <xf numFmtId="0" fontId="101" fillId="0" borderId="133" xfId="0" applyFont="1" applyBorder="1" applyAlignment="1">
      <alignment horizontal="center" vertical="center"/>
    </xf>
    <xf numFmtId="4" fontId="54" fillId="0" borderId="0" xfId="0" applyNumberFormat="1" applyFont="1" applyAlignment="1">
      <alignment horizontal="right" vertical="center"/>
    </xf>
    <xf numFmtId="0" fontId="101" fillId="0" borderId="99" xfId="0" applyFont="1" applyBorder="1" applyAlignment="1">
      <alignment horizontal="center" vertical="center"/>
    </xf>
    <xf numFmtId="0" fontId="49" fillId="0" borderId="0" xfId="0" applyFont="1" applyAlignment="1">
      <alignment vertical="center" wrapText="1"/>
    </xf>
    <xf numFmtId="0" fontId="54" fillId="0" borderId="0" xfId="0" applyFont="1" applyAlignment="1">
      <alignment vertical="center"/>
    </xf>
    <xf numFmtId="4" fontId="101" fillId="26" borderId="124" xfId="0" applyNumberFormat="1" applyFont="1" applyFill="1" applyBorder="1" applyAlignment="1">
      <alignment horizontal="left" vertical="center"/>
    </xf>
    <xf numFmtId="4" fontId="101" fillId="26" borderId="124" xfId="0" applyNumberFormat="1" applyFont="1" applyFill="1" applyBorder="1" applyAlignment="1">
      <alignment horizontal="center" vertical="center"/>
    </xf>
    <xf numFmtId="4" fontId="101" fillId="26" borderId="124" xfId="0" applyNumberFormat="1" applyFont="1" applyFill="1" applyBorder="1" applyAlignment="1">
      <alignment horizontal="right" vertical="center"/>
    </xf>
    <xf numFmtId="4" fontId="101" fillId="26" borderId="125" xfId="0" applyNumberFormat="1" applyFont="1" applyFill="1" applyBorder="1" applyAlignment="1">
      <alignment horizontal="center" vertical="center"/>
    </xf>
    <xf numFmtId="4" fontId="101" fillId="26" borderId="130" xfId="0" applyNumberFormat="1" applyFont="1" applyFill="1" applyBorder="1" applyAlignment="1">
      <alignment horizontal="left" vertical="center"/>
    </xf>
    <xf numFmtId="0" fontId="54" fillId="0" borderId="74" xfId="0" applyFont="1" applyBorder="1" applyAlignment="1">
      <alignment horizontal="left" vertical="center" wrapText="1"/>
    </xf>
    <xf numFmtId="0" fontId="129" fillId="0" borderId="0" xfId="0" applyFont="1" applyAlignment="1">
      <alignment vertical="center"/>
    </xf>
    <xf numFmtId="4" fontId="101" fillId="26" borderId="50" xfId="0" applyNumberFormat="1" applyFont="1" applyFill="1" applyBorder="1" applyAlignment="1">
      <alignment horizontal="right" vertical="center"/>
    </xf>
    <xf numFmtId="4" fontId="101" fillId="26" borderId="31" xfId="0" applyNumberFormat="1" applyFont="1" applyFill="1" applyBorder="1" applyAlignment="1">
      <alignment horizontal="left" vertical="center"/>
    </xf>
    <xf numFmtId="4" fontId="101" fillId="26" borderId="120" xfId="0" applyNumberFormat="1" applyFont="1" applyFill="1" applyBorder="1" applyAlignment="1">
      <alignment horizontal="right" vertical="center"/>
    </xf>
    <xf numFmtId="4" fontId="54" fillId="26" borderId="135" xfId="0" applyNumberFormat="1" applyFont="1" applyFill="1" applyBorder="1" applyAlignment="1">
      <alignment horizontal="right" vertical="center"/>
    </xf>
    <xf numFmtId="4" fontId="54" fillId="26" borderId="137" xfId="0" applyNumberFormat="1" applyFont="1" applyFill="1" applyBorder="1" applyAlignment="1">
      <alignment horizontal="right" vertical="center"/>
    </xf>
    <xf numFmtId="4" fontId="101" fillId="26" borderId="137" xfId="0" applyNumberFormat="1" applyFont="1" applyFill="1" applyBorder="1" applyAlignment="1">
      <alignment horizontal="right" vertical="center"/>
    </xf>
    <xf numFmtId="4" fontId="101" fillId="26" borderId="126" xfId="0" applyNumberFormat="1" applyFont="1" applyFill="1" applyBorder="1" applyAlignment="1">
      <alignment horizontal="left" vertical="center"/>
    </xf>
    <xf numFmtId="0" fontId="54" fillId="0" borderId="138" xfId="0" applyFont="1" applyBorder="1" applyAlignment="1">
      <alignment horizontal="left" vertical="center" wrapText="1"/>
    </xf>
    <xf numFmtId="4" fontId="54" fillId="26" borderId="140" xfId="0" applyNumberFormat="1" applyFont="1" applyFill="1" applyBorder="1" applyAlignment="1">
      <alignment horizontal="right" vertical="center"/>
    </xf>
    <xf numFmtId="4" fontId="101" fillId="26" borderId="141" xfId="77" applyNumberFormat="1" applyFont="1" applyFill="1" applyBorder="1" applyAlignment="1">
      <alignment horizontal="center" vertical="center" wrapText="1"/>
    </xf>
    <xf numFmtId="0" fontId="101" fillId="26" borderId="5" xfId="0" applyFont="1" applyFill="1" applyBorder="1" applyAlignment="1">
      <alignment horizontal="left" vertical="center"/>
    </xf>
    <xf numFmtId="4" fontId="101" fillId="26" borderId="128" xfId="0" applyNumberFormat="1" applyFont="1" applyFill="1" applyBorder="1" applyAlignment="1">
      <alignment horizontal="right" vertical="center"/>
    </xf>
    <xf numFmtId="0" fontId="101" fillId="26" borderId="95" xfId="0" applyFont="1" applyFill="1" applyBorder="1" applyAlignment="1">
      <alignment horizontal="center" vertical="center" wrapText="1"/>
    </xf>
    <xf numFmtId="0" fontId="54" fillId="0" borderId="126" xfId="0" applyFont="1" applyBorder="1" applyAlignment="1">
      <alignment vertical="center" wrapText="1"/>
    </xf>
    <xf numFmtId="4" fontId="54" fillId="0" borderId="124" xfId="0" applyNumberFormat="1" applyFont="1" applyBorder="1" applyAlignment="1">
      <alignment vertical="center"/>
    </xf>
    <xf numFmtId="4" fontId="54" fillId="0" borderId="128" xfId="0" applyNumberFormat="1" applyFont="1" applyBorder="1" applyAlignment="1">
      <alignment vertical="center"/>
    </xf>
    <xf numFmtId="0" fontId="76" fillId="0" borderId="121" xfId="53" applyBorder="1"/>
    <xf numFmtId="164" fontId="48" fillId="0" borderId="123" xfId="53" applyNumberFormat="1" applyFont="1" applyBorder="1"/>
    <xf numFmtId="164" fontId="48" fillId="0" borderId="122" xfId="53" applyNumberFormat="1" applyFont="1" applyBorder="1"/>
    <xf numFmtId="0" fontId="47" fillId="0" borderId="142" xfId="100" applyFont="1" applyBorder="1" applyAlignment="1">
      <alignment horizontal="center" vertical="center" wrapText="1"/>
    </xf>
    <xf numFmtId="4" fontId="47" fillId="0" borderId="143" xfId="100" applyNumberFormat="1" applyFont="1" applyBorder="1" applyAlignment="1">
      <alignment horizontal="center" vertical="center" wrapText="1"/>
    </xf>
    <xf numFmtId="0" fontId="47" fillId="0" borderId="142" xfId="100" applyFont="1" applyBorder="1" applyAlignment="1">
      <alignment horizontal="center" vertical="center"/>
    </xf>
    <xf numFmtId="4" fontId="47" fillId="0" borderId="145" xfId="100" applyNumberFormat="1" applyFont="1" applyBorder="1" applyAlignment="1">
      <alignment horizontal="center" vertical="center" wrapText="1"/>
    </xf>
    <xf numFmtId="4" fontId="47" fillId="0" borderId="145" xfId="100" applyNumberFormat="1" applyFont="1" applyBorder="1" applyAlignment="1">
      <alignment vertical="center"/>
    </xf>
    <xf numFmtId="4" fontId="47" fillId="0" borderId="143" xfId="100" applyNumberFormat="1" applyFont="1" applyBorder="1" applyAlignment="1">
      <alignment horizontal="center" vertical="center"/>
    </xf>
    <xf numFmtId="49" fontId="113" fillId="0" borderId="115" xfId="0" applyNumberFormat="1" applyFont="1" applyBorder="1" applyAlignment="1">
      <alignment horizontal="center" vertical="center" wrapText="1"/>
    </xf>
    <xf numFmtId="0" fontId="48" fillId="0" borderId="146" xfId="0" applyFont="1" applyBorder="1" applyAlignment="1">
      <alignment vertical="center"/>
    </xf>
    <xf numFmtId="174" fontId="113" fillId="28" borderId="146" xfId="0" applyNumberFormat="1" applyFont="1" applyFill="1" applyBorder="1" applyAlignment="1">
      <alignment horizontal="right" vertical="center" wrapText="1"/>
    </xf>
    <xf numFmtId="0" fontId="115" fillId="0" borderId="147" xfId="0" applyFont="1" applyBorder="1" applyAlignment="1">
      <alignment horizontal="center" vertical="center" wrapText="1"/>
    </xf>
    <xf numFmtId="0" fontId="111" fillId="0" borderId="147" xfId="0" applyFont="1" applyBorder="1" applyAlignment="1">
      <alignment horizontal="center" vertical="center" wrapText="1"/>
    </xf>
    <xf numFmtId="49" fontId="119" fillId="0" borderId="147" xfId="0" applyNumberFormat="1" applyFont="1" applyBorder="1" applyAlignment="1">
      <alignment horizontal="center" vertical="center" wrapText="1"/>
    </xf>
    <xf numFmtId="49" fontId="112" fillId="0" borderId="147" xfId="0" applyNumberFormat="1" applyFont="1" applyBorder="1" applyAlignment="1">
      <alignment horizontal="center" vertical="center" wrapText="1"/>
    </xf>
    <xf numFmtId="169" fontId="48" fillId="0" borderId="0" xfId="0" applyNumberFormat="1" applyFont="1" applyAlignment="1">
      <alignment vertical="center"/>
    </xf>
    <xf numFmtId="0" fontId="54" fillId="0" borderId="0" xfId="153" applyFont="1"/>
    <xf numFmtId="0" fontId="75" fillId="0" borderId="0" xfId="60" applyFont="1" applyAlignment="1">
      <alignment wrapText="1"/>
    </xf>
    <xf numFmtId="0" fontId="101" fillId="0" borderId="4" xfId="60" applyFont="1" applyBorder="1" applyAlignment="1">
      <alignment horizontal="center" vertical="center" wrapText="1"/>
    </xf>
    <xf numFmtId="0" fontId="47" fillId="0" borderId="0" xfId="60" applyFont="1" applyAlignment="1">
      <alignment vertical="center"/>
    </xf>
    <xf numFmtId="0" fontId="101" fillId="0" borderId="1" xfId="60" applyFont="1" applyBorder="1" applyAlignment="1">
      <alignment wrapText="1"/>
    </xf>
    <xf numFmtId="0" fontId="101" fillId="0" borderId="2" xfId="60" applyFont="1" applyBorder="1" applyAlignment="1">
      <alignment wrapText="1"/>
    </xf>
    <xf numFmtId="0" fontId="101" fillId="0" borderId="26" xfId="60" applyFont="1" applyBorder="1" applyAlignment="1">
      <alignment wrapText="1"/>
    </xf>
    <xf numFmtId="0" fontId="47" fillId="0" borderId="0" xfId="60" applyFont="1"/>
    <xf numFmtId="0" fontId="54" fillId="0" borderId="0" xfId="60" applyFont="1" applyAlignment="1">
      <alignment horizontal="right"/>
    </xf>
    <xf numFmtId="0" fontId="54" fillId="0" borderId="0" xfId="101" applyFont="1" applyAlignment="1">
      <alignment horizontal="right"/>
    </xf>
    <xf numFmtId="0" fontId="48" fillId="0" borderId="0" xfId="60" applyFont="1"/>
    <xf numFmtId="0" fontId="54" fillId="0" borderId="0" xfId="60" applyFont="1" applyAlignment="1">
      <alignment wrapText="1"/>
    </xf>
    <xf numFmtId="4" fontId="54" fillId="0" borderId="0" xfId="60" applyNumberFormat="1" applyFont="1"/>
    <xf numFmtId="0" fontId="101" fillId="0" borderId="27" xfId="101" applyFont="1" applyBorder="1" applyAlignment="1">
      <alignment horizontal="center" vertical="center" wrapText="1"/>
    </xf>
    <xf numFmtId="3" fontId="101" fillId="26" borderId="143" xfId="95" applyNumberFormat="1" applyFont="1" applyFill="1" applyBorder="1" applyAlignment="1" applyProtection="1">
      <alignment horizontal="center" vertical="center"/>
      <protection locked="0"/>
    </xf>
    <xf numFmtId="4" fontId="48" fillId="0" borderId="111" xfId="77" applyNumberFormat="1" applyFont="1" applyBorder="1" applyAlignment="1">
      <alignment horizontal="left" vertical="center" wrapText="1"/>
    </xf>
    <xf numFmtId="4" fontId="47" fillId="0" borderId="142" xfId="100" applyNumberFormat="1" applyFont="1" applyBorder="1" applyAlignment="1">
      <alignment vertical="center"/>
    </xf>
    <xf numFmtId="0" fontId="97" fillId="0" borderId="143" xfId="100" applyFont="1" applyBorder="1"/>
    <xf numFmtId="4" fontId="48" fillId="28" borderId="111" xfId="77" applyNumberFormat="1" applyFont="1" applyFill="1" applyBorder="1" applyAlignment="1">
      <alignment vertical="center"/>
    </xf>
    <xf numFmtId="0" fontId="48" fillId="0" borderId="143" xfId="100" applyFont="1" applyBorder="1" applyAlignment="1">
      <alignment vertical="center"/>
    </xf>
    <xf numFmtId="0" fontId="48" fillId="0" borderId="111" xfId="77" applyFont="1" applyBorder="1" applyAlignment="1">
      <alignment vertical="center" wrapText="1"/>
    </xf>
    <xf numFmtId="4" fontId="101" fillId="0" borderId="106" xfId="1" applyNumberFormat="1" applyFont="1" applyBorder="1" applyAlignment="1">
      <alignment horizontal="center" vertical="center" wrapText="1"/>
    </xf>
    <xf numFmtId="4" fontId="101" fillId="0" borderId="107" xfId="1" applyNumberFormat="1" applyFont="1" applyBorder="1" applyAlignment="1">
      <alignment horizontal="center" vertical="center" wrapText="1"/>
    </xf>
    <xf numFmtId="4" fontId="54" fillId="0" borderId="106" xfId="1" applyNumberFormat="1" applyFont="1" applyBorder="1" applyAlignment="1">
      <alignment vertical="center" wrapText="1"/>
    </xf>
    <xf numFmtId="4" fontId="106" fillId="0" borderId="106" xfId="1" applyNumberFormat="1" applyFont="1" applyBorder="1" applyAlignment="1">
      <alignment horizontal="right" vertical="center"/>
    </xf>
    <xf numFmtId="4" fontId="54" fillId="0" borderId="149" xfId="1" applyNumberFormat="1" applyFont="1" applyBorder="1" applyAlignment="1">
      <alignment horizontal="center" vertical="center" wrapText="1"/>
    </xf>
    <xf numFmtId="4" fontId="54" fillId="0" borderId="119" xfId="1" applyNumberFormat="1" applyFont="1" applyBorder="1" applyAlignment="1">
      <alignment horizontal="center" vertical="center" wrapText="1"/>
    </xf>
    <xf numFmtId="0" fontId="54" fillId="0" borderId="37" xfId="1" applyFont="1" applyBorder="1" applyAlignment="1">
      <alignment vertical="center" wrapText="1"/>
    </xf>
    <xf numFmtId="0" fontId="54" fillId="0" borderId="150" xfId="1" applyFont="1" applyBorder="1" applyAlignment="1">
      <alignment vertical="center" wrapText="1"/>
    </xf>
    <xf numFmtId="0" fontId="48" fillId="0" borderId="61" xfId="134" applyFont="1" applyBorder="1" applyAlignment="1">
      <alignment horizontal="left" vertical="center" wrapText="1"/>
    </xf>
    <xf numFmtId="0" fontId="49" fillId="0" borderId="0" xfId="68" applyFont="1" applyAlignment="1">
      <alignment horizontal="center" vertical="center" wrapText="1"/>
    </xf>
    <xf numFmtId="4" fontId="101" fillId="0" borderId="31" xfId="95" applyNumberFormat="1" applyFont="1" applyBorder="1" applyAlignment="1" applyProtection="1">
      <alignment horizontal="left"/>
      <protection locked="0"/>
    </xf>
    <xf numFmtId="4" fontId="101" fillId="0" borderId="125" xfId="95" applyNumberFormat="1" applyFont="1" applyBorder="1" applyAlignment="1" applyProtection="1">
      <alignment horizontal="left"/>
      <protection locked="0"/>
    </xf>
    <xf numFmtId="4" fontId="101" fillId="0" borderId="33" xfId="95" applyNumberFormat="1" applyFont="1" applyBorder="1" applyAlignment="1" applyProtection="1">
      <alignment horizontal="left"/>
      <protection locked="0"/>
    </xf>
    <xf numFmtId="4" fontId="101" fillId="0" borderId="46" xfId="95" applyNumberFormat="1" applyFont="1" applyBorder="1" applyAlignment="1" applyProtection="1">
      <alignment horizontal="left"/>
      <protection locked="0"/>
    </xf>
    <xf numFmtId="4" fontId="101" fillId="0" borderId="47" xfId="95" applyNumberFormat="1" applyFont="1" applyBorder="1" applyAlignment="1" applyProtection="1">
      <alignment horizontal="left"/>
      <protection locked="0"/>
    </xf>
    <xf numFmtId="0" fontId="101" fillId="26" borderId="43" xfId="0" applyFont="1" applyFill="1" applyBorder="1" applyAlignment="1">
      <alignment vertical="center"/>
    </xf>
    <xf numFmtId="0" fontId="54" fillId="0" borderId="139" xfId="0" applyFont="1" applyBorder="1" applyAlignment="1">
      <alignment horizontal="left" vertical="center" wrapText="1"/>
    </xf>
    <xf numFmtId="0" fontId="47" fillId="0" borderId="0" xfId="159" applyFont="1" applyAlignment="1">
      <alignment horizontal="right"/>
    </xf>
    <xf numFmtId="0" fontId="47" fillId="0" borderId="0" xfId="159" applyFont="1" applyAlignment="1">
      <alignment horizontal="left"/>
    </xf>
    <xf numFmtId="3" fontId="47" fillId="0" borderId="0" xfId="159" applyNumberFormat="1" applyFont="1"/>
    <xf numFmtId="3" fontId="48" fillId="0" borderId="0" xfId="159" applyNumberFormat="1" applyFont="1"/>
    <xf numFmtId="164" fontId="109" fillId="0" borderId="0" xfId="159" applyNumberFormat="1" applyFont="1" applyAlignment="1">
      <alignment horizontal="right"/>
    </xf>
    <xf numFmtId="169" fontId="48" fillId="0" borderId="0" xfId="159" applyNumberFormat="1" applyFont="1"/>
    <xf numFmtId="0" fontId="48" fillId="0" borderId="0" xfId="159" applyFont="1"/>
    <xf numFmtId="164" fontId="110" fillId="0" borderId="0" xfId="159" applyNumberFormat="1" applyFont="1" applyAlignment="1">
      <alignment horizontal="right"/>
    </xf>
    <xf numFmtId="0" fontId="49" fillId="0" borderId="0" xfId="159" applyFont="1" applyAlignment="1">
      <alignment horizontal="center"/>
    </xf>
    <xf numFmtId="0" fontId="54" fillId="0" borderId="0" xfId="159" applyFont="1" applyAlignment="1">
      <alignment horizontal="left"/>
    </xf>
    <xf numFmtId="3" fontId="49" fillId="0" borderId="0" xfId="159" applyNumberFormat="1" applyFont="1" applyAlignment="1">
      <alignment horizontal="center"/>
    </xf>
    <xf numFmtId="164" fontId="124" fillId="0" borderId="0" xfId="159" applyNumberFormat="1" applyFont="1" applyAlignment="1">
      <alignment horizontal="center"/>
    </xf>
    <xf numFmtId="0" fontId="49" fillId="0" borderId="0" xfId="159" applyFont="1" applyAlignment="1">
      <alignment horizontal="left"/>
    </xf>
    <xf numFmtId="0" fontId="49" fillId="0" borderId="0" xfId="159" applyFont="1"/>
    <xf numFmtId="3" fontId="49" fillId="0" borderId="0" xfId="159" applyNumberFormat="1" applyFont="1"/>
    <xf numFmtId="164" fontId="48" fillId="0" borderId="0" xfId="159" applyNumberFormat="1" applyFont="1" applyAlignment="1">
      <alignment horizontal="right"/>
    </xf>
    <xf numFmtId="0" fontId="47" fillId="0" borderId="28" xfId="159" applyFont="1" applyBorder="1" applyAlignment="1">
      <alignment horizontal="center" vertical="center" wrapText="1"/>
    </xf>
    <xf numFmtId="0" fontId="47" fillId="0" borderId="142" xfId="159" applyFont="1" applyBorder="1" applyAlignment="1">
      <alignment horizontal="center" vertical="center" wrapText="1"/>
    </xf>
    <xf numFmtId="3" fontId="47" fillId="0" borderId="142" xfId="159" applyNumberFormat="1" applyFont="1" applyBorder="1" applyAlignment="1">
      <alignment horizontal="center" vertical="center" wrapText="1"/>
    </xf>
    <xf numFmtId="3" fontId="47" fillId="0" borderId="49" xfId="159" applyNumberFormat="1" applyFont="1" applyBorder="1" applyAlignment="1">
      <alignment horizontal="center" vertical="center" wrapText="1"/>
    </xf>
    <xf numFmtId="164" fontId="47" fillId="0" borderId="50" xfId="159" applyNumberFormat="1" applyFont="1" applyBorder="1" applyAlignment="1">
      <alignment horizontal="center" vertical="center" wrapText="1"/>
    </xf>
    <xf numFmtId="0" fontId="98" fillId="0" borderId="29" xfId="159" applyFont="1" applyBorder="1" applyAlignment="1">
      <alignment horizontal="center"/>
    </xf>
    <xf numFmtId="0" fontId="98" fillId="0" borderId="61" xfId="159" applyFont="1" applyBorder="1" applyAlignment="1">
      <alignment horizontal="center"/>
    </xf>
    <xf numFmtId="0" fontId="98" fillId="0" borderId="0" xfId="159" applyFont="1" applyAlignment="1">
      <alignment horizontal="left" wrapText="1"/>
    </xf>
    <xf numFmtId="3" fontId="98" fillId="0" borderId="61" xfId="159" applyNumberFormat="1" applyFont="1" applyBorder="1"/>
    <xf numFmtId="3" fontId="98" fillId="0" borderId="0" xfId="159" applyNumberFormat="1" applyFont="1"/>
    <xf numFmtId="170" fontId="48" fillId="0" borderId="37" xfId="159" applyNumberFormat="1" applyFont="1" applyBorder="1"/>
    <xf numFmtId="0" fontId="98" fillId="0" borderId="0" xfId="159" applyFont="1"/>
    <xf numFmtId="0" fontId="99" fillId="0" borderId="29" xfId="159" applyFont="1" applyBorder="1" applyAlignment="1">
      <alignment horizontal="center"/>
    </xf>
    <xf numFmtId="0" fontId="99" fillId="0" borderId="30" xfId="159" applyFont="1" applyBorder="1" applyAlignment="1">
      <alignment horizontal="center"/>
    </xf>
    <xf numFmtId="0" fontId="99" fillId="0" borderId="88" xfId="159" applyFont="1" applyBorder="1" applyAlignment="1">
      <alignment horizontal="center"/>
    </xf>
    <xf numFmtId="0" fontId="99" fillId="0" borderId="38" xfId="159" applyFont="1" applyBorder="1" applyAlignment="1">
      <alignment horizontal="left"/>
    </xf>
    <xf numFmtId="3" fontId="99" fillId="0" borderId="88" xfId="159" applyNumberFormat="1" applyFont="1" applyBorder="1"/>
    <xf numFmtId="3" fontId="99" fillId="0" borderId="38" xfId="159" applyNumberFormat="1" applyFont="1" applyBorder="1"/>
    <xf numFmtId="170" fontId="47" fillId="0" borderId="39" xfId="159" applyNumberFormat="1" applyFont="1" applyBorder="1"/>
    <xf numFmtId="0" fontId="99" fillId="0" borderId="0" xfId="159" applyFont="1"/>
    <xf numFmtId="3" fontId="99" fillId="0" borderId="0" xfId="159" applyNumberFormat="1" applyFont="1" applyAlignment="1">
      <alignment horizontal="center"/>
    </xf>
    <xf numFmtId="0" fontId="99" fillId="0" borderId="0" xfId="159" applyFont="1" applyAlignment="1">
      <alignment horizontal="center"/>
    </xf>
    <xf numFmtId="3" fontId="99" fillId="0" borderId="0" xfId="159" applyNumberFormat="1" applyFont="1"/>
    <xf numFmtId="170" fontId="47" fillId="0" borderId="0" xfId="159" applyNumberFormat="1" applyFont="1"/>
    <xf numFmtId="0" fontId="48" fillId="0" borderId="0" xfId="159" applyFont="1" applyAlignment="1">
      <alignment horizontal="center"/>
    </xf>
    <xf numFmtId="0" fontId="48" fillId="0" borderId="0" xfId="159" applyFont="1" applyAlignment="1">
      <alignment horizontal="left"/>
    </xf>
    <xf numFmtId="3" fontId="47" fillId="0" borderId="0" xfId="159" applyNumberFormat="1" applyFont="1" applyAlignment="1">
      <alignment horizontal="right"/>
    </xf>
    <xf numFmtId="164" fontId="47" fillId="0" borderId="0" xfId="159" applyNumberFormat="1" applyFont="1" applyAlignment="1">
      <alignment horizontal="right"/>
    </xf>
    <xf numFmtId="0" fontId="47" fillId="0" borderId="145" xfId="159" applyFont="1" applyBorder="1" applyAlignment="1">
      <alignment horizontal="center" vertical="center" wrapText="1"/>
    </xf>
    <xf numFmtId="3" fontId="47" fillId="0" borderId="145" xfId="159" applyNumberFormat="1" applyFont="1" applyBorder="1" applyAlignment="1">
      <alignment horizontal="center" vertical="center" wrapText="1"/>
    </xf>
    <xf numFmtId="164" fontId="47" fillId="0" borderId="143" xfId="159" applyNumberFormat="1" applyFont="1" applyBorder="1" applyAlignment="1">
      <alignment horizontal="center" vertical="center" wrapText="1"/>
    </xf>
    <xf numFmtId="0" fontId="98" fillId="0" borderId="129" xfId="159" applyFont="1" applyBorder="1" applyAlignment="1">
      <alignment horizontal="center"/>
    </xf>
    <xf numFmtId="0" fontId="98" fillId="0" borderId="124" xfId="159" applyFont="1" applyBorder="1" applyAlignment="1">
      <alignment horizontal="center"/>
    </xf>
    <xf numFmtId="0" fontId="98" fillId="0" borderId="146" xfId="159" applyFont="1" applyBorder="1" applyAlignment="1">
      <alignment horizontal="left" wrapText="1"/>
    </xf>
    <xf numFmtId="3" fontId="98" fillId="0" borderId="124" xfId="159" applyNumberFormat="1" applyFont="1" applyBorder="1"/>
    <xf numFmtId="3" fontId="98" fillId="0" borderId="146" xfId="159" applyNumberFormat="1" applyFont="1" applyBorder="1"/>
    <xf numFmtId="170" fontId="48" fillId="0" borderId="116" xfId="159" applyNumberFormat="1" applyFont="1" applyBorder="1"/>
    <xf numFmtId="170" fontId="48" fillId="0" borderId="37" xfId="159" applyNumberFormat="1" applyFont="1" applyBorder="1" applyAlignment="1">
      <alignment horizontal="right"/>
    </xf>
    <xf numFmtId="0" fontId="99" fillId="0" borderId="70" xfId="159" applyFont="1" applyBorder="1" applyAlignment="1">
      <alignment horizontal="center"/>
    </xf>
    <xf numFmtId="0" fontId="99" fillId="0" borderId="75" xfId="159" applyFont="1" applyBorder="1" applyAlignment="1">
      <alignment horizontal="center"/>
    </xf>
    <xf numFmtId="0" fontId="99" fillId="0" borderId="147" xfId="159" applyFont="1" applyBorder="1" applyAlignment="1">
      <alignment horizontal="left" wrapText="1"/>
    </xf>
    <xf numFmtId="3" fontId="99" fillId="0" borderId="75" xfId="159" applyNumberFormat="1" applyFont="1" applyBorder="1"/>
    <xf numFmtId="3" fontId="99" fillId="0" borderId="147" xfId="159" applyNumberFormat="1" applyFont="1" applyBorder="1"/>
    <xf numFmtId="170" fontId="47" fillId="0" borderId="104" xfId="159" applyNumberFormat="1" applyFont="1" applyBorder="1"/>
    <xf numFmtId="1" fontId="99" fillId="0" borderId="29" xfId="159" applyNumberFormat="1" applyFont="1" applyBorder="1" applyAlignment="1">
      <alignment horizontal="center"/>
    </xf>
    <xf numFmtId="0" fontId="99" fillId="0" borderId="0" xfId="159" applyFont="1" applyAlignment="1">
      <alignment horizontal="left" wrapText="1"/>
    </xf>
    <xf numFmtId="1" fontId="99" fillId="0" borderId="70" xfId="159" applyNumberFormat="1" applyFont="1" applyBorder="1" applyAlignment="1">
      <alignment horizontal="center"/>
    </xf>
    <xf numFmtId="170" fontId="48" fillId="0" borderId="116" xfId="159" applyNumberFormat="1" applyFont="1" applyBorder="1" applyAlignment="1">
      <alignment horizontal="right"/>
    </xf>
    <xf numFmtId="170" fontId="47" fillId="0" borderId="104" xfId="159" applyNumberFormat="1" applyFont="1" applyBorder="1" applyAlignment="1">
      <alignment horizontal="right"/>
    </xf>
    <xf numFmtId="170" fontId="47" fillId="0" borderId="37" xfId="159" applyNumberFormat="1" applyFont="1" applyBorder="1"/>
    <xf numFmtId="0" fontId="98" fillId="0" borderId="126" xfId="159" applyFont="1" applyBorder="1" applyAlignment="1">
      <alignment horizontal="center"/>
    </xf>
    <xf numFmtId="0" fontId="98" fillId="0" borderId="51" xfId="159" applyFont="1" applyBorder="1" applyAlignment="1">
      <alignment horizontal="center"/>
    </xf>
    <xf numFmtId="1" fontId="99" fillId="0" borderId="30" xfId="159" applyNumberFormat="1" applyFont="1" applyBorder="1" applyAlignment="1">
      <alignment horizontal="center"/>
    </xf>
    <xf numFmtId="0" fontId="99" fillId="0" borderId="38" xfId="159" applyFont="1" applyBorder="1" applyAlignment="1">
      <alignment horizontal="left" wrapText="1"/>
    </xf>
    <xf numFmtId="0" fontId="98" fillId="0" borderId="70" xfId="159" applyFont="1" applyBorder="1" applyAlignment="1">
      <alignment horizontal="center"/>
    </xf>
    <xf numFmtId="3" fontId="99" fillId="0" borderId="151" xfId="159" applyNumberFormat="1" applyFont="1" applyBorder="1"/>
    <xf numFmtId="170" fontId="47" fillId="0" borderId="73" xfId="159" applyNumberFormat="1" applyFont="1" applyBorder="1"/>
    <xf numFmtId="0" fontId="98" fillId="0" borderId="0" xfId="159" applyFont="1" applyAlignment="1">
      <alignment horizontal="center"/>
    </xf>
    <xf numFmtId="0" fontId="99" fillId="0" borderId="31" xfId="159" applyFont="1" applyBorder="1" applyAlignment="1">
      <alignment horizontal="center"/>
    </xf>
    <xf numFmtId="0" fontId="99" fillId="0" borderId="125" xfId="159" applyFont="1" applyBorder="1" applyAlignment="1">
      <alignment horizontal="center"/>
    </xf>
    <xf numFmtId="0" fontId="99" fillId="0" borderId="125" xfId="159" applyFont="1" applyBorder="1" applyAlignment="1">
      <alignment horizontal="center" wrapText="1"/>
    </xf>
    <xf numFmtId="3" fontId="99" fillId="0" borderId="125" xfId="159" applyNumberFormat="1" applyFont="1" applyBorder="1"/>
    <xf numFmtId="170" fontId="47" fillId="0" borderId="117" xfId="159" applyNumberFormat="1" applyFont="1" applyBorder="1"/>
    <xf numFmtId="3" fontId="98" fillId="0" borderId="61" xfId="159" applyNumberFormat="1" applyFont="1" applyBorder="1" applyAlignment="1">
      <alignment horizontal="right"/>
    </xf>
    <xf numFmtId="170" fontId="48" fillId="0" borderId="37" xfId="160" applyNumberFormat="1" applyFont="1" applyBorder="1" applyAlignment="1">
      <alignment horizontal="right"/>
    </xf>
    <xf numFmtId="0" fontId="99" fillId="0" borderId="63" xfId="160" applyFont="1" applyBorder="1" applyAlignment="1">
      <alignment horizontal="center"/>
    </xf>
    <xf numFmtId="0" fontId="99" fillId="0" borderId="88" xfId="160" applyFont="1" applyBorder="1" applyAlignment="1">
      <alignment horizontal="center"/>
    </xf>
    <xf numFmtId="0" fontId="99" fillId="0" borderId="68" xfId="159" applyFont="1" applyBorder="1" applyAlignment="1">
      <alignment horizontal="left" wrapText="1"/>
    </xf>
    <xf numFmtId="3" fontId="99" fillId="0" borderId="88" xfId="160" applyNumberFormat="1" applyFont="1" applyBorder="1" applyAlignment="1">
      <alignment horizontal="right"/>
    </xf>
    <xf numFmtId="3" fontId="99" fillId="0" borderId="38" xfId="160" applyNumberFormat="1" applyFont="1" applyBorder="1" applyAlignment="1">
      <alignment horizontal="right"/>
    </xf>
    <xf numFmtId="170" fontId="47" fillId="0" borderId="92" xfId="159" applyNumberFormat="1" applyFont="1" applyBorder="1" applyAlignment="1">
      <alignment horizontal="right"/>
    </xf>
    <xf numFmtId="49" fontId="99" fillId="0" borderId="69" xfId="159" applyNumberFormat="1" applyFont="1" applyBorder="1" applyAlignment="1">
      <alignment horizontal="left"/>
    </xf>
    <xf numFmtId="0" fontId="47" fillId="0" borderId="33" xfId="159" applyFont="1" applyBorder="1" applyAlignment="1">
      <alignment horizontal="left"/>
    </xf>
    <xf numFmtId="3" fontId="99" fillId="0" borderId="33" xfId="160" applyNumberFormat="1" applyFont="1" applyBorder="1"/>
    <xf numFmtId="3" fontId="99" fillId="0" borderId="11" xfId="160" applyNumberFormat="1" applyFont="1" applyBorder="1"/>
    <xf numFmtId="3" fontId="99" fillId="0" borderId="55" xfId="160" applyNumberFormat="1" applyFont="1" applyBorder="1"/>
    <xf numFmtId="170" fontId="47" fillId="0" borderId="12" xfId="159" applyNumberFormat="1" applyFont="1" applyBorder="1" applyAlignment="1">
      <alignment horizontal="right"/>
    </xf>
    <xf numFmtId="0" fontId="100" fillId="0" borderId="0" xfId="159" applyFont="1"/>
    <xf numFmtId="49" fontId="99" fillId="0" borderId="58" xfId="159" applyNumberFormat="1" applyFont="1" applyBorder="1" applyAlignment="1">
      <alignment horizontal="left"/>
    </xf>
    <xf numFmtId="0" fontId="47" fillId="0" borderId="31" xfId="159" applyFont="1" applyBorder="1" applyAlignment="1">
      <alignment horizontal="left"/>
    </xf>
    <xf numFmtId="3" fontId="99" fillId="0" borderId="70" xfId="160" applyNumberFormat="1" applyFont="1" applyBorder="1"/>
    <xf numFmtId="3" fontId="99" fillId="0" borderId="151" xfId="160" applyNumberFormat="1" applyFont="1" applyBorder="1"/>
    <xf numFmtId="3" fontId="99" fillId="0" borderId="75" xfId="160" applyNumberFormat="1" applyFont="1" applyBorder="1"/>
    <xf numFmtId="170" fontId="47" fillId="0" borderId="73" xfId="159" applyNumberFormat="1" applyFont="1" applyBorder="1" applyAlignment="1">
      <alignment horizontal="right"/>
    </xf>
    <xf numFmtId="49" fontId="99" fillId="0" borderId="58" xfId="159" applyNumberFormat="1" applyFont="1" applyBorder="1"/>
    <xf numFmtId="49" fontId="99" fillId="0" borderId="31" xfId="159" applyNumberFormat="1" applyFont="1" applyBorder="1"/>
    <xf numFmtId="49" fontId="99" fillId="0" borderId="129" xfId="159" applyNumberFormat="1" applyFont="1" applyBorder="1"/>
    <xf numFmtId="3" fontId="99" fillId="0" borderId="29" xfId="160" applyNumberFormat="1" applyFont="1" applyBorder="1"/>
    <xf numFmtId="3" fontId="99" fillId="0" borderId="60" xfId="160" applyNumberFormat="1" applyFont="1" applyBorder="1"/>
    <xf numFmtId="3" fontId="99" fillId="0" borderId="61" xfId="160" applyNumberFormat="1" applyFont="1" applyBorder="1"/>
    <xf numFmtId="170" fontId="47" fillId="0" borderId="62" xfId="159" applyNumberFormat="1" applyFont="1" applyBorder="1" applyAlignment="1">
      <alignment horizontal="right"/>
    </xf>
    <xf numFmtId="49" fontId="99" fillId="0" borderId="59" xfId="159" applyNumberFormat="1" applyFont="1" applyBorder="1" applyAlignment="1">
      <alignment horizontal="left"/>
    </xf>
    <xf numFmtId="49" fontId="99" fillId="0" borderId="28" xfId="159" applyNumberFormat="1" applyFont="1" applyBorder="1" applyAlignment="1">
      <alignment horizontal="left"/>
    </xf>
    <xf numFmtId="3" fontId="99" fillId="0" borderId="28" xfId="160" applyNumberFormat="1" applyFont="1" applyBorder="1"/>
    <xf numFmtId="3" fontId="99" fillId="0" borderId="145" xfId="160" applyNumberFormat="1" applyFont="1" applyBorder="1"/>
    <xf numFmtId="3" fontId="99" fillId="0" borderId="142" xfId="160" applyNumberFormat="1" applyFont="1" applyBorder="1"/>
    <xf numFmtId="170" fontId="47" fillId="0" borderId="143" xfId="159" applyNumberFormat="1" applyFont="1" applyBorder="1" applyAlignment="1">
      <alignment horizontal="right"/>
    </xf>
    <xf numFmtId="0" fontId="54" fillId="0" borderId="0" xfId="160" applyFont="1" applyAlignment="1">
      <alignment horizontal="left"/>
    </xf>
    <xf numFmtId="0" fontId="49" fillId="0" borderId="0" xfId="160" applyFont="1" applyAlignment="1">
      <alignment horizontal="center"/>
    </xf>
    <xf numFmtId="0" fontId="47" fillId="0" borderId="145" xfId="50" applyFont="1" applyBorder="1" applyAlignment="1">
      <alignment horizontal="center" vertical="center" wrapText="1"/>
    </xf>
    <xf numFmtId="3" fontId="47" fillId="0" borderId="145" xfId="50" applyNumberFormat="1" applyFont="1" applyBorder="1" applyAlignment="1">
      <alignment horizontal="center" vertical="center" wrapText="1"/>
    </xf>
    <xf numFmtId="164" fontId="47" fillId="0" borderId="143" xfId="50" applyNumberFormat="1" applyFont="1" applyBorder="1" applyAlignment="1">
      <alignment horizontal="center" vertical="center" wrapText="1"/>
    </xf>
    <xf numFmtId="0" fontId="98" fillId="0" borderId="51" xfId="160" applyFont="1" applyBorder="1" applyAlignment="1">
      <alignment horizontal="center"/>
    </xf>
    <xf numFmtId="0" fontId="98" fillId="0" borderId="60" xfId="160" applyFont="1" applyBorder="1" applyAlignment="1">
      <alignment horizontal="center"/>
    </xf>
    <xf numFmtId="0" fontId="98" fillId="0" borderId="61" xfId="160" applyFont="1" applyBorder="1" applyAlignment="1">
      <alignment horizontal="left" wrapText="1"/>
    </xf>
    <xf numFmtId="3" fontId="98" fillId="0" borderId="25" xfId="160" applyNumberFormat="1" applyFont="1" applyBorder="1"/>
    <xf numFmtId="3" fontId="98" fillId="0" borderId="61" xfId="160" applyNumberFormat="1" applyFont="1" applyBorder="1"/>
    <xf numFmtId="170" fontId="48" fillId="0" borderId="62" xfId="160" applyNumberFormat="1" applyFont="1" applyBorder="1" applyAlignment="1">
      <alignment horizontal="right"/>
    </xf>
    <xf numFmtId="0" fontId="98" fillId="0" borderId="0" xfId="160" applyFont="1"/>
    <xf numFmtId="0" fontId="99" fillId="0" borderId="148" xfId="160" applyFont="1" applyBorder="1" applyAlignment="1">
      <alignment horizontal="center"/>
    </xf>
    <xf numFmtId="0" fontId="99" fillId="0" borderId="151" xfId="160" applyFont="1" applyBorder="1" applyAlignment="1">
      <alignment horizontal="center"/>
    </xf>
    <xf numFmtId="0" fontId="99" fillId="0" borderId="75" xfId="160" applyFont="1" applyBorder="1" applyAlignment="1">
      <alignment horizontal="left" wrapText="1"/>
    </xf>
    <xf numFmtId="3" fontId="99" fillId="0" borderId="99" xfId="160" applyNumberFormat="1" applyFont="1" applyBorder="1"/>
    <xf numFmtId="170" fontId="47" fillId="0" borderId="73" xfId="160" applyNumberFormat="1" applyFont="1" applyBorder="1" applyAlignment="1">
      <alignment horizontal="right"/>
    </xf>
    <xf numFmtId="0" fontId="99" fillId="0" borderId="0" xfId="160" applyFont="1"/>
    <xf numFmtId="0" fontId="99" fillId="0" borderId="29" xfId="160" applyFont="1" applyBorder="1" applyAlignment="1">
      <alignment horizontal="center"/>
    </xf>
    <xf numFmtId="0" fontId="99" fillId="0" borderId="0" xfId="160" applyFont="1" applyAlignment="1">
      <alignment horizontal="center"/>
    </xf>
    <xf numFmtId="0" fontId="98" fillId="0" borderId="0" xfId="160" applyFont="1" applyAlignment="1">
      <alignment horizontal="left" wrapText="1"/>
    </xf>
    <xf numFmtId="3" fontId="99" fillId="0" borderId="0" xfId="160" applyNumberFormat="1" applyFont="1"/>
    <xf numFmtId="0" fontId="98" fillId="0" borderId="126" xfId="160" applyFont="1" applyBorder="1" applyAlignment="1">
      <alignment horizontal="center"/>
    </xf>
    <xf numFmtId="0" fontId="98" fillId="0" borderId="115" xfId="160" applyFont="1" applyBorder="1" applyAlignment="1">
      <alignment horizontal="center"/>
    </xf>
    <xf numFmtId="0" fontId="98" fillId="0" borderId="124" xfId="160" applyFont="1" applyBorder="1" applyAlignment="1">
      <alignment horizontal="left" wrapText="1"/>
    </xf>
    <xf numFmtId="3" fontId="98" fillId="0" borderId="127" xfId="160" applyNumberFormat="1" applyFont="1" applyBorder="1"/>
    <xf numFmtId="3" fontId="98" fillId="0" borderId="124" xfId="160" applyNumberFormat="1" applyFont="1" applyBorder="1"/>
    <xf numFmtId="170" fontId="48" fillId="0" borderId="128" xfId="160" applyNumberFormat="1" applyFont="1" applyBorder="1" applyAlignment="1">
      <alignment horizontal="right"/>
    </xf>
    <xf numFmtId="0" fontId="99" fillId="0" borderId="0" xfId="160" applyFont="1" applyAlignment="1">
      <alignment horizontal="left" wrapText="1"/>
    </xf>
    <xf numFmtId="3" fontId="47" fillId="0" borderId="152" xfId="160" applyNumberFormat="1" applyFont="1" applyBorder="1" applyAlignment="1">
      <alignment horizontal="right"/>
    </xf>
    <xf numFmtId="170" fontId="47" fillId="0" borderId="153" xfId="160" applyNumberFormat="1" applyFont="1" applyBorder="1"/>
    <xf numFmtId="0" fontId="98" fillId="0" borderId="31" xfId="160" applyFont="1" applyBorder="1" applyAlignment="1">
      <alignment horizontal="center"/>
    </xf>
    <xf numFmtId="0" fontId="99" fillId="0" borderId="125" xfId="160" applyFont="1" applyBorder="1" applyAlignment="1">
      <alignment horizontal="center"/>
    </xf>
    <xf numFmtId="3" fontId="99" fillId="0" borderId="125" xfId="160" applyNumberFormat="1" applyFont="1" applyBorder="1"/>
    <xf numFmtId="170" fontId="48" fillId="0" borderId="117" xfId="160" applyNumberFormat="1" applyFont="1" applyBorder="1"/>
    <xf numFmtId="170" fontId="47" fillId="0" borderId="37" xfId="160" applyNumberFormat="1" applyFont="1" applyBorder="1" applyAlignment="1">
      <alignment horizontal="right"/>
    </xf>
    <xf numFmtId="170" fontId="48" fillId="0" borderId="128" xfId="160" applyNumberFormat="1" applyFont="1" applyBorder="1"/>
    <xf numFmtId="0" fontId="5" fillId="0" borderId="31" xfId="160" applyBorder="1"/>
    <xf numFmtId="0" fontId="5" fillId="0" borderId="125" xfId="160" applyBorder="1"/>
    <xf numFmtId="3" fontId="5" fillId="0" borderId="125" xfId="160" applyNumberFormat="1" applyBorder="1"/>
    <xf numFmtId="164" fontId="5" fillId="0" borderId="117" xfId="160" applyNumberFormat="1" applyBorder="1"/>
    <xf numFmtId="0" fontId="5" fillId="0" borderId="125" xfId="160" applyBorder="1" applyAlignment="1">
      <alignment wrapText="1"/>
    </xf>
    <xf numFmtId="0" fontId="98" fillId="0" borderId="129" xfId="160" applyFont="1" applyBorder="1" applyAlignment="1">
      <alignment horizontal="center"/>
    </xf>
    <xf numFmtId="0" fontId="48" fillId="0" borderId="115" xfId="160" applyFont="1" applyBorder="1" applyAlignment="1">
      <alignment horizontal="center"/>
    </xf>
    <xf numFmtId="3" fontId="48" fillId="0" borderId="127" xfId="160" applyNumberFormat="1" applyFont="1" applyBorder="1"/>
    <xf numFmtId="3" fontId="48" fillId="0" borderId="146" xfId="160" applyNumberFormat="1" applyFont="1" applyBorder="1"/>
    <xf numFmtId="3" fontId="48" fillId="0" borderId="124" xfId="160" applyNumberFormat="1" applyFont="1" applyBorder="1"/>
    <xf numFmtId="0" fontId="98" fillId="0" borderId="29" xfId="160" applyFont="1" applyBorder="1" applyAlignment="1">
      <alignment horizontal="center"/>
    </xf>
    <xf numFmtId="0" fontId="48" fillId="0" borderId="60" xfId="160" applyFont="1" applyBorder="1" applyAlignment="1">
      <alignment horizontal="center"/>
    </xf>
    <xf numFmtId="3" fontId="48" fillId="0" borderId="25" xfId="160" applyNumberFormat="1" applyFont="1" applyBorder="1"/>
    <xf numFmtId="3" fontId="48" fillId="0" borderId="0" xfId="160" applyNumberFormat="1" applyFont="1"/>
    <xf numFmtId="3" fontId="48" fillId="0" borderId="61" xfId="160" applyNumberFormat="1" applyFont="1" applyBorder="1"/>
    <xf numFmtId="0" fontId="99" fillId="0" borderId="30" xfId="160" applyFont="1" applyBorder="1" applyAlignment="1">
      <alignment horizontal="center"/>
    </xf>
    <xf numFmtId="0" fontId="99" fillId="0" borderId="154" xfId="160" applyFont="1" applyBorder="1" applyAlignment="1">
      <alignment horizontal="center"/>
    </xf>
    <xf numFmtId="0" fontId="99" fillId="0" borderId="88" xfId="160" applyFont="1" applyBorder="1" applyAlignment="1">
      <alignment horizontal="left" wrapText="1"/>
    </xf>
    <xf numFmtId="3" fontId="47" fillId="0" borderId="68" xfId="160" applyNumberFormat="1" applyFont="1" applyBorder="1"/>
    <xf numFmtId="3" fontId="47" fillId="0" borderId="38" xfId="160" applyNumberFormat="1" applyFont="1" applyBorder="1"/>
    <xf numFmtId="3" fontId="47" fillId="0" borderId="88" xfId="160" applyNumberFormat="1" applyFont="1" applyBorder="1"/>
    <xf numFmtId="170" fontId="47" fillId="0" borderId="39" xfId="160" applyNumberFormat="1" applyFont="1" applyBorder="1" applyAlignment="1">
      <alignment horizontal="right"/>
    </xf>
    <xf numFmtId="0" fontId="98" fillId="0" borderId="0" xfId="160" applyFont="1" applyAlignment="1">
      <alignment horizontal="center"/>
    </xf>
    <xf numFmtId="0" fontId="48" fillId="0" borderId="0" xfId="160" applyFont="1" applyAlignment="1">
      <alignment horizontal="center"/>
    </xf>
    <xf numFmtId="0" fontId="48" fillId="0" borderId="0" xfId="160" applyFont="1"/>
    <xf numFmtId="170" fontId="48" fillId="0" borderId="62" xfId="160" applyNumberFormat="1" applyFont="1" applyBorder="1"/>
    <xf numFmtId="170" fontId="47" fillId="0" borderId="73" xfId="160" applyNumberFormat="1" applyFont="1" applyBorder="1"/>
    <xf numFmtId="170" fontId="47" fillId="0" borderId="37" xfId="160" applyNumberFormat="1" applyFont="1" applyBorder="1"/>
    <xf numFmtId="0" fontId="5" fillId="0" borderId="70" xfId="160" applyBorder="1"/>
    <xf numFmtId="0" fontId="5" fillId="0" borderId="147" xfId="160" applyBorder="1"/>
    <xf numFmtId="3" fontId="5" fillId="0" borderId="147" xfId="160" applyNumberFormat="1" applyBorder="1"/>
    <xf numFmtId="164" fontId="5" fillId="0" borderId="104" xfId="160" applyNumberFormat="1" applyBorder="1"/>
    <xf numFmtId="3" fontId="47" fillId="0" borderId="42" xfId="160" applyNumberFormat="1" applyFont="1" applyBorder="1" applyAlignment="1">
      <alignment horizontal="right"/>
    </xf>
    <xf numFmtId="170" fontId="47" fillId="0" borderId="8" xfId="160" applyNumberFormat="1" applyFont="1" applyBorder="1"/>
    <xf numFmtId="0" fontId="48" fillId="0" borderId="0" xfId="160" applyFont="1" applyAlignment="1">
      <alignment wrapText="1"/>
    </xf>
    <xf numFmtId="3" fontId="47" fillId="0" borderId="33" xfId="160" applyNumberFormat="1" applyFont="1" applyBorder="1" applyAlignment="1">
      <alignment horizontal="right"/>
    </xf>
    <xf numFmtId="3" fontId="47" fillId="0" borderId="34" xfId="160" applyNumberFormat="1" applyFont="1" applyBorder="1" applyAlignment="1">
      <alignment horizontal="right"/>
    </xf>
    <xf numFmtId="170" fontId="47" fillId="0" borderId="34" xfId="160" applyNumberFormat="1" applyFont="1" applyBorder="1"/>
    <xf numFmtId="3" fontId="47" fillId="0" borderId="31" xfId="160" applyNumberFormat="1" applyFont="1" applyBorder="1" applyAlignment="1">
      <alignment horizontal="right"/>
    </xf>
    <xf numFmtId="3" fontId="47" fillId="0" borderId="35" xfId="160" applyNumberFormat="1" applyFont="1" applyBorder="1" applyAlignment="1">
      <alignment horizontal="right"/>
    </xf>
    <xf numFmtId="170" fontId="47" fillId="0" borderId="35" xfId="160" applyNumberFormat="1" applyFont="1" applyBorder="1"/>
    <xf numFmtId="170" fontId="47" fillId="0" borderId="114" xfId="160" applyNumberFormat="1" applyFont="1" applyBorder="1"/>
    <xf numFmtId="3" fontId="47" fillId="0" borderId="28" xfId="160" applyNumberFormat="1" applyFont="1" applyBorder="1" applyAlignment="1">
      <alignment horizontal="right"/>
    </xf>
    <xf numFmtId="170" fontId="47" fillId="0" borderId="36" xfId="160" applyNumberFormat="1" applyFont="1" applyBorder="1"/>
    <xf numFmtId="165" fontId="98" fillId="0" borderId="0" xfId="160" applyNumberFormat="1" applyFont="1"/>
    <xf numFmtId="167" fontId="98" fillId="0" borderId="0" xfId="160" applyNumberFormat="1" applyFont="1"/>
    <xf numFmtId="0" fontId="98" fillId="0" borderId="0" xfId="160" applyFont="1" applyAlignment="1">
      <alignment horizontal="right"/>
    </xf>
    <xf numFmtId="1" fontId="48" fillId="0" borderId="0" xfId="68" applyNumberFormat="1" applyFont="1" applyAlignment="1">
      <alignment horizontal="center" vertical="center"/>
    </xf>
    <xf numFmtId="0" fontId="47" fillId="0" borderId="0" xfId="68" applyFont="1" applyAlignment="1">
      <alignment horizontal="right" vertical="justify"/>
    </xf>
    <xf numFmtId="0" fontId="48" fillId="0" borderId="0" xfId="68" applyFont="1" applyAlignment="1">
      <alignment horizontal="right" vertical="justify"/>
    </xf>
    <xf numFmtId="49" fontId="101" fillId="0" borderId="157" xfId="68" applyNumberFormat="1" applyFont="1" applyBorder="1" applyAlignment="1">
      <alignment horizontal="center" vertical="center"/>
    </xf>
    <xf numFmtId="3" fontId="101" fillId="0" borderId="129" xfId="92" applyNumberFormat="1" applyFont="1" applyBorder="1" applyAlignment="1">
      <alignment horizontal="center" vertical="center"/>
    </xf>
    <xf numFmtId="49" fontId="101" fillId="0" borderId="124" xfId="92" applyNumberFormat="1" applyFont="1" applyBorder="1" applyAlignment="1">
      <alignment horizontal="center" vertical="center"/>
    </xf>
    <xf numFmtId="49" fontId="101" fillId="0" borderId="116" xfId="92" applyNumberFormat="1" applyFont="1" applyBorder="1" applyAlignment="1">
      <alignment horizontal="center" vertical="center"/>
    </xf>
    <xf numFmtId="1" fontId="101" fillId="0" borderId="0" xfId="68" applyNumberFormat="1" applyFont="1" applyAlignment="1">
      <alignment horizontal="left" vertical="center" wrapText="1"/>
    </xf>
    <xf numFmtId="1" fontId="54" fillId="0" borderId="134" xfId="68" applyNumberFormat="1" applyFont="1" applyBorder="1" applyAlignment="1">
      <alignment horizontal="center" vertical="center" wrapText="1"/>
    </xf>
    <xf numFmtId="0" fontId="54" fillId="0" borderId="31" xfId="68" applyFont="1" applyBorder="1" applyAlignment="1">
      <alignment horizontal="left" vertical="center" wrapText="1"/>
    </xf>
    <xf numFmtId="3" fontId="54" fillId="0" borderId="158" xfId="68" applyNumberFormat="1" applyFont="1" applyBorder="1" applyAlignment="1">
      <alignment vertical="center"/>
    </xf>
    <xf numFmtId="3" fontId="54" fillId="0" borderId="125" xfId="68" applyNumberFormat="1" applyFont="1" applyBorder="1" applyAlignment="1">
      <alignment horizontal="right" vertical="center"/>
    </xf>
    <xf numFmtId="3" fontId="54" fillId="0" borderId="144" xfId="68" applyNumberFormat="1" applyFont="1" applyBorder="1" applyAlignment="1">
      <alignment horizontal="right" vertical="center"/>
    </xf>
    <xf numFmtId="3" fontId="54" fillId="0" borderId="160" xfId="68" applyNumberFormat="1" applyFont="1" applyBorder="1" applyAlignment="1">
      <alignment vertical="center"/>
    </xf>
    <xf numFmtId="3" fontId="54" fillId="0" borderId="152" xfId="68" applyNumberFormat="1" applyFont="1" applyBorder="1" applyAlignment="1">
      <alignment horizontal="right" vertical="center"/>
    </xf>
    <xf numFmtId="0" fontId="54" fillId="0" borderId="117" xfId="94" applyFont="1" applyBorder="1" applyAlignment="1">
      <alignment horizontal="justify" vertical="center" wrapText="1"/>
    </xf>
    <xf numFmtId="3" fontId="54" fillId="0" borderId="161" xfId="68" applyNumberFormat="1" applyFont="1" applyBorder="1" applyAlignment="1">
      <alignment vertical="center"/>
    </xf>
    <xf numFmtId="3" fontId="54" fillId="0" borderId="163" xfId="68" applyNumberFormat="1" applyFont="1" applyBorder="1" applyAlignment="1">
      <alignment vertical="center"/>
    </xf>
    <xf numFmtId="3" fontId="54" fillId="0" borderId="153" xfId="68" applyNumberFormat="1" applyFont="1" applyBorder="1" applyAlignment="1">
      <alignment horizontal="right" vertical="center"/>
    </xf>
    <xf numFmtId="1" fontId="54" fillId="0" borderId="109" xfId="68" applyNumberFormat="1" applyFont="1" applyBorder="1" applyAlignment="1">
      <alignment horizontal="center" vertical="center" wrapText="1"/>
    </xf>
    <xf numFmtId="1" fontId="54" fillId="0" borderId="144" xfId="68" applyNumberFormat="1" applyFont="1" applyBorder="1" applyAlignment="1">
      <alignment horizontal="center" vertical="center" wrapText="1"/>
    </xf>
    <xf numFmtId="1" fontId="54" fillId="0" borderId="129" xfId="68" applyNumberFormat="1" applyFont="1" applyBorder="1" applyAlignment="1">
      <alignment horizontal="center" vertical="center" textRotation="90" wrapText="1"/>
    </xf>
    <xf numFmtId="0" fontId="54" fillId="0" borderId="129" xfId="68" applyFont="1" applyBorder="1" applyAlignment="1">
      <alignment horizontal="left" vertical="center" wrapText="1"/>
    </xf>
    <xf numFmtId="3" fontId="54" fillId="0" borderId="164" xfId="68" applyNumberFormat="1" applyFont="1" applyBorder="1" applyAlignment="1">
      <alignment vertical="center"/>
    </xf>
    <xf numFmtId="3" fontId="54" fillId="0" borderId="146" xfId="68" applyNumberFormat="1" applyFont="1" applyBorder="1" applyAlignment="1">
      <alignment horizontal="right" vertical="center"/>
    </xf>
    <xf numFmtId="3" fontId="54" fillId="0" borderId="166" xfId="68" applyNumberFormat="1" applyFont="1" applyBorder="1" applyAlignment="1">
      <alignment vertical="center"/>
    </xf>
    <xf numFmtId="3" fontId="54" fillId="0" borderId="167" xfId="68" applyNumberFormat="1" applyFont="1" applyBorder="1" applyAlignment="1">
      <alignment vertical="center"/>
    </xf>
    <xf numFmtId="3" fontId="54" fillId="0" borderId="126" xfId="68" applyNumberFormat="1" applyFont="1" applyBorder="1" applyAlignment="1">
      <alignment horizontal="right" vertical="center"/>
    </xf>
    <xf numFmtId="3" fontId="54" fillId="0" borderId="124" xfId="68" applyNumberFormat="1" applyFont="1" applyBorder="1" applyAlignment="1">
      <alignment horizontal="right" vertical="center"/>
    </xf>
    <xf numFmtId="3" fontId="54" fillId="0" borderId="128" xfId="68" applyNumberFormat="1" applyFont="1" applyBorder="1" applyAlignment="1">
      <alignment horizontal="right" vertical="center"/>
    </xf>
    <xf numFmtId="0" fontId="54" fillId="0" borderId="116" xfId="94" applyFont="1" applyBorder="1" applyAlignment="1">
      <alignment horizontal="justify" vertical="center" wrapText="1"/>
    </xf>
    <xf numFmtId="1" fontId="54" fillId="0" borderId="125" xfId="68" applyNumberFormat="1" applyFont="1" applyBorder="1" applyAlignment="1">
      <alignment vertical="center" wrapText="1"/>
    </xf>
    <xf numFmtId="3" fontId="101" fillId="27" borderId="168" xfId="68" applyNumberFormat="1" applyFont="1" applyFill="1" applyBorder="1" applyAlignment="1">
      <alignment vertical="center"/>
    </xf>
    <xf numFmtId="3" fontId="146" fillId="27" borderId="50" xfId="68" applyNumberFormat="1" applyFont="1" applyFill="1" applyBorder="1" applyAlignment="1">
      <alignment horizontal="justify" vertical="center"/>
    </xf>
    <xf numFmtId="1" fontId="54" fillId="0" borderId="109" xfId="68" applyNumberFormat="1" applyFont="1" applyBorder="1" applyAlignment="1">
      <alignment horizontal="center" vertical="center"/>
    </xf>
    <xf numFmtId="1" fontId="54" fillId="0" borderId="29" xfId="68" applyNumberFormat="1" applyFont="1" applyBorder="1" applyAlignment="1">
      <alignment horizontal="center" vertical="center"/>
    </xf>
    <xf numFmtId="3" fontId="54" fillId="0" borderId="169" xfId="68" applyNumberFormat="1" applyFont="1" applyBorder="1" applyAlignment="1">
      <alignment vertical="center"/>
    </xf>
    <xf numFmtId="0" fontId="125" fillId="27" borderId="125" xfId="68" applyFont="1" applyFill="1" applyBorder="1" applyAlignment="1">
      <alignment vertical="center" wrapText="1"/>
    </xf>
    <xf numFmtId="1" fontId="54" fillId="0" borderId="125" xfId="68" applyNumberFormat="1" applyFont="1" applyBorder="1" applyAlignment="1">
      <alignment horizontal="center" vertical="center" wrapText="1"/>
    </xf>
    <xf numFmtId="0" fontId="54" fillId="0" borderId="170" xfId="94" applyFont="1" applyBorder="1" applyAlignment="1">
      <alignment horizontal="justify" vertical="center" wrapText="1"/>
    </xf>
    <xf numFmtId="3" fontId="54" fillId="0" borderId="171" xfId="68" applyNumberFormat="1" applyFont="1" applyBorder="1" applyAlignment="1">
      <alignment vertical="center"/>
    </xf>
    <xf numFmtId="1" fontId="54" fillId="0" borderId="172" xfId="68" applyNumberFormat="1" applyFont="1" applyBorder="1" applyAlignment="1">
      <alignment horizontal="center" vertical="center" wrapText="1"/>
    </xf>
    <xf numFmtId="3" fontId="54" fillId="0" borderId="173" xfId="68" applyNumberFormat="1" applyFont="1" applyBorder="1" applyAlignment="1">
      <alignment vertical="center"/>
    </xf>
    <xf numFmtId="1" fontId="147" fillId="0" borderId="144" xfId="90" applyNumberFormat="1" applyFont="1" applyBorder="1" applyAlignment="1">
      <alignment horizontal="center" vertical="center" wrapText="1"/>
    </xf>
    <xf numFmtId="3" fontId="54" fillId="0" borderId="34" xfId="68" applyNumberFormat="1" applyFont="1" applyBorder="1" applyAlignment="1">
      <alignment horizontal="justify" vertical="center" wrapText="1"/>
    </xf>
    <xf numFmtId="0" fontId="54" fillId="0" borderId="35" xfId="94" applyFont="1" applyBorder="1" applyAlignment="1">
      <alignment horizontal="justify" vertical="center" wrapText="1"/>
    </xf>
    <xf numFmtId="0" fontId="54" fillId="0" borderId="108" xfId="94" applyFont="1" applyBorder="1" applyAlignment="1">
      <alignment horizontal="justify" vertical="center" wrapText="1"/>
    </xf>
    <xf numFmtId="3" fontId="54" fillId="0" borderId="34" xfId="68" applyNumberFormat="1" applyFont="1" applyBorder="1" applyAlignment="1">
      <alignment horizontal="right" vertical="center"/>
    </xf>
    <xf numFmtId="1" fontId="54" fillId="0" borderId="125" xfId="68" applyNumberFormat="1" applyFont="1" applyBorder="1" applyAlignment="1">
      <alignment horizontal="center" vertical="center"/>
    </xf>
    <xf numFmtId="3" fontId="54" fillId="0" borderId="170" xfId="68" applyNumberFormat="1" applyFont="1" applyBorder="1" applyAlignment="1">
      <alignment horizontal="justify" vertical="center"/>
    </xf>
    <xf numFmtId="3" fontId="54" fillId="0" borderId="174" xfId="68" applyNumberFormat="1" applyFont="1" applyBorder="1" applyAlignment="1">
      <alignment vertical="center"/>
    </xf>
    <xf numFmtId="3" fontId="148" fillId="0" borderId="117" xfId="68" applyNumberFormat="1" applyFont="1" applyBorder="1" applyAlignment="1">
      <alignment horizontal="justify" vertical="center" wrapText="1"/>
    </xf>
    <xf numFmtId="1" fontId="54" fillId="0" borderId="0" xfId="68" applyNumberFormat="1" applyFont="1" applyAlignment="1">
      <alignment horizontal="center" vertical="center" wrapText="1"/>
    </xf>
    <xf numFmtId="1" fontId="54" fillId="0" borderId="113" xfId="68" applyNumberFormat="1" applyFont="1" applyBorder="1" applyAlignment="1">
      <alignment horizontal="center" vertical="center"/>
    </xf>
    <xf numFmtId="1" fontId="54" fillId="0" borderId="0" xfId="68" applyNumberFormat="1" applyFont="1" applyAlignment="1">
      <alignment horizontal="center" vertical="center"/>
    </xf>
    <xf numFmtId="3" fontId="148" fillId="0" borderId="170" xfId="68" applyNumberFormat="1" applyFont="1" applyBorder="1" applyAlignment="1">
      <alignment horizontal="justify" vertical="center"/>
    </xf>
    <xf numFmtId="1" fontId="54" fillId="0" borderId="0" xfId="160" applyNumberFormat="1" applyFont="1"/>
    <xf numFmtId="1" fontId="137" fillId="0" borderId="0" xfId="160" applyNumberFormat="1" applyFont="1"/>
    <xf numFmtId="1" fontId="54" fillId="0" borderId="151" xfId="68" applyNumberFormat="1" applyFont="1" applyBorder="1" applyAlignment="1">
      <alignment horizontal="center" vertical="center" wrapText="1"/>
    </xf>
    <xf numFmtId="1" fontId="54" fillId="0" borderId="125" xfId="68" applyNumberFormat="1" applyFont="1" applyBorder="1" applyAlignment="1">
      <alignment horizontal="center" wrapText="1"/>
    </xf>
    <xf numFmtId="0" fontId="54" fillId="0" borderId="153" xfId="94" applyFont="1" applyBorder="1" applyAlignment="1">
      <alignment horizontal="justify" vertical="center" wrapText="1"/>
    </xf>
    <xf numFmtId="1" fontId="147" fillId="0" borderId="144" xfId="90" applyNumberFormat="1" applyFont="1" applyBorder="1" applyAlignment="1">
      <alignment horizontal="center" wrapText="1"/>
    </xf>
    <xf numFmtId="1" fontId="54" fillId="0" borderId="144" xfId="68" applyNumberFormat="1" applyFont="1" applyBorder="1" applyAlignment="1">
      <alignment horizontal="center" wrapText="1"/>
    </xf>
    <xf numFmtId="1" fontId="54" fillId="0" borderId="0" xfId="160" applyNumberFormat="1" applyFont="1" applyAlignment="1">
      <alignment horizontal="center"/>
    </xf>
    <xf numFmtId="3" fontId="101" fillId="0" borderId="173" xfId="68" applyNumberFormat="1" applyFont="1" applyBorder="1" applyAlignment="1">
      <alignment vertical="center"/>
    </xf>
    <xf numFmtId="0" fontId="149" fillId="0" borderId="37" xfId="68" applyFont="1" applyBorder="1" applyAlignment="1">
      <alignment horizontal="justify" vertical="center"/>
    </xf>
    <xf numFmtId="1" fontId="48" fillId="0" borderId="0" xfId="68" applyNumberFormat="1" applyFont="1" applyAlignment="1">
      <alignment vertical="center"/>
    </xf>
    <xf numFmtId="3" fontId="5" fillId="0" borderId="0" xfId="160" applyNumberFormat="1"/>
    <xf numFmtId="3" fontId="139" fillId="0" borderId="0" xfId="68" applyNumberFormat="1" applyFont="1" applyAlignment="1">
      <alignment horizontal="justify" vertical="justify"/>
    </xf>
    <xf numFmtId="0" fontId="136" fillId="0" borderId="0" xfId="68" applyFont="1" applyAlignment="1">
      <alignment horizontal="justify" vertical="justify"/>
    </xf>
    <xf numFmtId="0" fontId="101" fillId="0" borderId="155" xfId="68" applyFont="1" applyBorder="1" applyAlignment="1">
      <alignment horizontal="center" vertical="center"/>
    </xf>
    <xf numFmtId="0" fontId="101" fillId="0" borderId="156" xfId="68" applyFont="1" applyBorder="1" applyAlignment="1">
      <alignment horizontal="center" vertical="center"/>
    </xf>
    <xf numFmtId="3" fontId="54" fillId="27" borderId="159" xfId="68" applyNumberFormat="1" applyFont="1" applyFill="1" applyBorder="1" applyAlignment="1">
      <alignment vertical="center"/>
    </xf>
    <xf numFmtId="3" fontId="54" fillId="27" borderId="162" xfId="68" applyNumberFormat="1" applyFont="1" applyFill="1" applyBorder="1" applyAlignment="1">
      <alignment vertical="center"/>
    </xf>
    <xf numFmtId="3" fontId="54" fillId="27" borderId="165" xfId="68" applyNumberFormat="1" applyFont="1" applyFill="1" applyBorder="1" applyAlignment="1">
      <alignment vertical="center"/>
    </xf>
    <xf numFmtId="3" fontId="101" fillId="27" borderId="176" xfId="68" applyNumberFormat="1" applyFont="1" applyFill="1" applyBorder="1" applyAlignment="1">
      <alignment vertical="center"/>
    </xf>
    <xf numFmtId="3" fontId="101" fillId="27" borderId="175" xfId="68" applyNumberFormat="1" applyFont="1" applyFill="1" applyBorder="1" applyAlignment="1">
      <alignment vertical="center"/>
    </xf>
    <xf numFmtId="3" fontId="101" fillId="27" borderId="145" xfId="68" applyNumberFormat="1" applyFont="1" applyFill="1" applyBorder="1" applyAlignment="1">
      <alignment vertical="center"/>
    </xf>
    <xf numFmtId="3" fontId="101" fillId="27" borderId="177" xfId="68" applyNumberFormat="1" applyFont="1" applyFill="1" applyBorder="1" applyAlignment="1">
      <alignment vertical="center"/>
    </xf>
    <xf numFmtId="0" fontId="149" fillId="0" borderId="0" xfId="68" applyFont="1" applyAlignment="1">
      <alignment vertical="center"/>
    </xf>
    <xf numFmtId="0" fontId="54" fillId="0" borderId="0" xfId="68" applyFont="1" applyAlignment="1">
      <alignment vertical="center"/>
    </xf>
    <xf numFmtId="0" fontId="54" fillId="0" borderId="70" xfId="68" applyFont="1" applyBorder="1" applyAlignment="1">
      <alignment horizontal="left" vertical="center" wrapText="1"/>
    </xf>
    <xf numFmtId="3" fontId="54" fillId="0" borderId="147" xfId="68" applyNumberFormat="1" applyFont="1" applyBorder="1" applyAlignment="1">
      <alignment horizontal="right" vertical="center"/>
    </xf>
    <xf numFmtId="3" fontId="54" fillId="0" borderId="151" xfId="68" applyNumberFormat="1" applyFont="1" applyBorder="1" applyAlignment="1">
      <alignment horizontal="right" vertical="center"/>
    </xf>
    <xf numFmtId="3" fontId="54" fillId="27" borderId="178" xfId="68" applyNumberFormat="1" applyFont="1" applyFill="1" applyBorder="1" applyAlignment="1">
      <alignment vertical="center"/>
    </xf>
    <xf numFmtId="3" fontId="54" fillId="0" borderId="179" xfId="68" applyNumberFormat="1" applyFont="1" applyBorder="1" applyAlignment="1">
      <alignment vertical="center"/>
    </xf>
    <xf numFmtId="3" fontId="54" fillId="0" borderId="148" xfId="68" applyNumberFormat="1" applyFont="1" applyBorder="1" applyAlignment="1">
      <alignment horizontal="right" vertical="center"/>
    </xf>
    <xf numFmtId="3" fontId="54" fillId="27" borderId="180" xfId="68" applyNumberFormat="1" applyFont="1" applyFill="1" applyBorder="1" applyAlignment="1">
      <alignment vertical="center"/>
    </xf>
    <xf numFmtId="3" fontId="54" fillId="0" borderId="181" xfId="68" applyNumberFormat="1" applyFont="1" applyBorder="1" applyAlignment="1">
      <alignment vertical="center"/>
    </xf>
    <xf numFmtId="3" fontId="54" fillId="0" borderId="182" xfId="68" applyNumberFormat="1" applyFont="1" applyBorder="1" applyAlignment="1">
      <alignment vertical="center"/>
    </xf>
    <xf numFmtId="3" fontId="54" fillId="0" borderId="157" xfId="68" applyNumberFormat="1" applyFont="1" applyBorder="1" applyAlignment="1">
      <alignment horizontal="justify" vertical="center"/>
    </xf>
    <xf numFmtId="3" fontId="54" fillId="0" borderId="64" xfId="68" applyNumberFormat="1" applyFont="1" applyBorder="1" applyAlignment="1">
      <alignment horizontal="right" vertical="center"/>
    </xf>
    <xf numFmtId="0" fontId="121" fillId="0" borderId="0" xfId="163" applyFont="1"/>
    <xf numFmtId="0" fontId="123" fillId="0" borderId="0" xfId="163" applyFont="1"/>
    <xf numFmtId="0" fontId="101" fillId="0" borderId="0" xfId="163" applyFont="1" applyAlignment="1">
      <alignment horizontal="right"/>
    </xf>
    <xf numFmtId="0" fontId="54" fillId="0" borderId="0" xfId="163" applyFont="1" applyAlignment="1">
      <alignment vertical="center"/>
    </xf>
    <xf numFmtId="0" fontId="142" fillId="0" borderId="152" xfId="164" applyFont="1" applyBorder="1" applyAlignment="1">
      <alignment horizontal="center" vertical="center" wrapText="1"/>
    </xf>
    <xf numFmtId="0" fontId="143" fillId="0" borderId="152" xfId="164" applyFont="1" applyBorder="1" applyAlignment="1">
      <alignment horizontal="center" vertical="center" wrapText="1"/>
    </xf>
    <xf numFmtId="0" fontId="143" fillId="0" borderId="152" xfId="164" applyFont="1" applyBorder="1" applyAlignment="1">
      <alignment horizontal="center" wrapText="1"/>
    </xf>
    <xf numFmtId="0" fontId="122" fillId="0" borderId="152" xfId="164" applyFont="1" applyBorder="1" applyAlignment="1">
      <alignment horizontal="center" wrapText="1"/>
    </xf>
    <xf numFmtId="49" fontId="54" fillId="0" borderId="148" xfId="164" applyNumberFormat="1" applyFont="1" applyBorder="1" applyAlignment="1">
      <alignment vertical="center" wrapText="1"/>
    </xf>
    <xf numFmtId="0" fontId="54" fillId="0" borderId="70" xfId="164" applyFont="1" applyBorder="1" applyAlignment="1">
      <alignment horizontal="right" vertical="center"/>
    </xf>
    <xf numFmtId="3" fontId="54" fillId="0" borderId="75" xfId="164" applyNumberFormat="1" applyFont="1" applyBorder="1" applyAlignment="1">
      <alignment horizontal="right" vertical="center"/>
    </xf>
    <xf numFmtId="3" fontId="54" fillId="0" borderId="75" xfId="164" applyNumberFormat="1" applyFont="1" applyBorder="1" applyAlignment="1">
      <alignment vertical="center"/>
    </xf>
    <xf numFmtId="3" fontId="54" fillId="26" borderId="75" xfId="164" applyNumberFormat="1" applyFont="1" applyFill="1" applyBorder="1" applyAlignment="1">
      <alignment vertical="center"/>
    </xf>
    <xf numFmtId="9" fontId="54" fillId="0" borderId="73" xfId="163" applyNumberFormat="1" applyFont="1" applyBorder="1" applyAlignment="1">
      <alignment horizontal="center" vertical="center"/>
    </xf>
    <xf numFmtId="0" fontId="46" fillId="0" borderId="0" xfId="0" applyFont="1"/>
    <xf numFmtId="49" fontId="54" fillId="0" borderId="5" xfId="164" applyNumberFormat="1" applyFont="1" applyBorder="1" applyAlignment="1">
      <alignment vertical="center" wrapText="1"/>
    </xf>
    <xf numFmtId="0" fontId="54" fillId="0" borderId="31" xfId="164" applyFont="1" applyBorder="1" applyAlignment="1">
      <alignment horizontal="right" vertical="center"/>
    </xf>
    <xf numFmtId="3" fontId="54" fillId="0" borderId="152" xfId="164" applyNumberFormat="1" applyFont="1" applyBorder="1" applyAlignment="1">
      <alignment vertical="center"/>
    </xf>
    <xf numFmtId="3" fontId="54" fillId="26" borderId="152" xfId="164" applyNumberFormat="1" applyFont="1" applyFill="1" applyBorder="1" applyAlignment="1">
      <alignment vertical="center"/>
    </xf>
    <xf numFmtId="9" fontId="54" fillId="0" borderId="153" xfId="163" applyNumberFormat="1" applyFont="1" applyBorder="1" applyAlignment="1">
      <alignment horizontal="center" vertical="center"/>
    </xf>
    <xf numFmtId="49" fontId="54" fillId="0" borderId="31" xfId="164" applyNumberFormat="1" applyFont="1" applyBorder="1" applyAlignment="1">
      <alignment horizontal="right" vertical="center"/>
    </xf>
    <xf numFmtId="3" fontId="101" fillId="26" borderId="152" xfId="95" applyNumberFormat="1" applyFont="1" applyFill="1" applyBorder="1" applyAlignment="1" applyProtection="1">
      <alignment horizontal="right" vertical="center"/>
      <protection locked="0"/>
    </xf>
    <xf numFmtId="3" fontId="101" fillId="26" borderId="153" xfId="95" applyNumberFormat="1" applyFont="1" applyFill="1" applyBorder="1" applyAlignment="1" applyProtection="1">
      <alignment horizontal="center" vertical="center"/>
      <protection locked="0"/>
    </xf>
    <xf numFmtId="4" fontId="101" fillId="0" borderId="117" xfId="95" applyNumberFormat="1" applyFont="1" applyBorder="1" applyAlignment="1" applyProtection="1">
      <alignment horizontal="left"/>
      <protection locked="0"/>
    </xf>
    <xf numFmtId="3" fontId="54" fillId="0" borderId="152" xfId="164" applyNumberFormat="1" applyFont="1" applyBorder="1" applyAlignment="1">
      <alignment horizontal="right" vertical="center"/>
    </xf>
    <xf numFmtId="9" fontId="54" fillId="0" borderId="117" xfId="95" applyNumberFormat="1" applyFont="1" applyBorder="1" applyAlignment="1" applyProtection="1">
      <alignment horizontal="center" vertical="center"/>
      <protection locked="0"/>
    </xf>
    <xf numFmtId="9" fontId="54" fillId="0" borderId="153" xfId="163" applyNumberFormat="1" applyFont="1" applyBorder="1" applyAlignment="1">
      <alignment horizontal="center" vertical="center" wrapText="1"/>
    </xf>
    <xf numFmtId="0" fontId="140" fillId="0" borderId="0" xfId="109" applyFont="1" applyAlignment="1">
      <alignment vertical="center"/>
    </xf>
    <xf numFmtId="49" fontId="143" fillId="0" borderId="0" xfId="163" applyNumberFormat="1" applyFont="1" applyAlignment="1">
      <alignment wrapText="1"/>
    </xf>
    <xf numFmtId="2" fontId="143" fillId="0" borderId="0" xfId="163" applyNumberFormat="1" applyFont="1" applyAlignment="1">
      <alignment horizontal="right"/>
    </xf>
    <xf numFmtId="4" fontId="143" fillId="0" borderId="0" xfId="163" applyNumberFormat="1" applyFont="1" applyAlignment="1">
      <alignment horizontal="right"/>
    </xf>
    <xf numFmtId="0" fontId="123" fillId="0" borderId="0" xfId="163" applyFont="1" applyAlignment="1">
      <alignment horizontal="center"/>
    </xf>
    <xf numFmtId="0" fontId="123" fillId="0" borderId="0" xfId="163" applyFont="1" applyAlignment="1">
      <alignment vertical="center"/>
    </xf>
    <xf numFmtId="0" fontId="152" fillId="0" borderId="0" xfId="163" applyFont="1"/>
    <xf numFmtId="0" fontId="152" fillId="0" borderId="0" xfId="163" applyFont="1" applyAlignment="1">
      <alignment horizontal="center"/>
    </xf>
    <xf numFmtId="0" fontId="153" fillId="0" borderId="0" xfId="163" applyFont="1"/>
    <xf numFmtId="3" fontId="101" fillId="0" borderId="146" xfId="95" applyNumberFormat="1" applyFont="1" applyBorder="1" applyAlignment="1" applyProtection="1">
      <alignment horizontal="right" vertical="center"/>
      <protection locked="0"/>
    </xf>
    <xf numFmtId="4" fontId="101" fillId="0" borderId="129" xfId="95" applyNumberFormat="1" applyFont="1" applyBorder="1" applyAlignment="1" applyProtection="1">
      <alignment horizontal="left" vertical="center" wrapText="1"/>
      <protection locked="0"/>
    </xf>
    <xf numFmtId="3" fontId="101" fillId="0" borderId="116" xfId="95" applyNumberFormat="1" applyFont="1" applyBorder="1" applyAlignment="1" applyProtection="1">
      <alignment horizontal="center" vertical="center"/>
      <protection locked="0"/>
    </xf>
    <xf numFmtId="3" fontId="101" fillId="26" borderId="142" xfId="95" applyNumberFormat="1" applyFont="1" applyFill="1" applyBorder="1" applyAlignment="1" applyProtection="1">
      <alignment horizontal="right" vertical="center" wrapText="1"/>
      <protection locked="0"/>
    </xf>
    <xf numFmtId="0" fontId="48" fillId="0" borderId="148" xfId="133" applyFont="1" applyBorder="1" applyAlignment="1">
      <alignment horizontal="center" vertical="center"/>
    </xf>
    <xf numFmtId="0" fontId="48" fillId="0" borderId="75" xfId="134" applyFont="1" applyBorder="1" applyAlignment="1">
      <alignment horizontal="left" vertical="center" wrapText="1"/>
    </xf>
    <xf numFmtId="3" fontId="48" fillId="0" borderId="75" xfId="133" applyNumberFormat="1" applyFont="1" applyBorder="1" applyAlignment="1">
      <alignment vertical="center"/>
    </xf>
    <xf numFmtId="0" fontId="48" fillId="0" borderId="104" xfId="1" applyFont="1" applyBorder="1" applyAlignment="1">
      <alignment horizontal="justify" vertical="center" wrapText="1"/>
    </xf>
    <xf numFmtId="0" fontId="48" fillId="0" borderId="152" xfId="134" applyFont="1" applyBorder="1" applyAlignment="1">
      <alignment horizontal="left" vertical="center" wrapText="1"/>
    </xf>
    <xf numFmtId="3" fontId="48" fillId="0" borderId="152" xfId="133" applyNumberFormat="1" applyFont="1" applyBorder="1" applyAlignment="1">
      <alignment vertical="center"/>
    </xf>
    <xf numFmtId="0" fontId="48" fillId="0" borderId="117" xfId="1" applyFont="1" applyBorder="1" applyAlignment="1">
      <alignment horizontal="justify" vertical="center" wrapText="1"/>
    </xf>
    <xf numFmtId="3" fontId="48" fillId="0" borderId="124" xfId="133" applyNumberFormat="1" applyFont="1" applyBorder="1" applyAlignment="1">
      <alignment vertical="center"/>
    </xf>
    <xf numFmtId="0" fontId="48" fillId="0" borderId="126" xfId="133" applyFont="1" applyBorder="1" applyAlignment="1">
      <alignment horizontal="center" vertical="center"/>
    </xf>
    <xf numFmtId="0" fontId="48" fillId="0" borderId="115" xfId="134" applyFont="1" applyBorder="1" applyAlignment="1">
      <alignment horizontal="left" vertical="center" wrapText="1"/>
    </xf>
    <xf numFmtId="0" fontId="48" fillId="0" borderId="153" xfId="1" applyFont="1" applyBorder="1" applyAlignment="1">
      <alignment horizontal="justify" vertical="center" wrapText="1"/>
    </xf>
    <xf numFmtId="0" fontId="48" fillId="0" borderId="73" xfId="1" applyFont="1" applyBorder="1" applyAlignment="1">
      <alignment horizontal="justify" vertical="center" wrapText="1"/>
    </xf>
    <xf numFmtId="0" fontId="48" fillId="0" borderId="124" xfId="134" applyFont="1" applyBorder="1" applyAlignment="1">
      <alignment horizontal="left" vertical="center" wrapText="1"/>
    </xf>
    <xf numFmtId="0" fontId="48" fillId="0" borderId="128" xfId="1" applyFont="1" applyBorder="1" applyAlignment="1">
      <alignment horizontal="justify" vertical="center" wrapText="1"/>
    </xf>
    <xf numFmtId="0" fontId="48" fillId="0" borderId="0" xfId="1" applyFont="1" applyAlignment="1">
      <alignment horizontal="left" vertical="center"/>
    </xf>
    <xf numFmtId="0" fontId="48" fillId="0" borderId="148" xfId="133" applyFont="1" applyBorder="1" applyAlignment="1">
      <alignment horizontal="center" vertical="center" wrapText="1"/>
    </xf>
    <xf numFmtId="0" fontId="48" fillId="0" borderId="75" xfId="134" applyFont="1" applyBorder="1" applyAlignment="1">
      <alignment vertical="center" wrapText="1"/>
    </xf>
    <xf numFmtId="0" fontId="5" fillId="0" borderId="0" xfId="165"/>
    <xf numFmtId="4" fontId="5" fillId="0" borderId="0" xfId="165" applyNumberFormat="1"/>
    <xf numFmtId="0" fontId="48" fillId="0" borderId="124" xfId="134" applyFont="1" applyBorder="1" applyAlignment="1">
      <alignment vertical="center" wrapText="1"/>
    </xf>
    <xf numFmtId="0" fontId="121" fillId="0" borderId="0" xfId="165" applyFont="1"/>
    <xf numFmtId="4" fontId="121" fillId="0" borderId="0" xfId="165" applyNumberFormat="1" applyFont="1"/>
    <xf numFmtId="0" fontId="54" fillId="0" borderId="0" xfId="133" applyFont="1"/>
    <xf numFmtId="0" fontId="47" fillId="0" borderId="30" xfId="133" applyFont="1" applyBorder="1" applyAlignment="1">
      <alignment horizontal="left" vertical="center"/>
    </xf>
    <xf numFmtId="0" fontId="47" fillId="0" borderId="83" xfId="133" applyFont="1" applyBorder="1" applyAlignment="1">
      <alignment vertical="center"/>
    </xf>
    <xf numFmtId="3" fontId="47" fillId="0" borderId="84" xfId="1" applyNumberFormat="1" applyFont="1" applyBorder="1" applyAlignment="1">
      <alignment vertical="center" wrapText="1"/>
    </xf>
    <xf numFmtId="0" fontId="131" fillId="0" borderId="39" xfId="1" applyFont="1" applyBorder="1" applyAlignment="1">
      <alignment vertical="center" wrapText="1"/>
    </xf>
    <xf numFmtId="0" fontId="131" fillId="0" borderId="0" xfId="1" applyFont="1" applyAlignment="1">
      <alignment vertical="center" wrapText="1"/>
    </xf>
    <xf numFmtId="0" fontId="132" fillId="0" borderId="0" xfId="133" applyFont="1" applyAlignment="1">
      <alignment vertical="center"/>
    </xf>
    <xf numFmtId="0" fontId="47" fillId="0" borderId="63" xfId="133" applyFont="1" applyBorder="1" applyAlignment="1">
      <alignment horizontal="left" vertical="center"/>
    </xf>
    <xf numFmtId="0" fontId="47" fillId="0" borderId="88" xfId="133" applyFont="1" applyBorder="1" applyAlignment="1">
      <alignment vertical="center"/>
    </xf>
    <xf numFmtId="3" fontId="47" fillId="0" borderId="88" xfId="133" applyNumberFormat="1" applyFont="1" applyBorder="1" applyAlignment="1">
      <alignment vertical="center"/>
    </xf>
    <xf numFmtId="3" fontId="47" fillId="0" borderId="92" xfId="133" applyNumberFormat="1" applyFont="1" applyBorder="1" applyAlignment="1">
      <alignment vertical="center"/>
    </xf>
    <xf numFmtId="3" fontId="47" fillId="0" borderId="0" xfId="133" applyNumberFormat="1" applyFont="1" applyAlignment="1">
      <alignment vertical="center"/>
    </xf>
    <xf numFmtId="0" fontId="128" fillId="0" borderId="0" xfId="133" applyFont="1" applyAlignment="1">
      <alignment vertical="center"/>
    </xf>
    <xf numFmtId="0" fontId="47" fillId="0" borderId="92" xfId="1" applyFont="1" applyBorder="1" applyAlignment="1">
      <alignment vertical="center" wrapText="1"/>
    </xf>
    <xf numFmtId="0" fontId="47" fillId="0" borderId="0" xfId="1" applyFont="1" applyAlignment="1">
      <alignment vertical="center" wrapText="1"/>
    </xf>
    <xf numFmtId="0" fontId="47" fillId="0" borderId="63" xfId="133" applyFont="1" applyBorder="1" applyAlignment="1">
      <alignment vertical="center"/>
    </xf>
    <xf numFmtId="0" fontId="47" fillId="0" borderId="92" xfId="133" applyFont="1" applyBorder="1" applyAlignment="1">
      <alignment vertical="center"/>
    </xf>
    <xf numFmtId="0" fontId="47" fillId="0" borderId="0" xfId="133" applyFont="1" applyAlignment="1">
      <alignment vertical="center"/>
    </xf>
    <xf numFmtId="3" fontId="47" fillId="0" borderId="142" xfId="1" applyNumberFormat="1" applyFont="1" applyBorder="1" applyAlignment="1">
      <alignment vertical="center"/>
    </xf>
    <xf numFmtId="0" fontId="47" fillId="0" borderId="143" xfId="1" applyFont="1" applyBorder="1" applyAlignment="1">
      <alignment vertical="center" wrapText="1"/>
    </xf>
    <xf numFmtId="0" fontId="48" fillId="0" borderId="89" xfId="133" applyFont="1" applyBorder="1" applyAlignment="1">
      <alignment horizontal="center" vertical="center" wrapText="1"/>
    </xf>
    <xf numFmtId="0" fontId="98" fillId="0" borderId="0" xfId="166" applyFont="1" applyAlignment="1">
      <alignment vertical="center"/>
    </xf>
    <xf numFmtId="3" fontId="98" fillId="0" borderId="0" xfId="166" applyNumberFormat="1" applyFont="1" applyAlignment="1">
      <alignment vertical="center"/>
    </xf>
    <xf numFmtId="3" fontId="98" fillId="0" borderId="0" xfId="166" applyNumberFormat="1" applyFont="1" applyAlignment="1">
      <alignment horizontal="right" vertical="center"/>
    </xf>
    <xf numFmtId="0" fontId="99" fillId="0" borderId="106" xfId="166" applyFont="1" applyBorder="1" applyAlignment="1">
      <alignment horizontal="center" vertical="center" wrapText="1"/>
    </xf>
    <xf numFmtId="3" fontId="99" fillId="0" borderId="106" xfId="166" applyNumberFormat="1" applyFont="1" applyBorder="1" applyAlignment="1">
      <alignment horizontal="center" vertical="center" wrapText="1"/>
    </xf>
    <xf numFmtId="0" fontId="99" fillId="0" borderId="0" xfId="166" applyFont="1" applyAlignment="1">
      <alignment horizontal="center" vertical="center" wrapText="1"/>
    </xf>
    <xf numFmtId="3" fontId="99" fillId="0" borderId="185" xfId="166" applyNumberFormat="1" applyFont="1" applyBorder="1" applyAlignment="1">
      <alignment horizontal="center" vertical="center" wrapText="1"/>
    </xf>
    <xf numFmtId="3" fontId="99" fillId="0" borderId="186" xfId="166" applyNumberFormat="1" applyFont="1" applyBorder="1" applyAlignment="1">
      <alignment horizontal="center" vertical="center" wrapText="1"/>
    </xf>
    <xf numFmtId="0" fontId="48" fillId="0" borderId="187" xfId="166" applyFont="1" applyBorder="1" applyAlignment="1">
      <alignment vertical="center" wrapText="1"/>
    </xf>
    <xf numFmtId="0" fontId="99" fillId="0" borderId="106" xfId="166" applyFont="1" applyBorder="1" applyAlignment="1">
      <alignment horizontal="center" vertical="center"/>
    </xf>
    <xf numFmtId="3" fontId="99" fillId="0" borderId="106" xfId="166" applyNumberFormat="1" applyFont="1" applyBorder="1" applyAlignment="1">
      <alignment horizontal="center" vertical="center"/>
    </xf>
    <xf numFmtId="3" fontId="99" fillId="0" borderId="106" xfId="166" applyNumberFormat="1" applyFont="1" applyBorder="1" applyAlignment="1">
      <alignment horizontal="right" vertical="center"/>
    </xf>
    <xf numFmtId="3" fontId="99" fillId="0" borderId="107" xfId="166" applyNumberFormat="1" applyFont="1" applyBorder="1" applyAlignment="1">
      <alignment horizontal="right" vertical="center"/>
    </xf>
    <xf numFmtId="0" fontId="98" fillId="0" borderId="41" xfId="166" applyFont="1" applyBorder="1" applyAlignment="1">
      <alignment vertical="center"/>
    </xf>
    <xf numFmtId="0" fontId="98" fillId="0" borderId="42" xfId="166" applyFont="1" applyBorder="1" applyAlignment="1">
      <alignment horizontal="center" vertical="center"/>
    </xf>
    <xf numFmtId="3" fontId="98" fillId="0" borderId="42" xfId="166" applyNumberFormat="1" applyFont="1" applyBorder="1" applyAlignment="1">
      <alignment horizontal="center" vertical="center"/>
    </xf>
    <xf numFmtId="3" fontId="98" fillId="0" borderId="42" xfId="166" applyNumberFormat="1" applyFont="1" applyBorder="1" applyAlignment="1">
      <alignment horizontal="right" vertical="center"/>
    </xf>
    <xf numFmtId="3" fontId="98" fillId="0" borderId="8" xfId="166" applyNumberFormat="1" applyFont="1" applyBorder="1" applyAlignment="1">
      <alignment horizontal="right" vertical="center"/>
    </xf>
    <xf numFmtId="0" fontId="48" fillId="0" borderId="147" xfId="166" applyFont="1" applyBorder="1" applyAlignment="1">
      <alignment vertical="center" wrapText="1"/>
    </xf>
    <xf numFmtId="0" fontId="99" fillId="0" borderId="75" xfId="166" applyFont="1" applyBorder="1" applyAlignment="1">
      <alignment horizontal="center" vertical="center"/>
    </xf>
    <xf numFmtId="3" fontId="99" fillId="0" borderId="75" xfId="166" applyNumberFormat="1" applyFont="1" applyBorder="1" applyAlignment="1">
      <alignment horizontal="center" vertical="center"/>
    </xf>
    <xf numFmtId="3" fontId="99" fillId="0" borderId="75" xfId="166" applyNumberFormat="1" applyFont="1" applyBorder="1" applyAlignment="1">
      <alignment horizontal="right" vertical="center"/>
    </xf>
    <xf numFmtId="3" fontId="99" fillId="0" borderId="73" xfId="166" applyNumberFormat="1" applyFont="1" applyBorder="1" applyAlignment="1">
      <alignment horizontal="right" vertical="center"/>
    </xf>
    <xf numFmtId="0" fontId="98" fillId="0" borderId="125" xfId="166" applyFont="1" applyBorder="1" applyAlignment="1">
      <alignment vertical="center"/>
    </xf>
    <xf numFmtId="0" fontId="98" fillId="0" borderId="188" xfId="166" applyFont="1" applyBorder="1" applyAlignment="1">
      <alignment horizontal="center" vertical="center"/>
    </xf>
    <xf numFmtId="3" fontId="98" fillId="0" borderId="188" xfId="166" applyNumberFormat="1" applyFont="1" applyBorder="1" applyAlignment="1">
      <alignment horizontal="center" vertical="center"/>
    </xf>
    <xf numFmtId="3" fontId="98" fillId="0" borderId="188" xfId="166" applyNumberFormat="1" applyFont="1" applyBorder="1" applyAlignment="1">
      <alignment horizontal="right" vertical="center"/>
    </xf>
    <xf numFmtId="3" fontId="98" fillId="0" borderId="189" xfId="166" applyNumberFormat="1" applyFont="1" applyBorder="1" applyAlignment="1">
      <alignment horizontal="right" vertical="center"/>
    </xf>
    <xf numFmtId="0" fontId="98" fillId="0" borderId="61" xfId="166" applyFont="1" applyBorder="1" applyAlignment="1">
      <alignment horizontal="center" vertical="center"/>
    </xf>
    <xf numFmtId="0" fontId="98" fillId="0" borderId="125" xfId="166" applyFont="1" applyBorder="1" applyAlignment="1">
      <alignment horizontal="left" vertical="center"/>
    </xf>
    <xf numFmtId="0" fontId="48" fillId="0" borderId="190" xfId="166" applyFont="1" applyBorder="1" applyAlignment="1">
      <alignment vertical="center" wrapText="1"/>
    </xf>
    <xf numFmtId="0" fontId="99" fillId="0" borderId="188" xfId="166" applyFont="1" applyBorder="1" applyAlignment="1">
      <alignment horizontal="center" vertical="center"/>
    </xf>
    <xf numFmtId="3" fontId="99" fillId="0" borderId="188" xfId="166" applyNumberFormat="1" applyFont="1" applyBorder="1" applyAlignment="1">
      <alignment horizontal="center" vertical="center"/>
    </xf>
    <xf numFmtId="3" fontId="99" fillId="0" borderId="188" xfId="166" applyNumberFormat="1" applyFont="1" applyBorder="1" applyAlignment="1">
      <alignment horizontal="right" vertical="center"/>
    </xf>
    <xf numFmtId="3" fontId="99" fillId="0" borderId="189" xfId="166" applyNumberFormat="1" applyFont="1" applyBorder="1" applyAlignment="1">
      <alignment horizontal="right" vertical="center"/>
    </xf>
    <xf numFmtId="0" fontId="98" fillId="0" borderId="190" xfId="166" applyFont="1" applyBorder="1" applyAlignment="1">
      <alignment vertical="center"/>
    </xf>
    <xf numFmtId="0" fontId="98" fillId="0" borderId="190" xfId="166" applyFont="1" applyBorder="1" applyAlignment="1">
      <alignment horizontal="left" vertical="center"/>
    </xf>
    <xf numFmtId="0" fontId="48" fillId="0" borderId="125" xfId="166" applyFont="1" applyBorder="1" applyAlignment="1">
      <alignment vertical="center" wrapText="1"/>
    </xf>
    <xf numFmtId="0" fontId="47" fillId="0" borderId="188" xfId="166" applyFont="1" applyBorder="1" applyAlignment="1">
      <alignment horizontal="center" vertical="center"/>
    </xf>
    <xf numFmtId="0" fontId="48" fillId="0" borderId="125" xfId="166" applyFont="1" applyBorder="1" applyAlignment="1">
      <alignment vertical="center"/>
    </xf>
    <xf numFmtId="0" fontId="98" fillId="0" borderId="115" xfId="166" applyFont="1" applyBorder="1" applyAlignment="1">
      <alignment vertical="center"/>
    </xf>
    <xf numFmtId="0" fontId="98" fillId="0" borderId="124" xfId="166" applyFont="1" applyBorder="1" applyAlignment="1">
      <alignment horizontal="center" vertical="center"/>
    </xf>
    <xf numFmtId="3" fontId="98" fillId="0" borderId="124" xfId="166" applyNumberFormat="1" applyFont="1" applyBorder="1" applyAlignment="1">
      <alignment horizontal="center" vertical="center"/>
    </xf>
    <xf numFmtId="3" fontId="98" fillId="0" borderId="124" xfId="166" applyNumberFormat="1" applyFont="1" applyBorder="1" applyAlignment="1">
      <alignment horizontal="right" vertical="center"/>
    </xf>
    <xf numFmtId="3" fontId="98" fillId="0" borderId="128" xfId="166" applyNumberFormat="1" applyFont="1" applyBorder="1" applyAlignment="1">
      <alignment horizontal="right" vertical="center"/>
    </xf>
    <xf numFmtId="0" fontId="48" fillId="0" borderId="125" xfId="166" applyFont="1" applyBorder="1" applyAlignment="1">
      <alignment horizontal="left" vertical="center"/>
    </xf>
    <xf numFmtId="0" fontId="98" fillId="0" borderId="41" xfId="166" applyFont="1" applyBorder="1" applyAlignment="1">
      <alignment horizontal="left" vertical="center"/>
    </xf>
    <xf numFmtId="3" fontId="99" fillId="0" borderId="106" xfId="166" applyNumberFormat="1" applyFont="1" applyBorder="1" applyAlignment="1">
      <alignment horizontal="right" vertical="center" wrapText="1"/>
    </xf>
    <xf numFmtId="3" fontId="99" fillId="0" borderId="107" xfId="166" applyNumberFormat="1" applyFont="1" applyBorder="1" applyAlignment="1">
      <alignment horizontal="right" vertical="center" wrapText="1"/>
    </xf>
    <xf numFmtId="0" fontId="98" fillId="0" borderId="125" xfId="166" applyFont="1" applyBorder="1" applyAlignment="1">
      <alignment vertical="center" wrapText="1"/>
    </xf>
    <xf numFmtId="0" fontId="98" fillId="0" borderId="188" xfId="166" applyFont="1" applyBorder="1" applyAlignment="1">
      <alignment horizontal="center" vertical="center" wrapText="1"/>
    </xf>
    <xf numFmtId="3" fontId="98" fillId="0" borderId="188" xfId="166" applyNumberFormat="1" applyFont="1" applyBorder="1" applyAlignment="1">
      <alignment horizontal="center" vertical="center" wrapText="1"/>
    </xf>
    <xf numFmtId="3" fontId="98" fillId="0" borderId="188" xfId="166" applyNumberFormat="1" applyFont="1" applyBorder="1" applyAlignment="1">
      <alignment horizontal="right" vertical="center" wrapText="1"/>
    </xf>
    <xf numFmtId="3" fontId="98" fillId="0" borderId="189" xfId="166" applyNumberFormat="1" applyFont="1" applyBorder="1" applyAlignment="1">
      <alignment horizontal="right" vertical="center" wrapText="1"/>
    </xf>
    <xf numFmtId="0" fontId="98" fillId="0" borderId="125" xfId="166" applyFont="1" applyBorder="1" applyAlignment="1">
      <alignment horizontal="left" vertical="center" wrapText="1"/>
    </xf>
    <xf numFmtId="0" fontId="98" fillId="0" borderId="60" xfId="166" applyFont="1" applyBorder="1" applyAlignment="1">
      <alignment horizontal="center" vertical="center" wrapText="1"/>
    </xf>
    <xf numFmtId="0" fontId="99" fillId="0" borderId="188" xfId="166" applyFont="1" applyBorder="1" applyAlignment="1">
      <alignment horizontal="center" vertical="center" wrapText="1"/>
    </xf>
    <xf numFmtId="3" fontId="99" fillId="0" borderId="188" xfId="166" applyNumberFormat="1" applyFont="1" applyBorder="1" applyAlignment="1">
      <alignment horizontal="center" vertical="center" wrapText="1"/>
    </xf>
    <xf numFmtId="3" fontId="99" fillId="0" borderId="188" xfId="166" applyNumberFormat="1" applyFont="1" applyBorder="1" applyAlignment="1">
      <alignment horizontal="right" vertical="center" wrapText="1"/>
    </xf>
    <xf numFmtId="3" fontId="99" fillId="0" borderId="189" xfId="166" applyNumberFormat="1" applyFont="1" applyBorder="1" applyAlignment="1">
      <alignment horizontal="right" vertical="center" wrapText="1"/>
    </xf>
    <xf numFmtId="0" fontId="98" fillId="0" borderId="75" xfId="166" applyFont="1" applyBorder="1" applyAlignment="1">
      <alignment horizontal="center" vertical="center" wrapText="1"/>
    </xf>
    <xf numFmtId="3" fontId="98" fillId="0" borderId="42" xfId="166" applyNumberFormat="1" applyFont="1" applyBorder="1" applyAlignment="1">
      <alignment horizontal="right" vertical="center" wrapText="1"/>
    </xf>
    <xf numFmtId="0" fontId="48" fillId="0" borderId="150" xfId="166" applyFont="1" applyBorder="1" applyAlignment="1">
      <alignment horizontal="left" vertical="center" wrapText="1"/>
    </xf>
    <xf numFmtId="0" fontId="48" fillId="0" borderId="190" xfId="166" applyFont="1" applyBorder="1" applyAlignment="1">
      <alignment horizontal="left" vertical="center" wrapText="1"/>
    </xf>
    <xf numFmtId="3" fontId="98" fillId="0" borderId="125" xfId="166" applyNumberFormat="1" applyFont="1" applyBorder="1" applyAlignment="1">
      <alignment horizontal="center" vertical="center"/>
    </xf>
    <xf numFmtId="3" fontId="47" fillId="0" borderId="188" xfId="166" applyNumberFormat="1" applyFont="1" applyBorder="1" applyAlignment="1">
      <alignment horizontal="center" vertical="center"/>
    </xf>
    <xf numFmtId="3" fontId="47" fillId="0" borderId="188" xfId="166" applyNumberFormat="1" applyFont="1" applyBorder="1" applyAlignment="1">
      <alignment horizontal="right" vertical="center"/>
    </xf>
    <xf numFmtId="3" fontId="47" fillId="0" borderId="189" xfId="166" applyNumberFormat="1" applyFont="1" applyBorder="1" applyAlignment="1">
      <alignment horizontal="right" vertical="center"/>
    </xf>
    <xf numFmtId="0" fontId="109" fillId="0" borderId="0" xfId="166" applyFont="1" applyAlignment="1">
      <alignment vertical="center"/>
    </xf>
    <xf numFmtId="0" fontId="48" fillId="0" borderId="190" xfId="166" applyFont="1" applyBorder="1" applyAlignment="1">
      <alignment vertical="center"/>
    </xf>
    <xf numFmtId="0" fontId="109" fillId="0" borderId="188" xfId="166" applyFont="1" applyBorder="1" applyAlignment="1">
      <alignment horizontal="center" vertical="center"/>
    </xf>
    <xf numFmtId="3" fontId="48" fillId="0" borderId="188" xfId="166" applyNumberFormat="1" applyFont="1" applyBorder="1" applyAlignment="1">
      <alignment horizontal="center" vertical="center"/>
    </xf>
    <xf numFmtId="3" fontId="48" fillId="0" borderId="188" xfId="166" applyNumberFormat="1" applyFont="1" applyBorder="1" applyAlignment="1">
      <alignment horizontal="right" vertical="center"/>
    </xf>
    <xf numFmtId="3" fontId="48" fillId="0" borderId="189" xfId="166" applyNumberFormat="1" applyFont="1" applyBorder="1" applyAlignment="1">
      <alignment horizontal="right" vertical="center"/>
    </xf>
    <xf numFmtId="3" fontId="48" fillId="0" borderId="125" xfId="166" applyNumberFormat="1" applyFont="1" applyBorder="1" applyAlignment="1">
      <alignment horizontal="center" vertical="center"/>
    </xf>
    <xf numFmtId="0" fontId="48" fillId="0" borderId="0" xfId="166" applyFont="1" applyAlignment="1">
      <alignment vertical="center"/>
    </xf>
    <xf numFmtId="0" fontId="98" fillId="0" borderId="24" xfId="166" applyFont="1" applyBorder="1" applyAlignment="1">
      <alignment horizontal="left" vertical="center"/>
    </xf>
    <xf numFmtId="0" fontId="48" fillId="0" borderId="150" xfId="166" applyFont="1" applyBorder="1" applyAlignment="1">
      <alignment vertical="center" wrapText="1"/>
    </xf>
    <xf numFmtId="3" fontId="47" fillId="0" borderId="106" xfId="166" applyNumberFormat="1" applyFont="1" applyBorder="1" applyAlignment="1">
      <alignment horizontal="center" vertical="center"/>
    </xf>
    <xf numFmtId="3" fontId="47" fillId="0" borderId="106" xfId="166" applyNumberFormat="1" applyFont="1" applyBorder="1" applyAlignment="1">
      <alignment horizontal="right" vertical="center"/>
    </xf>
    <xf numFmtId="3" fontId="47" fillId="0" borderId="107" xfId="166" applyNumberFormat="1" applyFont="1" applyBorder="1" applyAlignment="1">
      <alignment horizontal="right" vertical="center"/>
    </xf>
    <xf numFmtId="3" fontId="48" fillId="0" borderId="42" xfId="166" applyNumberFormat="1" applyFont="1" applyBorder="1" applyAlignment="1">
      <alignment horizontal="center" vertical="center"/>
    </xf>
    <xf numFmtId="3" fontId="48" fillId="0" borderId="42" xfId="166" applyNumberFormat="1" applyFont="1" applyBorder="1" applyAlignment="1">
      <alignment horizontal="right" vertical="center"/>
    </xf>
    <xf numFmtId="3" fontId="48" fillId="0" borderId="8" xfId="166" applyNumberFormat="1" applyFont="1" applyBorder="1" applyAlignment="1">
      <alignment horizontal="right" vertical="center"/>
    </xf>
    <xf numFmtId="0" fontId="48" fillId="0" borderId="150" xfId="166" applyFont="1" applyBorder="1" applyAlignment="1">
      <alignment vertical="center"/>
    </xf>
    <xf numFmtId="0" fontId="47" fillId="0" borderId="106" xfId="166" applyFont="1" applyBorder="1" applyAlignment="1">
      <alignment horizontal="center" vertical="center"/>
    </xf>
    <xf numFmtId="0" fontId="48" fillId="0" borderId="188" xfId="166" applyFont="1" applyBorder="1" applyAlignment="1">
      <alignment horizontal="center" vertical="center"/>
    </xf>
    <xf numFmtId="0" fontId="48" fillId="0" borderId="61" xfId="166" applyFont="1" applyBorder="1" applyAlignment="1">
      <alignment horizontal="center" vertical="center"/>
    </xf>
    <xf numFmtId="0" fontId="48" fillId="0" borderId="41" xfId="166" applyFont="1" applyBorder="1" applyAlignment="1">
      <alignment vertical="center"/>
    </xf>
    <xf numFmtId="0" fontId="48" fillId="0" borderId="42" xfId="166" applyFont="1" applyBorder="1" applyAlignment="1">
      <alignment horizontal="center" vertical="center"/>
    </xf>
    <xf numFmtId="0" fontId="110" fillId="0" borderId="0" xfId="166" applyFont="1"/>
    <xf numFmtId="0" fontId="154" fillId="0" borderId="0" xfId="166" applyFont="1" applyAlignment="1">
      <alignment horizontal="left" vertical="center" indent="1"/>
    </xf>
    <xf numFmtId="0" fontId="155" fillId="0" borderId="0" xfId="166" applyFont="1" applyAlignment="1">
      <alignment vertical="center"/>
    </xf>
    <xf numFmtId="0" fontId="154" fillId="0" borderId="0" xfId="166" applyFont="1" applyAlignment="1">
      <alignment vertical="center"/>
    </xf>
    <xf numFmtId="0" fontId="98" fillId="0" borderId="0" xfId="166" applyFont="1" applyAlignment="1">
      <alignment vertical="center" wrapText="1"/>
    </xf>
    <xf numFmtId="3" fontId="98" fillId="0" borderId="0" xfId="166" applyNumberFormat="1" applyFont="1" applyAlignment="1">
      <alignment vertical="center" wrapText="1"/>
    </xf>
    <xf numFmtId="3" fontId="98" fillId="0" borderId="0" xfId="166" applyNumberFormat="1" applyFont="1" applyAlignment="1">
      <alignment horizontal="right" vertical="center" wrapText="1"/>
    </xf>
    <xf numFmtId="3" fontId="99" fillId="0" borderId="189" xfId="166" applyNumberFormat="1" applyFont="1" applyBorder="1" applyAlignment="1">
      <alignment horizontal="center" vertical="center" wrapText="1"/>
    </xf>
    <xf numFmtId="0" fontId="98" fillId="0" borderId="5" xfId="166" applyFont="1" applyBorder="1" applyAlignment="1">
      <alignment vertical="center" wrapText="1"/>
    </xf>
    <xf numFmtId="0" fontId="98" fillId="0" borderId="5" xfId="166" applyFont="1" applyBorder="1" applyAlignment="1">
      <alignment vertical="center"/>
    </xf>
    <xf numFmtId="0" fontId="48" fillId="0" borderId="5" xfId="166" applyFont="1" applyBorder="1" applyAlignment="1">
      <alignment vertical="center" wrapText="1"/>
    </xf>
    <xf numFmtId="0" fontId="48" fillId="0" borderId="5" xfId="166" applyFont="1" applyBorder="1" applyAlignment="1">
      <alignment vertical="center"/>
    </xf>
    <xf numFmtId="0" fontId="156" fillId="0" borderId="0" xfId="166" applyFont="1" applyAlignment="1">
      <alignment vertical="center" wrapText="1"/>
    </xf>
    <xf numFmtId="0" fontId="98" fillId="0" borderId="7" xfId="166" applyFont="1" applyBorder="1" applyAlignment="1">
      <alignment vertical="center" wrapText="1"/>
    </xf>
    <xf numFmtId="0" fontId="98" fillId="0" borderId="42" xfId="166" applyFont="1" applyBorder="1" applyAlignment="1">
      <alignment horizontal="center" vertical="center" wrapText="1"/>
    </xf>
    <xf numFmtId="3" fontId="98" fillId="0" borderId="8" xfId="166" applyNumberFormat="1" applyFont="1" applyBorder="1" applyAlignment="1">
      <alignment horizontal="right" vertical="center" wrapText="1"/>
    </xf>
    <xf numFmtId="0" fontId="103" fillId="0" borderId="0" xfId="166" applyFont="1" applyAlignment="1">
      <alignment vertical="center"/>
    </xf>
    <xf numFmtId="0" fontId="98" fillId="0" borderId="190" xfId="166" applyFont="1" applyBorder="1" applyAlignment="1">
      <alignment vertical="center" wrapText="1"/>
    </xf>
    <xf numFmtId="0" fontId="98" fillId="0" borderId="190" xfId="166" applyFont="1" applyBorder="1" applyAlignment="1">
      <alignment horizontal="center" vertical="center" wrapText="1"/>
    </xf>
    <xf numFmtId="0" fontId="4" fillId="0" borderId="0" xfId="166"/>
    <xf numFmtId="0" fontId="135" fillId="0" borderId="0" xfId="166" applyFont="1"/>
    <xf numFmtId="0" fontId="135" fillId="0" borderId="0" xfId="166" applyFont="1" applyAlignment="1">
      <alignment wrapText="1"/>
    </xf>
    <xf numFmtId="3" fontId="135" fillId="0" borderId="0" xfId="166" applyNumberFormat="1" applyFont="1"/>
    <xf numFmtId="0" fontId="99" fillId="31" borderId="142" xfId="166" applyFont="1" applyFill="1" applyBorder="1" applyAlignment="1">
      <alignment horizontal="center" vertical="center" wrapText="1"/>
    </xf>
    <xf numFmtId="3" fontId="99" fillId="31" borderId="49" xfId="166" applyNumberFormat="1" applyFont="1" applyFill="1" applyBorder="1" applyAlignment="1">
      <alignment horizontal="center" vertical="center" wrapText="1"/>
    </xf>
    <xf numFmtId="3" fontId="99" fillId="31" borderId="142" xfId="166" applyNumberFormat="1" applyFont="1" applyFill="1" applyBorder="1" applyAlignment="1">
      <alignment horizontal="center" vertical="center" wrapText="1"/>
    </xf>
    <xf numFmtId="0" fontId="99" fillId="31" borderId="50" xfId="166" applyFont="1" applyFill="1" applyBorder="1" applyAlignment="1">
      <alignment horizontal="center" vertical="center" wrapText="1"/>
    </xf>
    <xf numFmtId="0" fontId="4" fillId="0" borderId="0" xfId="166" applyAlignment="1">
      <alignment vertical="center"/>
    </xf>
    <xf numFmtId="0" fontId="98" fillId="0" borderId="188" xfId="166" applyFont="1" applyBorder="1" applyAlignment="1">
      <alignment vertical="center" wrapText="1"/>
    </xf>
    <xf numFmtId="3" fontId="98" fillId="0" borderId="188" xfId="166" applyNumberFormat="1" applyFont="1" applyBorder="1" applyAlignment="1">
      <alignment vertical="center"/>
    </xf>
    <xf numFmtId="170" fontId="98" fillId="0" borderId="189" xfId="166" applyNumberFormat="1" applyFont="1" applyBorder="1" applyAlignment="1">
      <alignment vertical="center"/>
    </xf>
    <xf numFmtId="3" fontId="99" fillId="0" borderId="188" xfId="166" applyNumberFormat="1" applyFont="1" applyBorder="1" applyAlignment="1">
      <alignment vertical="center"/>
    </xf>
    <xf numFmtId="170" fontId="99" fillId="0" borderId="189" xfId="166" applyNumberFormat="1" applyFont="1" applyBorder="1" applyAlignment="1">
      <alignment vertical="center"/>
    </xf>
    <xf numFmtId="0" fontId="98" fillId="0" borderId="188" xfId="166" applyFont="1" applyBorder="1" applyAlignment="1">
      <alignment wrapText="1"/>
    </xf>
    <xf numFmtId="3" fontId="98" fillId="0" borderId="188" xfId="166" applyNumberFormat="1" applyFont="1" applyBorder="1"/>
    <xf numFmtId="3" fontId="99" fillId="0" borderId="124" xfId="166" applyNumberFormat="1" applyFont="1" applyBorder="1" applyAlignment="1">
      <alignment vertical="center"/>
    </xf>
    <xf numFmtId="170" fontId="99" fillId="0" borderId="62" xfId="166" applyNumberFormat="1" applyFont="1" applyBorder="1" applyAlignment="1">
      <alignment vertical="center"/>
    </xf>
    <xf numFmtId="3" fontId="99" fillId="0" borderId="142" xfId="166" applyNumberFormat="1" applyFont="1" applyBorder="1" applyAlignment="1">
      <alignment vertical="center"/>
    </xf>
    <xf numFmtId="170" fontId="99" fillId="0" borderId="143" xfId="166" applyNumberFormat="1" applyFont="1" applyBorder="1" applyAlignment="1">
      <alignment vertical="center"/>
    </xf>
    <xf numFmtId="0" fontId="4" fillId="0" borderId="0" xfId="166" applyAlignment="1">
      <alignment wrapText="1"/>
    </xf>
    <xf numFmtId="3" fontId="4" fillId="0" borderId="0" xfId="166" applyNumberFormat="1"/>
    <xf numFmtId="0" fontId="99" fillId="31" borderId="28" xfId="166" applyFont="1" applyFill="1" applyBorder="1" applyAlignment="1">
      <alignment horizontal="center" vertical="center" wrapText="1"/>
    </xf>
    <xf numFmtId="0" fontId="98" fillId="0" borderId="5" xfId="166" applyFont="1" applyBorder="1" applyAlignment="1">
      <alignment horizontal="left" vertical="center" wrapText="1"/>
    </xf>
    <xf numFmtId="0" fontId="101" fillId="0" borderId="142" xfId="0" applyFont="1" applyBorder="1" applyAlignment="1">
      <alignment horizontal="center" vertical="center" wrapText="1"/>
    </xf>
    <xf numFmtId="0" fontId="101" fillId="0" borderId="188" xfId="0" applyFont="1" applyBorder="1" applyAlignment="1">
      <alignment horizontal="center" vertical="center"/>
    </xf>
    <xf numFmtId="0" fontId="54" fillId="0" borderId="188" xfId="0" applyFont="1" applyBorder="1" applyAlignment="1">
      <alignment horizontal="left" vertical="center" wrapText="1"/>
    </xf>
    <xf numFmtId="4" fontId="54" fillId="0" borderId="188" xfId="0" applyNumberFormat="1" applyFont="1" applyBorder="1" applyAlignment="1">
      <alignment vertical="center"/>
    </xf>
    <xf numFmtId="4" fontId="101" fillId="0" borderId="188" xfId="0" applyNumberFormat="1" applyFont="1" applyBorder="1" applyAlignment="1">
      <alignment vertical="center"/>
    </xf>
    <xf numFmtId="4" fontId="54" fillId="0" borderId="188" xfId="0" applyNumberFormat="1" applyFont="1" applyBorder="1" applyAlignment="1">
      <alignment horizontal="right" vertical="center"/>
    </xf>
    <xf numFmtId="4" fontId="54" fillId="0" borderId="189" xfId="0" applyNumberFormat="1" applyFont="1" applyBorder="1" applyAlignment="1">
      <alignment horizontal="right" vertical="center"/>
    </xf>
    <xf numFmtId="0" fontId="54" fillId="0" borderId="188" xfId="0" applyFont="1" applyBorder="1" applyAlignment="1">
      <alignment vertical="center" wrapText="1"/>
    </xf>
    <xf numFmtId="4" fontId="101" fillId="0" borderId="188" xfId="0" applyNumberFormat="1" applyFont="1" applyBorder="1" applyAlignment="1">
      <alignment horizontal="right" vertical="center"/>
    </xf>
    <xf numFmtId="4" fontId="54" fillId="0" borderId="189" xfId="0" applyNumberFormat="1" applyFont="1" applyBorder="1" applyAlignment="1">
      <alignment vertical="center"/>
    </xf>
    <xf numFmtId="0" fontId="157" fillId="0" borderId="0" xfId="0" applyFont="1" applyAlignment="1">
      <alignment vertical="center"/>
    </xf>
    <xf numFmtId="0" fontId="101" fillId="0" borderId="191" xfId="0" applyFont="1" applyBorder="1" applyAlignment="1">
      <alignment horizontal="center" vertical="center"/>
    </xf>
    <xf numFmtId="0" fontId="54" fillId="0" borderId="192" xfId="0" applyFont="1" applyBorder="1" applyAlignment="1">
      <alignment horizontal="left" vertical="center" wrapText="1"/>
    </xf>
    <xf numFmtId="0" fontId="54" fillId="0" borderId="0" xfId="0" applyFont="1" applyAlignment="1">
      <alignment horizontal="justify" vertical="center" wrapText="1"/>
    </xf>
    <xf numFmtId="0" fontId="54" fillId="0" borderId="195" xfId="0" applyFont="1" applyBorder="1" applyAlignment="1">
      <alignment vertical="center" wrapText="1"/>
    </xf>
    <xf numFmtId="0" fontId="54" fillId="0" borderId="67" xfId="0" applyFont="1" applyBorder="1" applyAlignment="1">
      <alignment horizontal="justify" vertical="center" wrapText="1"/>
    </xf>
    <xf numFmtId="4" fontId="54" fillId="0" borderId="67" xfId="0" applyNumberFormat="1" applyFont="1" applyBorder="1" applyAlignment="1">
      <alignment vertical="center"/>
    </xf>
    <xf numFmtId="4" fontId="54" fillId="0" borderId="196" xfId="0" applyNumberFormat="1" applyFont="1" applyBorder="1" applyAlignment="1">
      <alignment vertical="center"/>
    </xf>
    <xf numFmtId="0" fontId="54" fillId="0" borderId="188" xfId="0" applyFont="1" applyBorder="1" applyAlignment="1">
      <alignment horizontal="justify" vertical="center" wrapText="1"/>
    </xf>
    <xf numFmtId="0" fontId="54" fillId="0" borderId="0" xfId="0" applyFont="1" applyAlignment="1">
      <alignment horizontal="justify" vertical="center"/>
    </xf>
    <xf numFmtId="4" fontId="54" fillId="26" borderId="188" xfId="0" applyNumberFormat="1" applyFont="1" applyFill="1" applyBorder="1" applyAlignment="1">
      <alignment vertical="center"/>
    </xf>
    <xf numFmtId="4" fontId="101" fillId="26" borderId="188" xfId="0" applyNumberFormat="1" applyFont="1" applyFill="1" applyBorder="1" applyAlignment="1">
      <alignment horizontal="right" vertical="center"/>
    </xf>
    <xf numFmtId="4" fontId="54" fillId="26" borderId="188" xfId="0" applyNumberFormat="1" applyFont="1" applyFill="1" applyBorder="1" applyAlignment="1">
      <alignment horizontal="right" vertical="center"/>
    </xf>
    <xf numFmtId="0" fontId="54" fillId="26" borderId="188" xfId="0" applyFont="1" applyFill="1" applyBorder="1" applyAlignment="1">
      <alignment horizontal="center" vertical="center"/>
    </xf>
    <xf numFmtId="0" fontId="101" fillId="26" borderId="188" xfId="0" applyFont="1" applyFill="1" applyBorder="1" applyAlignment="1">
      <alignment horizontal="left" vertical="center" wrapText="1"/>
    </xf>
    <xf numFmtId="4" fontId="101" fillId="26" borderId="189" xfId="0" applyNumberFormat="1" applyFont="1" applyFill="1" applyBorder="1" applyAlignment="1">
      <alignment horizontal="right" vertical="center"/>
    </xf>
    <xf numFmtId="0" fontId="101" fillId="26" borderId="188" xfId="0" applyFont="1" applyFill="1" applyBorder="1" applyAlignment="1">
      <alignment horizontal="center" vertical="center"/>
    </xf>
    <xf numFmtId="4" fontId="54" fillId="26" borderId="193" xfId="0" applyNumberFormat="1" applyFont="1" applyFill="1" applyBorder="1" applyAlignment="1">
      <alignment horizontal="right" vertical="center"/>
    </xf>
    <xf numFmtId="4" fontId="101" fillId="26" borderId="194" xfId="0" applyNumberFormat="1" applyFont="1" applyFill="1" applyBorder="1" applyAlignment="1">
      <alignment horizontal="right" vertical="center"/>
    </xf>
    <xf numFmtId="4" fontId="54" fillId="26" borderId="67" xfId="0" applyNumberFormat="1" applyFont="1" applyFill="1" applyBorder="1" applyAlignment="1">
      <alignment vertical="center"/>
    </xf>
    <xf numFmtId="0" fontId="54" fillId="26" borderId="95" xfId="0" applyFont="1" applyFill="1" applyBorder="1" applyAlignment="1">
      <alignment horizontal="justify" vertical="center"/>
    </xf>
    <xf numFmtId="0" fontId="54" fillId="0" borderId="124" xfId="0" applyFont="1" applyBorder="1" applyAlignment="1">
      <alignment horizontal="justify" vertical="center" wrapText="1"/>
    </xf>
    <xf numFmtId="0" fontId="47" fillId="25" borderId="150" xfId="53" applyFont="1" applyFill="1" applyBorder="1" applyAlignment="1">
      <alignment horizontal="center"/>
    </xf>
    <xf numFmtId="164" fontId="48" fillId="0" borderId="197" xfId="53" applyNumberFormat="1" applyFont="1" applyBorder="1"/>
    <xf numFmtId="0" fontId="47" fillId="25" borderId="107" xfId="53" applyFont="1" applyFill="1" applyBorder="1" applyAlignment="1">
      <alignment horizontal="center"/>
    </xf>
    <xf numFmtId="164" fontId="48" fillId="0" borderId="111" xfId="53" applyNumberFormat="1" applyFont="1" applyBorder="1"/>
    <xf numFmtId="4" fontId="52" fillId="0" borderId="198" xfId="0" applyNumberFormat="1" applyFont="1" applyBorder="1" applyAlignment="1">
      <alignment horizontal="right" vertical="center" wrapText="1"/>
    </xf>
    <xf numFmtId="172" fontId="48" fillId="0" borderId="195" xfId="100" applyNumberFormat="1" applyFont="1" applyBorder="1" applyAlignment="1">
      <alignment horizontal="center" vertical="center"/>
    </xf>
    <xf numFmtId="0" fontId="48" fillId="0" borderId="199" xfId="100" applyFont="1" applyBorder="1" applyAlignment="1">
      <alignment vertical="center" wrapText="1"/>
    </xf>
    <xf numFmtId="4" fontId="48" fillId="0" borderId="197" xfId="77" applyNumberFormat="1" applyFont="1" applyBorder="1" applyAlignment="1">
      <alignment vertical="center"/>
    </xf>
    <xf numFmtId="4" fontId="48" fillId="0" borderId="189" xfId="77" applyNumberFormat="1" applyFont="1" applyBorder="1" applyAlignment="1">
      <alignment horizontal="left" vertical="center" wrapText="1"/>
    </xf>
    <xf numFmtId="0" fontId="3" fillId="0" borderId="0" xfId="169"/>
    <xf numFmtId="4" fontId="48" fillId="0" borderId="199" xfId="100" applyNumberFormat="1" applyFont="1" applyBorder="1" applyAlignment="1">
      <alignment vertical="center" wrapText="1"/>
    </xf>
    <xf numFmtId="0" fontId="48" fillId="0" borderId="198" xfId="100" applyFont="1" applyBorder="1" applyAlignment="1">
      <alignment vertical="center" wrapText="1"/>
    </xf>
    <xf numFmtId="4" fontId="48" fillId="0" borderId="200" xfId="77" applyNumberFormat="1" applyFont="1" applyBorder="1" applyAlignment="1">
      <alignment vertical="center"/>
    </xf>
    <xf numFmtId="4" fontId="48" fillId="0" borderId="198" xfId="77" applyNumberFormat="1" applyFont="1" applyBorder="1" applyAlignment="1">
      <alignment vertical="center"/>
    </xf>
    <xf numFmtId="172" fontId="48" fillId="0" borderId="201" xfId="77" applyNumberFormat="1" applyFont="1" applyBorder="1" applyAlignment="1" applyProtection="1">
      <alignment horizontal="center" vertical="center"/>
      <protection hidden="1"/>
    </xf>
    <xf numFmtId="0" fontId="48" fillId="0" borderId="202" xfId="77" applyFont="1" applyBorder="1" applyAlignment="1">
      <alignment horizontal="left" vertical="center"/>
    </xf>
    <xf numFmtId="4" fontId="48" fillId="28" borderId="203" xfId="77" applyNumberFormat="1" applyFont="1" applyFill="1" applyBorder="1" applyAlignment="1">
      <alignment vertical="center"/>
    </xf>
    <xf numFmtId="0" fontId="48" fillId="0" borderId="203" xfId="77" applyFont="1" applyBorder="1" applyAlignment="1">
      <alignment horizontal="left" vertical="center"/>
    </xf>
    <xf numFmtId="0" fontId="48" fillId="0" borderId="203" xfId="77" applyFont="1" applyBorder="1" applyAlignment="1">
      <alignment horizontal="left" vertical="center" wrapText="1"/>
    </xf>
    <xf numFmtId="4" fontId="48" fillId="0" borderId="203" xfId="77" applyNumberFormat="1" applyFont="1" applyBorder="1" applyAlignment="1">
      <alignment vertical="center"/>
    </xf>
    <xf numFmtId="4" fontId="48" fillId="28" borderId="204" xfId="77" applyNumberFormat="1" applyFont="1" applyFill="1" applyBorder="1" applyAlignment="1">
      <alignment vertical="center"/>
    </xf>
    <xf numFmtId="4" fontId="48" fillId="0" borderId="205" xfId="77" applyNumberFormat="1" applyFont="1" applyBorder="1" applyAlignment="1">
      <alignment horizontal="left" vertical="center" wrapText="1"/>
    </xf>
    <xf numFmtId="0" fontId="52" fillId="0" borderId="203" xfId="77" applyFont="1" applyBorder="1" applyAlignment="1">
      <alignment horizontal="left" vertical="center" wrapText="1"/>
    </xf>
    <xf numFmtId="4" fontId="52" fillId="0" borderId="203" xfId="77" applyNumberFormat="1" applyFont="1" applyBorder="1" applyAlignment="1">
      <alignment vertical="center"/>
    </xf>
    <xf numFmtId="0" fontId="52" fillId="28" borderId="203" xfId="77" applyFont="1" applyFill="1" applyBorder="1" applyAlignment="1">
      <alignment horizontal="left" vertical="center" wrapText="1"/>
    </xf>
    <xf numFmtId="0" fontId="48" fillId="0" borderId="0" xfId="100" applyFont="1" applyAlignment="1" applyProtection="1">
      <alignment horizontal="left" vertical="center"/>
      <protection locked="0"/>
    </xf>
    <xf numFmtId="0" fontId="48" fillId="0" borderId="0" xfId="100" applyFont="1" applyAlignment="1" applyProtection="1">
      <alignment vertical="center"/>
      <protection locked="0"/>
    </xf>
    <xf numFmtId="4" fontId="52" fillId="0" borderId="111" xfId="77" applyNumberFormat="1" applyFont="1" applyBorder="1" applyAlignment="1">
      <alignment horizontal="left" vertical="center"/>
    </xf>
    <xf numFmtId="0" fontId="52" fillId="0" borderId="203" xfId="77" applyFont="1" applyBorder="1" applyAlignment="1">
      <alignment vertical="center" wrapText="1"/>
    </xf>
    <xf numFmtId="4" fontId="52" fillId="0" borderId="111" xfId="77" applyNumberFormat="1" applyFont="1" applyBorder="1" applyAlignment="1">
      <alignment horizontal="left" vertical="center" wrapText="1"/>
    </xf>
    <xf numFmtId="49" fontId="52" fillId="28" borderId="203" xfId="77" applyNumberFormat="1" applyFont="1" applyFill="1" applyBorder="1" applyAlignment="1">
      <alignment vertical="center" wrapText="1"/>
    </xf>
    <xf numFmtId="49" fontId="52" fillId="0" borderId="203" xfId="77" applyNumberFormat="1" applyFont="1" applyBorder="1" applyAlignment="1">
      <alignment vertical="center" wrapText="1"/>
    </xf>
    <xf numFmtId="4" fontId="52" fillId="28" borderId="203" xfId="77" applyNumberFormat="1" applyFont="1" applyFill="1" applyBorder="1" applyAlignment="1">
      <alignment horizontal="left" vertical="center" wrapText="1"/>
    </xf>
    <xf numFmtId="172" fontId="52" fillId="0" borderId="201" xfId="77" applyNumberFormat="1" applyFont="1" applyBorder="1" applyAlignment="1">
      <alignment horizontal="center" vertical="center" wrapText="1"/>
    </xf>
    <xf numFmtId="0" fontId="52" fillId="0" borderId="202" xfId="77" applyFont="1" applyBorder="1" applyAlignment="1">
      <alignment horizontal="left" vertical="center" wrapText="1"/>
    </xf>
    <xf numFmtId="4" fontId="52" fillId="0" borderId="203" xfId="77" applyNumberFormat="1" applyFont="1" applyBorder="1" applyAlignment="1">
      <alignment horizontal="left" vertical="center" wrapText="1"/>
    </xf>
    <xf numFmtId="172" fontId="52" fillId="0" borderId="195" xfId="77" applyNumberFormat="1" applyFont="1" applyBorder="1" applyAlignment="1">
      <alignment horizontal="center" vertical="center" wrapText="1"/>
    </xf>
    <xf numFmtId="0" fontId="48" fillId="0" borderId="204" xfId="77" applyFont="1" applyBorder="1" applyAlignment="1">
      <alignment vertical="center" wrapText="1"/>
    </xf>
    <xf numFmtId="4" fontId="48" fillId="28" borderId="200" xfId="77" applyNumberFormat="1" applyFont="1" applyFill="1" applyBorder="1" applyAlignment="1">
      <alignment vertical="center"/>
    </xf>
    <xf numFmtId="172" fontId="48" fillId="0" borderId="195" xfId="77" applyNumberFormat="1" applyFont="1" applyBorder="1" applyAlignment="1">
      <alignment horizontal="center" vertical="center"/>
    </xf>
    <xf numFmtId="0" fontId="48" fillId="0" borderId="199" xfId="77" applyFont="1" applyBorder="1" applyAlignment="1">
      <alignment vertical="center" wrapText="1"/>
    </xf>
    <xf numFmtId="0" fontId="101" fillId="26" borderId="143" xfId="0" applyFont="1" applyFill="1" applyBorder="1" applyAlignment="1">
      <alignment horizontal="center" vertical="center" wrapText="1"/>
    </xf>
    <xf numFmtId="0" fontId="54" fillId="0" borderId="184" xfId="0" applyFont="1" applyBorder="1" applyAlignment="1">
      <alignment horizontal="left" vertical="center" wrapText="1"/>
    </xf>
    <xf numFmtId="0" fontId="101" fillId="0" borderId="198" xfId="0" applyFont="1" applyBorder="1" applyAlignment="1">
      <alignment horizontal="center" vertical="center"/>
    </xf>
    <xf numFmtId="0" fontId="54" fillId="0" borderId="198" xfId="0" applyFont="1" applyBorder="1" applyAlignment="1">
      <alignment horizontal="left" vertical="center" wrapText="1"/>
    </xf>
    <xf numFmtId="4" fontId="54" fillId="26" borderId="194" xfId="0" applyNumberFormat="1" applyFont="1" applyFill="1" applyBorder="1" applyAlignment="1">
      <alignment horizontal="right" vertical="center"/>
    </xf>
    <xf numFmtId="4" fontId="101" fillId="26" borderId="184" xfId="0" applyNumberFormat="1" applyFont="1" applyFill="1" applyBorder="1" applyAlignment="1">
      <alignment horizontal="left" vertical="center"/>
    </xf>
    <xf numFmtId="4" fontId="101" fillId="26" borderId="198" xfId="0" applyNumberFormat="1" applyFont="1" applyFill="1" applyBorder="1" applyAlignment="1">
      <alignment horizontal="center" vertical="center"/>
    </xf>
    <xf numFmtId="4" fontId="101" fillId="26" borderId="198" xfId="0" applyNumberFormat="1" applyFont="1" applyFill="1" applyBorder="1" applyAlignment="1">
      <alignment horizontal="left" vertical="center"/>
    </xf>
    <xf numFmtId="0" fontId="54" fillId="0" borderId="195" xfId="0" applyFont="1" applyBorder="1" applyAlignment="1">
      <alignment horizontal="left" vertical="center" wrapText="1"/>
    </xf>
    <xf numFmtId="0" fontId="52" fillId="0" borderId="200" xfId="77" applyFont="1" applyBorder="1" applyAlignment="1">
      <alignment vertical="center" wrapText="1"/>
    </xf>
    <xf numFmtId="49" fontId="101" fillId="29" borderId="198" xfId="0" applyNumberFormat="1" applyFont="1" applyFill="1" applyBorder="1" applyAlignment="1">
      <alignment horizontal="center" vertical="center"/>
    </xf>
    <xf numFmtId="4" fontId="101" fillId="30" borderId="185" xfId="0" applyNumberFormat="1" applyFont="1" applyFill="1" applyBorder="1" applyAlignment="1">
      <alignment horizontal="center" vertical="center"/>
    </xf>
    <xf numFmtId="49" fontId="112" fillId="30" borderId="198" xfId="0" applyNumberFormat="1" applyFont="1" applyFill="1" applyBorder="1" applyAlignment="1">
      <alignment horizontal="left" vertical="center" wrapText="1"/>
    </xf>
    <xf numFmtId="49" fontId="112" fillId="30" borderId="197" xfId="0" applyNumberFormat="1" applyFont="1" applyFill="1" applyBorder="1" applyAlignment="1">
      <alignment horizontal="center" vertical="center" wrapText="1"/>
    </xf>
    <xf numFmtId="173" fontId="112" fillId="29" borderId="198" xfId="0" applyNumberFormat="1" applyFont="1" applyFill="1" applyBorder="1" applyAlignment="1">
      <alignment horizontal="right" vertical="center" wrapText="1"/>
    </xf>
    <xf numFmtId="49" fontId="101" fillId="30" borderId="198" xfId="0" applyNumberFormat="1" applyFont="1" applyFill="1" applyBorder="1" applyAlignment="1">
      <alignment horizontal="left" vertical="center" wrapText="1"/>
    </xf>
    <xf numFmtId="49" fontId="113" fillId="0" borderId="75" xfId="0" applyNumberFormat="1" applyFont="1" applyBorder="1" applyAlignment="1">
      <alignment horizontal="left" vertical="center" wrapText="1"/>
    </xf>
    <xf numFmtId="49" fontId="113" fillId="0" borderId="75" xfId="0" applyNumberFormat="1" applyFont="1" applyBorder="1" applyAlignment="1">
      <alignment horizontal="center" vertical="center" wrapText="1"/>
    </xf>
    <xf numFmtId="173" fontId="113" fillId="28" borderId="75" xfId="0" applyNumberFormat="1" applyFont="1" applyFill="1" applyBorder="1" applyAlignment="1">
      <alignment horizontal="right" vertical="center" wrapText="1"/>
    </xf>
    <xf numFmtId="49" fontId="113" fillId="0" borderId="185" xfId="0" applyNumberFormat="1" applyFont="1" applyBorder="1" applyAlignment="1">
      <alignment horizontal="left" vertical="center" wrapText="1"/>
    </xf>
    <xf numFmtId="173" fontId="113" fillId="28" borderId="185" xfId="0" applyNumberFormat="1" applyFont="1" applyFill="1" applyBorder="1" applyAlignment="1">
      <alignment horizontal="right" vertical="center" wrapText="1"/>
    </xf>
    <xf numFmtId="1" fontId="112" fillId="29" borderId="198" xfId="0" applyNumberFormat="1" applyFont="1" applyFill="1" applyBorder="1" applyAlignment="1">
      <alignment horizontal="center" vertical="center" wrapText="1"/>
    </xf>
    <xf numFmtId="173" fontId="112" fillId="29" borderId="198" xfId="0" applyNumberFormat="1" applyFont="1" applyFill="1" applyBorder="1" applyAlignment="1">
      <alignment horizontal="center" vertical="center" wrapText="1"/>
    </xf>
    <xf numFmtId="174" fontId="112" fillId="29" borderId="198" xfId="0" applyNumberFormat="1" applyFont="1" applyFill="1" applyBorder="1" applyAlignment="1">
      <alignment horizontal="center" vertical="center" wrapText="1"/>
    </xf>
    <xf numFmtId="49" fontId="113" fillId="0" borderId="200" xfId="0" applyNumberFormat="1" applyFont="1" applyBorder="1" applyAlignment="1">
      <alignment horizontal="center" vertical="center" wrapText="1"/>
    </xf>
    <xf numFmtId="49" fontId="54" fillId="0" borderId="75" xfId="0" applyNumberFormat="1" applyFont="1" applyBorder="1" applyAlignment="1">
      <alignment horizontal="left" vertical="center" wrapText="1"/>
    </xf>
    <xf numFmtId="49" fontId="101" fillId="30" borderId="198" xfId="0" applyNumberFormat="1" applyFont="1" applyFill="1" applyBorder="1" applyAlignment="1">
      <alignment horizontal="center" vertical="center"/>
    </xf>
    <xf numFmtId="4" fontId="101" fillId="29" borderId="198" xfId="0" applyNumberFormat="1" applyFont="1" applyFill="1" applyBorder="1" applyAlignment="1">
      <alignment horizontal="center" vertical="center"/>
    </xf>
    <xf numFmtId="49" fontId="112" fillId="29" borderId="198" xfId="0" applyNumberFormat="1" applyFont="1" applyFill="1" applyBorder="1" applyAlignment="1">
      <alignment horizontal="left" vertical="center" wrapText="1"/>
    </xf>
    <xf numFmtId="49" fontId="112" fillId="29" borderId="198" xfId="0" applyNumberFormat="1" applyFont="1" applyFill="1" applyBorder="1" applyAlignment="1">
      <alignment horizontal="center" vertical="center" wrapText="1"/>
    </xf>
    <xf numFmtId="49" fontId="101" fillId="29" borderId="198" xfId="0" applyNumberFormat="1" applyFont="1" applyFill="1" applyBorder="1" applyAlignment="1">
      <alignment horizontal="left" vertical="center" wrapText="1"/>
    </xf>
    <xf numFmtId="49" fontId="101" fillId="29" borderId="198" xfId="0" applyNumberFormat="1" applyFont="1" applyFill="1" applyBorder="1" applyAlignment="1">
      <alignment horizontal="center" vertical="center" wrapText="1"/>
    </xf>
    <xf numFmtId="174" fontId="112" fillId="29" borderId="198" xfId="0" applyNumberFormat="1" applyFont="1" applyFill="1" applyBorder="1" applyAlignment="1">
      <alignment horizontal="right" vertical="center" wrapText="1"/>
    </xf>
    <xf numFmtId="49" fontId="112" fillId="30" borderId="198" xfId="0" applyNumberFormat="1" applyFont="1" applyFill="1" applyBorder="1" applyAlignment="1">
      <alignment horizontal="center" vertical="center" wrapText="1"/>
    </xf>
    <xf numFmtId="173" fontId="113" fillId="0" borderId="75" xfId="0" applyNumberFormat="1" applyFont="1" applyBorder="1" applyAlignment="1">
      <alignment horizontal="right" vertical="center" wrapText="1"/>
    </xf>
    <xf numFmtId="174" fontId="113" fillId="0" borderId="75" xfId="0" applyNumberFormat="1" applyFont="1" applyBorder="1" applyAlignment="1">
      <alignment horizontal="right" vertical="center" wrapText="1"/>
    </xf>
    <xf numFmtId="49" fontId="113" fillId="0" borderId="185" xfId="0" applyNumberFormat="1" applyFont="1" applyBorder="1" applyAlignment="1">
      <alignment horizontal="center" vertical="center" wrapText="1"/>
    </xf>
    <xf numFmtId="174" fontId="113" fillId="0" borderId="185" xfId="0" applyNumberFormat="1" applyFont="1" applyBorder="1" applyAlignment="1">
      <alignment horizontal="right" vertical="center" wrapText="1"/>
    </xf>
    <xf numFmtId="1" fontId="112" fillId="30" borderId="198" xfId="0" applyNumberFormat="1" applyFont="1" applyFill="1" applyBorder="1" applyAlignment="1">
      <alignment horizontal="center" vertical="center" wrapText="1"/>
    </xf>
    <xf numFmtId="173" fontId="112" fillId="29" borderId="185" xfId="0" applyNumberFormat="1" applyFont="1" applyFill="1" applyBorder="1" applyAlignment="1">
      <alignment horizontal="center" vertical="center" wrapText="1"/>
    </xf>
    <xf numFmtId="49" fontId="113" fillId="28" borderId="75" xfId="0" applyNumberFormat="1" applyFont="1" applyFill="1" applyBorder="1" applyAlignment="1">
      <alignment horizontal="left" vertical="center" wrapText="1"/>
    </xf>
    <xf numFmtId="49" fontId="113" fillId="28" borderId="75" xfId="0" applyNumberFormat="1" applyFont="1" applyFill="1" applyBorder="1" applyAlignment="1">
      <alignment horizontal="center" vertical="center" wrapText="1"/>
    </xf>
    <xf numFmtId="174" fontId="113" fillId="28" borderId="75" xfId="0" applyNumberFormat="1" applyFont="1" applyFill="1" applyBorder="1" applyAlignment="1">
      <alignment horizontal="right" vertical="center" wrapText="1"/>
    </xf>
    <xf numFmtId="0" fontId="47" fillId="30" borderId="198" xfId="0" applyFont="1" applyFill="1" applyBorder="1" applyAlignment="1">
      <alignment horizontal="center" vertical="center"/>
    </xf>
    <xf numFmtId="49" fontId="112" fillId="29" borderId="185" xfId="0" applyNumberFormat="1" applyFont="1" applyFill="1" applyBorder="1" applyAlignment="1">
      <alignment horizontal="center" vertical="center" wrapText="1"/>
    </xf>
    <xf numFmtId="49" fontId="101" fillId="29" borderId="185" xfId="0" applyNumberFormat="1" applyFont="1" applyFill="1" applyBorder="1" applyAlignment="1">
      <alignment horizontal="center" vertical="center" wrapText="1"/>
    </xf>
    <xf numFmtId="4" fontId="101" fillId="29" borderId="198" xfId="0" applyNumberFormat="1" applyFont="1" applyFill="1" applyBorder="1" applyAlignment="1">
      <alignment horizontal="right" vertical="center" wrapText="1"/>
    </xf>
    <xf numFmtId="4" fontId="101" fillId="29" borderId="198" xfId="0" quotePrefix="1" applyNumberFormat="1" applyFont="1" applyFill="1" applyBorder="1" applyAlignment="1">
      <alignment horizontal="right" vertical="center" wrapText="1"/>
    </xf>
    <xf numFmtId="43" fontId="48" fillId="0" borderId="0" xfId="168" applyFont="1" applyAlignment="1">
      <alignment vertical="center"/>
    </xf>
    <xf numFmtId="175" fontId="48" fillId="0" borderId="0" xfId="0" applyNumberFormat="1" applyFont="1" applyAlignment="1">
      <alignment vertical="center"/>
    </xf>
    <xf numFmtId="4" fontId="102" fillId="29" borderId="198" xfId="0" applyNumberFormat="1" applyFont="1" applyFill="1" applyBorder="1" applyAlignment="1">
      <alignment horizontal="right" vertical="center" wrapText="1"/>
    </xf>
    <xf numFmtId="173" fontId="103" fillId="0" borderId="61" xfId="0" applyNumberFormat="1" applyFont="1" applyBorder="1" applyAlignment="1">
      <alignment horizontal="right" vertical="center" wrapText="1"/>
    </xf>
    <xf numFmtId="4" fontId="102" fillId="29" borderId="198" xfId="0" quotePrefix="1" applyNumberFormat="1" applyFont="1" applyFill="1" applyBorder="1" applyAlignment="1">
      <alignment horizontal="right" vertical="center" wrapText="1"/>
    </xf>
    <xf numFmtId="4" fontId="54" fillId="0" borderId="0" xfId="170" applyNumberFormat="1" applyFont="1"/>
    <xf numFmtId="4" fontId="101" fillId="0" borderId="75" xfId="170" applyNumberFormat="1" applyFont="1" applyBorder="1" applyAlignment="1">
      <alignment vertical="center"/>
    </xf>
    <xf numFmtId="0" fontId="101" fillId="0" borderId="99" xfId="170" applyFont="1" applyBorder="1" applyAlignment="1">
      <alignment vertical="center" wrapText="1"/>
    </xf>
    <xf numFmtId="4" fontId="54" fillId="0" borderId="75" xfId="170" applyNumberFormat="1" applyFont="1" applyBorder="1" applyAlignment="1">
      <alignment vertical="center"/>
    </xf>
    <xf numFmtId="4" fontId="101" fillId="0" borderId="204" xfId="170" applyNumberFormat="1" applyFont="1" applyBorder="1" applyAlignment="1">
      <alignment vertical="center"/>
    </xf>
    <xf numFmtId="4" fontId="54" fillId="0" borderId="185" xfId="170" applyNumberFormat="1" applyFont="1" applyBorder="1" applyAlignment="1">
      <alignment vertical="center"/>
    </xf>
    <xf numFmtId="0" fontId="54" fillId="0" borderId="127" xfId="170" applyFont="1" applyBorder="1" applyAlignment="1">
      <alignment vertical="center" wrapText="1"/>
    </xf>
    <xf numFmtId="0" fontId="54" fillId="0" borderId="0" xfId="170" applyFont="1" applyAlignment="1">
      <alignment vertical="center"/>
    </xf>
    <xf numFmtId="4" fontId="54" fillId="0" borderId="61" xfId="170" applyNumberFormat="1" applyFont="1" applyBorder="1" applyAlignment="1">
      <alignment vertical="center"/>
    </xf>
    <xf numFmtId="0" fontId="54" fillId="0" borderId="25" xfId="170" applyFont="1" applyBorder="1" applyAlignment="1">
      <alignment vertical="center" wrapText="1"/>
    </xf>
    <xf numFmtId="0" fontId="54" fillId="0" borderId="99" xfId="170" applyFont="1" applyBorder="1" applyAlignment="1">
      <alignment vertical="center" wrapText="1"/>
    </xf>
    <xf numFmtId="0" fontId="54" fillId="0" borderId="119" xfId="170" applyFont="1" applyBorder="1" applyAlignment="1">
      <alignment vertical="center" wrapText="1"/>
    </xf>
    <xf numFmtId="0" fontId="54" fillId="0" borderId="0" xfId="170" applyFont="1" applyAlignment="1">
      <alignment horizontal="left" wrapText="1"/>
    </xf>
    <xf numFmtId="0" fontId="54" fillId="0" borderId="0" xfId="170" applyFont="1" applyAlignment="1">
      <alignment wrapText="1"/>
    </xf>
    <xf numFmtId="0" fontId="54" fillId="0" borderId="0" xfId="170" applyFont="1"/>
    <xf numFmtId="4" fontId="105" fillId="0" borderId="0" xfId="170" applyNumberFormat="1" applyFont="1"/>
    <xf numFmtId="0" fontId="2" fillId="0" borderId="0" xfId="170"/>
    <xf numFmtId="0" fontId="103" fillId="0" borderId="204" xfId="170" applyFont="1" applyBorder="1" applyAlignment="1">
      <alignment vertical="center" wrapText="1"/>
    </xf>
    <xf numFmtId="4" fontId="103" fillId="0" borderId="204" xfId="170" applyNumberFormat="1" applyFont="1" applyBorder="1" applyAlignment="1">
      <alignment vertical="center"/>
    </xf>
    <xf numFmtId="0" fontId="2" fillId="0" borderId="0" xfId="170" applyAlignment="1">
      <alignment vertical="center"/>
    </xf>
    <xf numFmtId="4" fontId="54" fillId="0" borderId="204" xfId="170" applyNumberFormat="1" applyFont="1" applyBorder="1" applyAlignment="1">
      <alignment vertical="center"/>
    </xf>
    <xf numFmtId="0" fontId="101" fillId="0" borderId="203" xfId="60" applyFont="1" applyBorder="1" applyAlignment="1">
      <alignment vertical="center" wrapText="1"/>
    </xf>
    <xf numFmtId="0" fontId="121" fillId="0" borderId="0" xfId="170" applyFont="1" applyAlignment="1">
      <alignment vertical="center"/>
    </xf>
    <xf numFmtId="0" fontId="121" fillId="0" borderId="0" xfId="170" applyFont="1"/>
    <xf numFmtId="4" fontId="121" fillId="0" borderId="0" xfId="170" applyNumberFormat="1" applyFont="1"/>
    <xf numFmtId="0" fontId="121" fillId="0" borderId="0" xfId="170" applyFont="1" applyAlignment="1">
      <alignment wrapText="1"/>
    </xf>
    <xf numFmtId="0" fontId="54" fillId="0" borderId="0" xfId="101" applyFont="1" applyAlignment="1">
      <alignment vertical="center"/>
    </xf>
    <xf numFmtId="0" fontId="54" fillId="0" borderId="0" xfId="101" applyFont="1" applyAlignment="1">
      <alignment horizontal="left" vertical="center" wrapText="1"/>
    </xf>
    <xf numFmtId="0" fontId="54" fillId="0" borderId="0" xfId="101" applyFont="1" applyAlignment="1">
      <alignment vertical="center" wrapText="1"/>
    </xf>
    <xf numFmtId="0" fontId="54" fillId="0" borderId="0" xfId="101" applyFont="1" applyAlignment="1">
      <alignment horizontal="right" vertical="center" wrapText="1"/>
    </xf>
    <xf numFmtId="4" fontId="101" fillId="0" borderId="4" xfId="67" applyNumberFormat="1" applyFont="1" applyBorder="1" applyAlignment="1">
      <alignment vertical="center" wrapText="1"/>
    </xf>
    <xf numFmtId="0" fontId="101" fillId="0" borderId="52" xfId="67" applyFont="1" applyBorder="1" applyAlignment="1">
      <alignment vertical="center" wrapText="1"/>
    </xf>
    <xf numFmtId="0" fontId="122" fillId="0" borderId="0" xfId="67" applyFont="1" applyAlignment="1">
      <alignment vertical="center" wrapText="1"/>
    </xf>
    <xf numFmtId="4" fontId="101" fillId="0" borderId="0" xfId="2" applyNumberFormat="1" applyFont="1" applyAlignment="1">
      <alignment vertical="center"/>
    </xf>
    <xf numFmtId="0" fontId="121" fillId="0" borderId="0" xfId="170" applyFont="1" applyAlignment="1">
      <alignment horizontal="left" wrapText="1"/>
    </xf>
    <xf numFmtId="4" fontId="54" fillId="24" borderId="204" xfId="1" applyNumberFormat="1" applyFont="1" applyFill="1" applyBorder="1" applyAlignment="1">
      <alignment horizontal="right" vertical="center"/>
    </xf>
    <xf numFmtId="4" fontId="106" fillId="0" borderId="189" xfId="1" applyNumberFormat="1" applyFont="1" applyBorder="1" applyAlignment="1">
      <alignment horizontal="right" vertical="center"/>
    </xf>
    <xf numFmtId="4" fontId="54" fillId="0" borderId="204" xfId="1" applyNumberFormat="1" applyFont="1" applyBorder="1" applyAlignment="1">
      <alignment horizontal="right" vertical="center"/>
    </xf>
    <xf numFmtId="0" fontId="101" fillId="0" borderId="206" xfId="1" applyFont="1" applyBorder="1" applyAlignment="1">
      <alignment horizontal="center" vertical="center" wrapText="1"/>
    </xf>
    <xf numFmtId="4" fontId="101" fillId="0" borderId="206" xfId="1" applyNumberFormat="1" applyFont="1" applyBorder="1" applyAlignment="1">
      <alignment horizontal="center" vertical="center" wrapText="1"/>
    </xf>
    <xf numFmtId="4" fontId="101" fillId="0" borderId="143" xfId="1" applyNumberFormat="1" applyFont="1" applyBorder="1" applyAlignment="1">
      <alignment horizontal="center" vertical="center" wrapText="1"/>
    </xf>
    <xf numFmtId="0" fontId="103" fillId="0" borderId="203" xfId="1" applyFont="1" applyBorder="1" applyAlignment="1">
      <alignment vertical="center" wrapText="1"/>
    </xf>
    <xf numFmtId="4" fontId="54" fillId="0" borderId="204" xfId="1" applyNumberFormat="1" applyFont="1" applyBorder="1" applyAlignment="1">
      <alignment vertical="center" wrapText="1"/>
    </xf>
    <xf numFmtId="4" fontId="106" fillId="0" borderId="204" xfId="1" applyNumberFormat="1" applyFont="1" applyBorder="1" applyAlignment="1">
      <alignment horizontal="right" vertical="center"/>
    </xf>
    <xf numFmtId="0" fontId="54" fillId="0" borderId="189" xfId="1" applyFont="1" applyBorder="1" applyAlignment="1">
      <alignment horizontal="justify" vertical="center" wrapText="1"/>
    </xf>
    <xf numFmtId="4" fontId="54" fillId="0" borderId="204" xfId="1" applyNumberFormat="1" applyFont="1" applyBorder="1" applyAlignment="1">
      <alignment horizontal="center" vertical="center" wrapText="1"/>
    </xf>
    <xf numFmtId="0" fontId="54" fillId="0" borderId="204" xfId="172" applyFont="1" applyBorder="1" applyAlignment="1">
      <alignment vertical="center" wrapText="1"/>
    </xf>
    <xf numFmtId="4" fontId="54" fillId="0" borderId="204" xfId="172" applyNumberFormat="1" applyFont="1" applyBorder="1" applyAlignment="1">
      <alignment vertical="center"/>
    </xf>
    <xf numFmtId="0" fontId="103" fillId="0" borderId="196" xfId="172" applyFont="1" applyBorder="1" applyAlignment="1">
      <alignment horizontal="justify" vertical="center" wrapText="1"/>
    </xf>
    <xf numFmtId="0" fontId="54" fillId="0" borderId="203" xfId="1" applyFont="1" applyBorder="1" applyAlignment="1">
      <alignment vertical="center" wrapText="1"/>
    </xf>
    <xf numFmtId="1" fontId="106" fillId="0" borderId="5" xfId="1" applyNumberFormat="1" applyFont="1" applyBorder="1" applyAlignment="1">
      <alignment horizontal="center" vertical="center" wrapText="1"/>
    </xf>
    <xf numFmtId="0" fontId="103" fillId="0" borderId="0" xfId="171" applyFont="1" applyAlignment="1">
      <alignment vertical="center" wrapText="1"/>
    </xf>
    <xf numFmtId="0" fontId="54" fillId="0" borderId="196" xfId="1" applyFont="1" applyBorder="1" applyAlignment="1">
      <alignment horizontal="justify" vertical="center" wrapText="1"/>
    </xf>
    <xf numFmtId="0" fontId="54" fillId="0" borderId="143" xfId="1" applyFont="1" applyBorder="1" applyAlignment="1">
      <alignment horizontal="justify" vertical="center" wrapText="1"/>
    </xf>
    <xf numFmtId="0" fontId="106" fillId="0" borderId="195" xfId="1" applyFont="1" applyBorder="1" applyAlignment="1">
      <alignment horizontal="center" vertical="center" wrapText="1"/>
    </xf>
    <xf numFmtId="0" fontId="54" fillId="0" borderId="199" xfId="172" applyFont="1" applyBorder="1" applyAlignment="1">
      <alignment vertical="center" wrapText="1"/>
    </xf>
    <xf numFmtId="4" fontId="54" fillId="0" borderId="199" xfId="172" applyNumberFormat="1" applyFont="1" applyBorder="1" applyAlignment="1">
      <alignment vertical="center"/>
    </xf>
    <xf numFmtId="4" fontId="54" fillId="0" borderId="199" xfId="1" applyNumberFormat="1" applyFont="1" applyBorder="1" applyAlignment="1">
      <alignment horizontal="center" vertical="center" wrapText="1"/>
    </xf>
    <xf numFmtId="0" fontId="134" fillId="0" borderId="189" xfId="172" applyFont="1" applyBorder="1" applyAlignment="1" applyProtection="1">
      <alignment horizontal="justify" vertical="center" wrapText="1"/>
      <protection locked="0"/>
    </xf>
    <xf numFmtId="0" fontId="103" fillId="0" borderId="196" xfId="1" applyFont="1" applyBorder="1" applyAlignment="1">
      <alignment horizontal="justify" vertical="center" wrapText="1"/>
    </xf>
    <xf numFmtId="0" fontId="103" fillId="0" borderId="189" xfId="172" applyFont="1" applyBorder="1" applyAlignment="1">
      <alignment horizontal="justify" vertical="center" wrapText="1"/>
    </xf>
    <xf numFmtId="0" fontId="54" fillId="0" borderId="189" xfId="172" applyFont="1" applyBorder="1" applyAlignment="1">
      <alignment horizontal="justify" vertical="center" wrapText="1"/>
    </xf>
    <xf numFmtId="0" fontId="103" fillId="0" borderId="189" xfId="171" applyFont="1" applyBorder="1" applyAlignment="1">
      <alignment horizontal="justify" vertical="center" wrapText="1"/>
    </xf>
    <xf numFmtId="0" fontId="54" fillId="0" borderId="204" xfId="1" applyFont="1" applyBorder="1" applyAlignment="1">
      <alignment horizontal="left" vertical="center" wrapText="1"/>
    </xf>
    <xf numFmtId="4" fontId="54" fillId="0" borderId="106" xfId="1" applyNumberFormat="1" applyFont="1" applyBorder="1" applyAlignment="1">
      <alignment horizontal="center" vertical="center" wrapText="1"/>
    </xf>
    <xf numFmtId="0" fontId="54" fillId="0" borderId="200" xfId="1" applyFont="1" applyBorder="1" applyAlignment="1">
      <alignment vertical="center" wrapText="1"/>
    </xf>
    <xf numFmtId="4" fontId="54" fillId="0" borderId="199" xfId="1" applyNumberFormat="1" applyFont="1" applyBorder="1" applyAlignment="1">
      <alignment vertical="center" wrapText="1"/>
    </xf>
    <xf numFmtId="0" fontId="54" fillId="0" borderId="189" xfId="173" applyFont="1" applyBorder="1" applyAlignment="1">
      <alignment horizontal="justify" vertical="center" wrapText="1"/>
    </xf>
    <xf numFmtId="0" fontId="158" fillId="0" borderId="0" xfId="172" applyFont="1" applyAlignment="1">
      <alignment vertical="center" wrapText="1"/>
    </xf>
    <xf numFmtId="0" fontId="159" fillId="0" borderId="0" xfId="172" applyFont="1" applyAlignment="1">
      <alignment vertical="center" wrapText="1"/>
    </xf>
    <xf numFmtId="0" fontId="1" fillId="0" borderId="0" xfId="172"/>
    <xf numFmtId="0" fontId="160" fillId="0" borderId="0" xfId="172" applyFont="1"/>
    <xf numFmtId="0" fontId="98" fillId="0" borderId="0" xfId="172" applyFont="1"/>
    <xf numFmtId="0" fontId="103" fillId="0" borderId="189" xfId="1" applyFont="1" applyBorder="1" applyAlignment="1">
      <alignment horizontal="justify" vertical="center" wrapText="1"/>
    </xf>
    <xf numFmtId="0" fontId="103" fillId="0" borderId="189" xfId="172" applyFont="1" applyBorder="1" applyAlignment="1">
      <alignment horizontal="justify" vertical="center"/>
    </xf>
    <xf numFmtId="4" fontId="106" fillId="0" borderId="199" xfId="1" applyNumberFormat="1" applyFont="1" applyBorder="1" applyAlignment="1">
      <alignment horizontal="right" vertical="center"/>
    </xf>
    <xf numFmtId="0" fontId="54" fillId="0" borderId="196" xfId="172" applyFont="1" applyBorder="1" applyAlignment="1">
      <alignment horizontal="justify" vertical="center" wrapText="1"/>
    </xf>
    <xf numFmtId="0" fontId="134" fillId="0" borderId="189" xfId="172" applyFont="1" applyBorder="1" applyAlignment="1">
      <alignment horizontal="justify" vertical="center" wrapText="1"/>
    </xf>
    <xf numFmtId="0" fontId="134" fillId="0" borderId="189" xfId="1" applyFont="1" applyBorder="1" applyAlignment="1">
      <alignment horizontal="justify" vertical="center" wrapText="1"/>
    </xf>
    <xf numFmtId="0" fontId="54" fillId="0" borderId="204" xfId="1" applyFont="1" applyBorder="1" applyAlignment="1">
      <alignment vertical="center" wrapText="1"/>
    </xf>
    <xf numFmtId="0" fontId="103" fillId="0" borderId="107" xfId="172" applyFont="1" applyBorder="1" applyAlignment="1">
      <alignment horizontal="justify" vertical="center" wrapText="1"/>
    </xf>
    <xf numFmtId="0" fontId="103" fillId="0" borderId="92" xfId="172" applyFont="1" applyBorder="1" applyAlignment="1">
      <alignment horizontal="justify" vertical="center" wrapText="1"/>
    </xf>
    <xf numFmtId="0" fontId="129" fillId="0" borderId="0" xfId="1" applyFont="1" applyAlignment="1">
      <alignment horizontal="left" vertical="center"/>
    </xf>
    <xf numFmtId="4" fontId="103" fillId="0" borderId="204" xfId="1" applyNumberFormat="1" applyFont="1" applyBorder="1" applyAlignment="1">
      <alignment vertical="center" wrapText="1"/>
    </xf>
    <xf numFmtId="0" fontId="54" fillId="28" borderId="196" xfId="1" applyFont="1" applyFill="1" applyBorder="1" applyAlignment="1">
      <alignment horizontal="justify" vertical="center" wrapText="1"/>
    </xf>
    <xf numFmtId="0" fontId="103" fillId="0" borderId="189" xfId="172" applyFont="1" applyBorder="1" applyAlignment="1">
      <alignment vertical="center" wrapText="1"/>
    </xf>
    <xf numFmtId="0" fontId="48" fillId="0" borderId="0" xfId="53" applyFont="1" applyAlignment="1">
      <alignment horizontal="justify" wrapText="1"/>
    </xf>
    <xf numFmtId="0" fontId="46" fillId="0" borderId="0" xfId="53" applyFont="1" applyAlignment="1">
      <alignment horizontal="center" vertical="center"/>
    </xf>
    <xf numFmtId="0" fontId="46" fillId="24" borderId="0" xfId="53" applyFont="1" applyFill="1" applyAlignment="1">
      <alignment horizontal="center" vertical="center"/>
    </xf>
    <xf numFmtId="0" fontId="46" fillId="24" borderId="9" xfId="53" applyFont="1" applyFill="1" applyBorder="1" applyAlignment="1">
      <alignment horizontal="center" vertical="center"/>
    </xf>
    <xf numFmtId="0" fontId="46" fillId="24" borderId="23" xfId="53" applyFont="1" applyFill="1" applyBorder="1" applyAlignment="1">
      <alignment horizontal="center" vertical="center"/>
    </xf>
    <xf numFmtId="0" fontId="49" fillId="0" borderId="0" xfId="159" applyFont="1" applyAlignment="1">
      <alignment horizontal="center" vertical="center"/>
    </xf>
    <xf numFmtId="0" fontId="49" fillId="0" borderId="0" xfId="159" applyFont="1" applyAlignment="1">
      <alignment horizontal="center"/>
    </xf>
    <xf numFmtId="0" fontId="47" fillId="0" borderId="31" xfId="160" applyFont="1" applyBorder="1" applyAlignment="1">
      <alignment horizontal="left"/>
    </xf>
    <xf numFmtId="0" fontId="47" fillId="0" borderId="125" xfId="160" applyFont="1" applyBorder="1" applyAlignment="1">
      <alignment horizontal="left"/>
    </xf>
    <xf numFmtId="0" fontId="47" fillId="0" borderId="40" xfId="160" applyFont="1" applyBorder="1" applyAlignment="1">
      <alignment horizontal="left"/>
    </xf>
    <xf numFmtId="0" fontId="47" fillId="0" borderId="41" xfId="160" applyFont="1" applyBorder="1" applyAlignment="1">
      <alignment horizontal="left"/>
    </xf>
    <xf numFmtId="0" fontId="47" fillId="0" borderId="119" xfId="160" applyFont="1" applyBorder="1" applyAlignment="1">
      <alignment horizontal="left"/>
    </xf>
    <xf numFmtId="0" fontId="49" fillId="0" borderId="0" xfId="50" applyFont="1" applyAlignment="1">
      <alignment horizontal="center" vertical="center"/>
    </xf>
    <xf numFmtId="0" fontId="49" fillId="0" borderId="0" xfId="50" applyFont="1" applyAlignment="1">
      <alignment horizontal="center"/>
    </xf>
    <xf numFmtId="0" fontId="47" fillId="0" borderId="43" xfId="133" applyFont="1" applyBorder="1" applyAlignment="1">
      <alignment horizontal="left" vertical="center"/>
    </xf>
    <xf numFmtId="0" fontId="47" fillId="0" borderId="142" xfId="133" applyFont="1" applyBorder="1" applyAlignment="1">
      <alignment horizontal="left" vertical="center"/>
    </xf>
    <xf numFmtId="0" fontId="48" fillId="0" borderId="126" xfId="133" applyFont="1" applyBorder="1" applyAlignment="1">
      <alignment horizontal="center" vertical="center" wrapText="1"/>
    </xf>
    <xf numFmtId="0" fontId="48" fillId="0" borderId="51" xfId="133" applyFont="1" applyBorder="1" applyAlignment="1">
      <alignment horizontal="center" vertical="center" wrapText="1"/>
    </xf>
    <xf numFmtId="0" fontId="48" fillId="0" borderId="148" xfId="133" applyFont="1" applyBorder="1" applyAlignment="1">
      <alignment horizontal="center" vertical="center" wrapText="1"/>
    </xf>
    <xf numFmtId="0" fontId="48" fillId="0" borderId="124" xfId="134" applyFont="1" applyBorder="1" applyAlignment="1">
      <alignment horizontal="left" vertical="center" wrapText="1"/>
    </xf>
    <xf numFmtId="0" fontId="48" fillId="0" borderId="61" xfId="134" applyFont="1" applyBorder="1" applyAlignment="1">
      <alignment horizontal="left" vertical="center" wrapText="1"/>
    </xf>
    <xf numFmtId="0" fontId="48" fillId="0" borderId="75" xfId="134" applyFont="1" applyBorder="1" applyAlignment="1">
      <alignment horizontal="left" vertical="center" wrapText="1"/>
    </xf>
    <xf numFmtId="0" fontId="48" fillId="0" borderId="124" xfId="134" applyFont="1" applyBorder="1" applyAlignment="1">
      <alignment vertical="center" wrapText="1"/>
    </xf>
    <xf numFmtId="0" fontId="48" fillId="0" borderId="61" xfId="134" applyFont="1" applyBorder="1" applyAlignment="1">
      <alignment vertical="center" wrapText="1"/>
    </xf>
    <xf numFmtId="0" fontId="48" fillId="0" borderId="75" xfId="134" applyFont="1" applyBorder="1" applyAlignment="1">
      <alignment vertical="center" wrapText="1"/>
    </xf>
    <xf numFmtId="0" fontId="48" fillId="0" borderId="126" xfId="133" applyFont="1" applyBorder="1" applyAlignment="1">
      <alignment horizontal="center" vertical="center"/>
    </xf>
    <xf numFmtId="0" fontId="48" fillId="0" borderId="51" xfId="133" applyFont="1" applyBorder="1" applyAlignment="1">
      <alignment horizontal="center" vertical="center"/>
    </xf>
    <xf numFmtId="0" fontId="48" fillId="0" borderId="148" xfId="133" applyFont="1" applyBorder="1" applyAlignment="1">
      <alignment horizontal="center" vertical="center"/>
    </xf>
    <xf numFmtId="0" fontId="48" fillId="0" borderId="128" xfId="1" applyFont="1" applyBorder="1" applyAlignment="1">
      <alignment horizontal="justify" vertical="center" wrapText="1"/>
    </xf>
    <xf numFmtId="0" fontId="109" fillId="0" borderId="62" xfId="1" applyFont="1" applyBorder="1" applyAlignment="1">
      <alignment horizontal="justify" vertical="center" wrapText="1"/>
    </xf>
    <xf numFmtId="0" fontId="109" fillId="0" borderId="73" xfId="1" applyFont="1" applyBorder="1" applyAlignment="1">
      <alignment horizontal="justify" vertical="center" wrapText="1"/>
    </xf>
    <xf numFmtId="0" fontId="48" fillId="0" borderId="0" xfId="1" applyFont="1" applyAlignment="1">
      <alignment horizontal="left" vertical="center" wrapText="1"/>
    </xf>
    <xf numFmtId="0" fontId="48" fillId="0" borderId="90" xfId="1" applyFont="1" applyBorder="1" applyAlignment="1">
      <alignment horizontal="justify" vertical="center" wrapText="1"/>
    </xf>
    <xf numFmtId="0" fontId="48" fillId="0" borderId="73" xfId="1" applyFont="1" applyBorder="1" applyAlignment="1">
      <alignment horizontal="justify" vertical="center" wrapText="1"/>
    </xf>
    <xf numFmtId="0" fontId="49" fillId="0" borderId="0" xfId="133" applyFont="1" applyAlignment="1">
      <alignment horizontal="center" vertical="center"/>
    </xf>
    <xf numFmtId="0" fontId="109" fillId="0" borderId="0" xfId="1" applyFont="1" applyAlignment="1">
      <alignment horizontal="left" vertical="center" wrapText="1"/>
    </xf>
    <xf numFmtId="0" fontId="101" fillId="27" borderId="36" xfId="68" applyFont="1" applyFill="1" applyBorder="1" applyAlignment="1">
      <alignment vertical="center" wrapText="1"/>
    </xf>
    <xf numFmtId="0" fontId="138" fillId="0" borderId="36" xfId="162" applyFont="1" applyBorder="1" applyAlignment="1">
      <alignment vertical="center" wrapText="1"/>
    </xf>
    <xf numFmtId="1" fontId="54" fillId="0" borderId="69" xfId="68" applyNumberFormat="1" applyFont="1" applyBorder="1" applyAlignment="1">
      <alignment horizontal="center" vertical="center" wrapText="1"/>
    </xf>
    <xf numFmtId="1" fontId="54" fillId="0" borderId="58" xfId="68" applyNumberFormat="1" applyFont="1" applyBorder="1" applyAlignment="1">
      <alignment horizontal="center" vertical="center" wrapText="1"/>
    </xf>
    <xf numFmtId="1" fontId="54" fillId="0" borderId="59" xfId="68" applyNumberFormat="1" applyFont="1" applyBorder="1" applyAlignment="1">
      <alignment horizontal="center" vertical="center" wrapText="1"/>
    </xf>
    <xf numFmtId="1" fontId="54" fillId="0" borderId="69" xfId="68" applyNumberFormat="1" applyFont="1" applyBorder="1" applyAlignment="1">
      <alignment horizontal="center" vertical="center"/>
    </xf>
    <xf numFmtId="1" fontId="54" fillId="0" borderId="58" xfId="68" applyNumberFormat="1" applyFont="1" applyBorder="1" applyAlignment="1">
      <alignment horizontal="center" vertical="center"/>
    </xf>
    <xf numFmtId="1" fontId="54" fillId="0" borderId="59" xfId="68" applyNumberFormat="1" applyFont="1" applyBorder="1" applyAlignment="1">
      <alignment horizontal="center" vertical="center"/>
    </xf>
    <xf numFmtId="1" fontId="147" fillId="0" borderId="69" xfId="90" applyNumberFormat="1" applyFont="1" applyBorder="1" applyAlignment="1">
      <alignment horizontal="center" vertical="center" wrapText="1"/>
    </xf>
    <xf numFmtId="1" fontId="147" fillId="0" borderId="59" xfId="90" applyNumberFormat="1" applyFont="1" applyBorder="1" applyAlignment="1">
      <alignment horizontal="center" vertical="center" wrapText="1"/>
    </xf>
    <xf numFmtId="1" fontId="54" fillId="0" borderId="69" xfId="68" applyNumberFormat="1" applyFont="1" applyBorder="1" applyAlignment="1">
      <alignment horizontal="center" wrapText="1"/>
    </xf>
    <xf numFmtId="1" fontId="54" fillId="0" borderId="58" xfId="68" applyNumberFormat="1" applyFont="1" applyBorder="1" applyAlignment="1">
      <alignment horizontal="center" wrapText="1"/>
    </xf>
    <xf numFmtId="1" fontId="54" fillId="0" borderId="59" xfId="68" applyNumberFormat="1" applyFont="1" applyBorder="1" applyAlignment="1">
      <alignment horizontal="center" wrapText="1"/>
    </xf>
    <xf numFmtId="0" fontId="101" fillId="0" borderId="28" xfId="68" applyFont="1" applyBorder="1" applyAlignment="1">
      <alignment horizontal="left"/>
    </xf>
    <xf numFmtId="0" fontId="137" fillId="0" borderId="49" xfId="162" applyFont="1" applyBorder="1" applyAlignment="1">
      <alignment horizontal="left"/>
    </xf>
    <xf numFmtId="0" fontId="137" fillId="0" borderId="50" xfId="162" applyFont="1" applyBorder="1" applyAlignment="1">
      <alignment horizontal="left"/>
    </xf>
    <xf numFmtId="0" fontId="138" fillId="0" borderId="28" xfId="162" applyFont="1" applyBorder="1" applyAlignment="1">
      <alignment vertical="center" wrapText="1"/>
    </xf>
    <xf numFmtId="0" fontId="101" fillId="0" borderId="69" xfId="68" applyFont="1" applyBorder="1" applyAlignment="1">
      <alignment horizontal="center" vertical="center"/>
    </xf>
    <xf numFmtId="0" fontId="101" fillId="0" borderId="58" xfId="68" applyFont="1" applyBorder="1" applyAlignment="1">
      <alignment horizontal="center" vertical="center"/>
    </xf>
    <xf numFmtId="0" fontId="121" fillId="0" borderId="58" xfId="162" applyFont="1" applyBorder="1" applyAlignment="1">
      <alignment horizontal="center" vertical="center"/>
    </xf>
    <xf numFmtId="1" fontId="54" fillId="0" borderId="69" xfId="68" applyNumberFormat="1" applyFont="1" applyBorder="1" applyAlignment="1">
      <alignment horizontal="center" vertical="center" textRotation="90" wrapText="1"/>
    </xf>
    <xf numFmtId="0" fontId="5" fillId="0" borderId="58" xfId="160" applyBorder="1" applyAlignment="1">
      <alignment horizontal="center" vertical="center" textRotation="90" wrapText="1"/>
    </xf>
    <xf numFmtId="0" fontId="5" fillId="0" borderId="64" xfId="160" applyBorder="1" applyAlignment="1">
      <alignment horizontal="center" vertical="center" textRotation="90" wrapText="1"/>
    </xf>
    <xf numFmtId="0" fontId="49" fillId="0" borderId="0" xfId="68" applyFont="1" applyAlignment="1">
      <alignment horizontal="center" vertical="center" wrapText="1"/>
    </xf>
    <xf numFmtId="0" fontId="5" fillId="0" borderId="0" xfId="160" applyAlignment="1">
      <alignment horizontal="center" vertical="center" wrapText="1"/>
    </xf>
    <xf numFmtId="0" fontId="101" fillId="0" borderId="44" xfId="68" applyFont="1" applyBorder="1" applyAlignment="1">
      <alignment horizontal="center" vertical="center"/>
    </xf>
    <xf numFmtId="0" fontId="101" fillId="0" borderId="0" xfId="68" applyFont="1" applyAlignment="1">
      <alignment horizontal="center" vertical="center"/>
    </xf>
    <xf numFmtId="0" fontId="5" fillId="0" borderId="0" xfId="160" applyAlignment="1">
      <alignment horizontal="center" vertical="center"/>
    </xf>
    <xf numFmtId="0" fontId="144" fillId="0" borderId="69" xfId="68" applyFont="1" applyBorder="1" applyAlignment="1">
      <alignment horizontal="center" vertical="center"/>
    </xf>
    <xf numFmtId="0" fontId="144" fillId="0" borderId="58" xfId="68" applyFont="1" applyBorder="1" applyAlignment="1">
      <alignment horizontal="center" vertical="center"/>
    </xf>
    <xf numFmtId="0" fontId="145" fillId="0" borderId="58" xfId="162" applyFont="1" applyBorder="1" applyAlignment="1">
      <alignment horizontal="center" vertical="center"/>
    </xf>
    <xf numFmtId="0" fontId="121" fillId="0" borderId="0" xfId="160" applyFont="1" applyAlignment="1">
      <alignment horizontal="center" vertical="center"/>
    </xf>
    <xf numFmtId="3" fontId="101" fillId="0" borderId="69" xfId="68" applyNumberFormat="1" applyFont="1" applyBorder="1" applyAlignment="1">
      <alignment horizontal="center" vertical="center" wrapText="1"/>
    </xf>
    <xf numFmtId="3" fontId="101" fillId="0" borderId="58" xfId="68" applyNumberFormat="1" applyFont="1" applyBorder="1" applyAlignment="1">
      <alignment horizontal="center" vertical="center" wrapText="1"/>
    </xf>
    <xf numFmtId="0" fontId="121" fillId="0" borderId="58" xfId="162" applyFont="1" applyBorder="1" applyAlignment="1">
      <alignment horizontal="center" vertical="center" wrapText="1"/>
    </xf>
    <xf numFmtId="3" fontId="101" fillId="0" borderId="71" xfId="68" applyNumberFormat="1" applyFont="1" applyBorder="1" applyAlignment="1">
      <alignment horizontal="center" vertical="center" wrapText="1"/>
    </xf>
    <xf numFmtId="0" fontId="121" fillId="0" borderId="45" xfId="160" applyFont="1" applyBorder="1" applyAlignment="1">
      <alignment horizontal="center" vertical="center"/>
    </xf>
    <xf numFmtId="3" fontId="101" fillId="0" borderId="70" xfId="68" applyNumberFormat="1" applyFont="1" applyBorder="1" applyAlignment="1">
      <alignment horizontal="center" vertical="center" wrapText="1"/>
    </xf>
    <xf numFmtId="0" fontId="121" fillId="0" borderId="104" xfId="160" applyFont="1" applyBorder="1" applyAlignment="1">
      <alignment horizontal="center" vertical="center"/>
    </xf>
    <xf numFmtId="0" fontId="121" fillId="0" borderId="44" xfId="161" applyFont="1" applyBorder="1" applyAlignment="1">
      <alignment horizontal="center" vertical="center" wrapText="1"/>
    </xf>
    <xf numFmtId="0" fontId="121" fillId="0" borderId="45" xfId="161" applyFont="1" applyBorder="1" applyAlignment="1">
      <alignment horizontal="center" vertical="center" wrapText="1"/>
    </xf>
    <xf numFmtId="0" fontId="121" fillId="0" borderId="70" xfId="161" applyFont="1" applyBorder="1" applyAlignment="1">
      <alignment horizontal="center" vertical="center" wrapText="1"/>
    </xf>
    <xf numFmtId="0" fontId="121" fillId="0" borderId="147" xfId="161" applyFont="1" applyBorder="1" applyAlignment="1">
      <alignment horizontal="center" vertical="center" wrapText="1"/>
    </xf>
    <xf numFmtId="0" fontId="121" fillId="0" borderId="104" xfId="161" applyFont="1" applyBorder="1" applyAlignment="1">
      <alignment horizontal="center" vertical="center" wrapText="1"/>
    </xf>
    <xf numFmtId="0" fontId="121" fillId="0" borderId="29" xfId="160" applyFont="1" applyBorder="1" applyAlignment="1">
      <alignment horizontal="center" vertical="center"/>
    </xf>
    <xf numFmtId="0" fontId="101" fillId="0" borderId="33" xfId="68" applyFont="1" applyBorder="1" applyAlignment="1">
      <alignment horizontal="center" vertical="center" wrapText="1"/>
    </xf>
    <xf numFmtId="0" fontId="101" fillId="0" borderId="105" xfId="161" applyFont="1" applyBorder="1" applyAlignment="1">
      <alignment horizontal="center" vertical="center" wrapText="1"/>
    </xf>
    <xf numFmtId="0" fontId="101" fillId="0" borderId="112" xfId="161" applyFont="1" applyBorder="1" applyAlignment="1">
      <alignment horizontal="center" vertical="center" wrapText="1"/>
    </xf>
    <xf numFmtId="0" fontId="48" fillId="0" borderId="72" xfId="166" applyFont="1" applyBorder="1" applyAlignment="1">
      <alignment horizontal="center" vertical="center" wrapText="1"/>
    </xf>
    <xf numFmtId="0" fontId="48" fillId="0" borderId="51" xfId="166" applyFont="1" applyBorder="1" applyAlignment="1">
      <alignment horizontal="center" vertical="center" wrapText="1"/>
    </xf>
    <xf numFmtId="0" fontId="48" fillId="0" borderId="63" xfId="166" applyFont="1" applyBorder="1" applyAlignment="1">
      <alignment horizontal="center" vertical="center" wrapText="1"/>
    </xf>
    <xf numFmtId="0" fontId="49" fillId="0" borderId="0" xfId="57" applyFont="1" applyAlignment="1">
      <alignment horizontal="center" vertical="center"/>
    </xf>
    <xf numFmtId="0" fontId="49" fillId="0" borderId="0" xfId="57" applyFont="1" applyAlignment="1">
      <alignment horizontal="center" vertical="center" wrapText="1"/>
    </xf>
    <xf numFmtId="0" fontId="99" fillId="0" borderId="10" xfId="166" applyFont="1" applyBorder="1" applyAlignment="1">
      <alignment horizontal="center" vertical="center" wrapText="1"/>
    </xf>
    <xf numFmtId="0" fontId="99" fillId="0" borderId="184" xfId="166" applyFont="1" applyBorder="1" applyAlignment="1">
      <alignment horizontal="center" vertical="center" wrapText="1"/>
    </xf>
    <xf numFmtId="0" fontId="99" fillId="0" borderId="106" xfId="166" applyFont="1" applyBorder="1" applyAlignment="1">
      <alignment horizontal="center" vertical="center" wrapText="1"/>
    </xf>
    <xf numFmtId="0" fontId="99" fillId="0" borderId="185" xfId="166" applyFont="1" applyBorder="1" applyAlignment="1">
      <alignment horizontal="center" vertical="center" wrapText="1"/>
    </xf>
    <xf numFmtId="3" fontId="99" fillId="0" borderId="106" xfId="166" applyNumberFormat="1" applyFont="1" applyBorder="1" applyAlignment="1">
      <alignment horizontal="center" vertical="center" wrapText="1"/>
    </xf>
    <xf numFmtId="3" fontId="99" fillId="0" borderId="107" xfId="166" applyNumberFormat="1" applyFont="1" applyBorder="1" applyAlignment="1">
      <alignment horizontal="center" vertical="center" wrapText="1"/>
    </xf>
    <xf numFmtId="0" fontId="48" fillId="0" borderId="10" xfId="166" applyFont="1" applyBorder="1" applyAlignment="1">
      <alignment horizontal="center" vertical="center" wrapText="1"/>
    </xf>
    <xf numFmtId="0" fontId="48" fillId="0" borderId="7" xfId="166" applyFont="1" applyBorder="1" applyAlignment="1">
      <alignment horizontal="center" vertical="center" wrapText="1"/>
    </xf>
    <xf numFmtId="0" fontId="48" fillId="0" borderId="5" xfId="166" applyFont="1" applyBorder="1" applyAlignment="1">
      <alignment horizontal="center" vertical="center" wrapText="1"/>
    </xf>
    <xf numFmtId="0" fontId="48" fillId="0" borderId="126" xfId="166" applyFont="1" applyBorder="1" applyAlignment="1">
      <alignment horizontal="center" vertical="center" wrapText="1"/>
    </xf>
    <xf numFmtId="0" fontId="54" fillId="0" borderId="0" xfId="166" applyFont="1" applyAlignment="1">
      <alignment horizontal="left" vertical="center" wrapText="1"/>
    </xf>
    <xf numFmtId="0" fontId="99" fillId="0" borderId="0" xfId="166" applyFont="1" applyAlignment="1">
      <alignment horizontal="center" vertical="center" wrapText="1"/>
    </xf>
    <xf numFmtId="0" fontId="99" fillId="0" borderId="72" xfId="166" applyFont="1" applyBorder="1" applyAlignment="1">
      <alignment horizontal="center" vertical="center" wrapText="1"/>
    </xf>
    <xf numFmtId="0" fontId="99" fillId="0" borderId="51" xfId="166" applyFont="1" applyBorder="1" applyAlignment="1">
      <alignment horizontal="center" vertical="center" wrapText="1"/>
    </xf>
    <xf numFmtId="0" fontId="99" fillId="0" borderId="53" xfId="166" applyFont="1" applyBorder="1" applyAlignment="1">
      <alignment horizontal="center" vertical="center" wrapText="1"/>
    </xf>
    <xf numFmtId="0" fontId="99" fillId="0" borderId="61" xfId="166" applyFont="1" applyBorder="1" applyAlignment="1">
      <alignment horizontal="center" vertical="center" wrapText="1"/>
    </xf>
    <xf numFmtId="0" fontId="99" fillId="0" borderId="107" xfId="166" applyFont="1" applyBorder="1" applyAlignment="1">
      <alignment horizontal="center" vertical="center" wrapText="1"/>
    </xf>
    <xf numFmtId="3" fontId="99" fillId="0" borderId="125" xfId="166" applyNumberFormat="1" applyFont="1" applyBorder="1" applyAlignment="1">
      <alignment horizontal="center" vertical="center" wrapText="1"/>
    </xf>
    <xf numFmtId="3" fontId="99" fillId="0" borderId="117" xfId="166" applyNumberFormat="1" applyFont="1" applyBorder="1" applyAlignment="1">
      <alignment horizontal="center" vertical="center" wrapText="1"/>
    </xf>
    <xf numFmtId="0" fontId="99" fillId="0" borderId="5" xfId="166" applyFont="1" applyBorder="1" applyAlignment="1">
      <alignment horizontal="left" wrapText="1"/>
    </xf>
    <xf numFmtId="0" fontId="99" fillId="0" borderId="189" xfId="166" applyFont="1" applyBorder="1" applyAlignment="1">
      <alignment horizontal="left" wrapText="1"/>
    </xf>
    <xf numFmtId="0" fontId="98" fillId="0" borderId="0" xfId="166" applyFont="1" applyAlignment="1">
      <alignment horizontal="left" vertical="center" wrapText="1"/>
    </xf>
    <xf numFmtId="0" fontId="98" fillId="0" borderId="5" xfId="166" applyFont="1" applyBorder="1" applyAlignment="1">
      <alignment horizontal="left" vertical="center" wrapText="1"/>
    </xf>
    <xf numFmtId="0" fontId="52" fillId="0" borderId="0" xfId="57" applyFont="1" applyAlignment="1">
      <alignment horizontal="center" vertical="center" wrapText="1"/>
    </xf>
    <xf numFmtId="0" fontId="47" fillId="0" borderId="33" xfId="57" applyFont="1" applyBorder="1" applyAlignment="1">
      <alignment horizontal="left" wrapText="1"/>
    </xf>
    <xf numFmtId="0" fontId="47" fillId="0" borderId="187" xfId="57" applyFont="1" applyBorder="1" applyAlignment="1">
      <alignment horizontal="left" wrapText="1"/>
    </xf>
    <xf numFmtId="0" fontId="47" fillId="0" borderId="112" xfId="57" applyFont="1" applyBorder="1" applyAlignment="1">
      <alignment horizontal="left" wrapText="1"/>
    </xf>
    <xf numFmtId="0" fontId="99" fillId="0" borderId="5" xfId="167" applyFont="1" applyBorder="1" applyAlignment="1">
      <alignment horizontal="left" vertical="center" wrapText="1"/>
    </xf>
    <xf numFmtId="0" fontId="99" fillId="0" borderId="188" xfId="167" applyFont="1" applyBorder="1" applyAlignment="1">
      <alignment horizontal="left" vertical="center" wrapText="1"/>
    </xf>
    <xf numFmtId="0" fontId="47" fillId="0" borderId="5" xfId="57" applyFont="1" applyBorder="1" applyAlignment="1">
      <alignment horizontal="left" wrapText="1"/>
    </xf>
    <xf numFmtId="0" fontId="47" fillId="0" borderId="188" xfId="57" applyFont="1" applyBorder="1" applyAlignment="1">
      <alignment horizontal="left" wrapText="1"/>
    </xf>
    <xf numFmtId="0" fontId="47" fillId="0" borderId="189" xfId="57" applyFont="1" applyBorder="1" applyAlignment="1">
      <alignment horizontal="left" wrapText="1"/>
    </xf>
    <xf numFmtId="0" fontId="98" fillId="0" borderId="126" xfId="166" applyFont="1" applyBorder="1" applyAlignment="1">
      <alignment horizontal="left" vertical="center" wrapText="1"/>
    </xf>
    <xf numFmtId="0" fontId="98" fillId="0" borderId="51" xfId="166" applyFont="1" applyBorder="1" applyAlignment="1">
      <alignment horizontal="left" vertical="center" wrapText="1"/>
    </xf>
    <xf numFmtId="0" fontId="98" fillId="0" borderId="148" xfId="166" applyFont="1" applyBorder="1" applyAlignment="1">
      <alignment horizontal="left" vertical="center" wrapText="1"/>
    </xf>
    <xf numFmtId="0" fontId="99" fillId="0" borderId="31" xfId="167" applyFont="1" applyBorder="1" applyAlignment="1">
      <alignment horizontal="left" wrapText="1"/>
    </xf>
    <xf numFmtId="0" fontId="4" fillId="0" borderId="125" xfId="166" applyBorder="1"/>
    <xf numFmtId="0" fontId="4" fillId="0" borderId="117" xfId="166" applyBorder="1"/>
    <xf numFmtId="0" fontId="99" fillId="0" borderId="51" xfId="166" applyFont="1" applyBorder="1" applyAlignment="1">
      <alignment horizontal="left" vertical="center"/>
    </xf>
    <xf numFmtId="0" fontId="4" fillId="0" borderId="61" xfId="166" applyBorder="1" applyAlignment="1">
      <alignment vertical="center"/>
    </xf>
    <xf numFmtId="0" fontId="99" fillId="0" borderId="43" xfId="166" applyFont="1" applyBorder="1" applyAlignment="1">
      <alignment vertical="center"/>
    </xf>
    <xf numFmtId="0" fontId="4" fillId="0" borderId="142" xfId="166" applyBorder="1" applyAlignment="1">
      <alignment vertical="center"/>
    </xf>
    <xf numFmtId="0" fontId="49" fillId="0" borderId="0" xfId="95" applyFont="1" applyAlignment="1" applyProtection="1">
      <alignment horizontal="center" vertical="center" wrapText="1"/>
      <protection locked="0"/>
    </xf>
    <xf numFmtId="0" fontId="101" fillId="0" borderId="10" xfId="109" applyFont="1" applyBorder="1" applyAlignment="1">
      <alignment horizontal="center" vertical="center"/>
    </xf>
    <xf numFmtId="0" fontId="101" fillId="0" borderId="7" xfId="109" applyFont="1" applyBorder="1" applyAlignment="1">
      <alignment horizontal="center" vertical="center"/>
    </xf>
    <xf numFmtId="0" fontId="101" fillId="0" borderId="33" xfId="109" applyFont="1" applyBorder="1" applyAlignment="1">
      <alignment horizontal="center" vertical="center" wrapText="1"/>
    </xf>
    <xf numFmtId="0" fontId="101" fillId="0" borderId="40" xfId="109" applyFont="1" applyBorder="1" applyAlignment="1">
      <alignment horizontal="center" vertical="center" wrapText="1"/>
    </xf>
    <xf numFmtId="4" fontId="101" fillId="0" borderId="55" xfId="110" applyNumberFormat="1" applyFont="1" applyBorder="1" applyAlignment="1">
      <alignment horizontal="center" vertical="center" wrapText="1"/>
    </xf>
    <xf numFmtId="4" fontId="101" fillId="0" borderId="42" xfId="110" applyNumberFormat="1" applyFont="1" applyBorder="1" applyAlignment="1">
      <alignment horizontal="center" vertical="center" wrapText="1"/>
    </xf>
    <xf numFmtId="0" fontId="101" fillId="0" borderId="183" xfId="164" applyFont="1" applyBorder="1" applyAlignment="1">
      <alignment horizontal="center" vertical="center" wrapText="1"/>
    </xf>
    <xf numFmtId="0" fontId="101" fillId="0" borderId="44" xfId="109" applyFont="1" applyBorder="1" applyAlignment="1">
      <alignment horizontal="center" vertical="center" wrapText="1"/>
    </xf>
    <xf numFmtId="0" fontId="46" fillId="0" borderId="103" xfId="0" applyFont="1" applyBorder="1" applyAlignment="1">
      <alignment horizontal="center" vertical="center" wrapText="1"/>
    </xf>
    <xf numFmtId="0" fontId="101" fillId="0" borderId="53" xfId="164" applyFont="1" applyBorder="1" applyAlignment="1">
      <alignment horizontal="center" vertical="center" wrapText="1"/>
    </xf>
    <xf numFmtId="0" fontId="101" fillId="0" borderId="88" xfId="109" applyFont="1" applyBorder="1" applyAlignment="1">
      <alignment horizontal="center" vertical="center" wrapText="1"/>
    </xf>
    <xf numFmtId="0" fontId="101" fillId="0" borderId="54" xfId="164" applyFont="1" applyBorder="1" applyAlignment="1">
      <alignment horizontal="center" vertical="center" wrapText="1"/>
    </xf>
    <xf numFmtId="0" fontId="101" fillId="0" borderId="92" xfId="109" applyFont="1" applyBorder="1" applyAlignment="1">
      <alignment horizontal="center" vertical="center" wrapText="1"/>
    </xf>
    <xf numFmtId="4" fontId="104" fillId="0" borderId="0" xfId="0" applyNumberFormat="1" applyFont="1" applyAlignment="1">
      <alignment horizontal="left" vertical="center" wrapText="1"/>
    </xf>
    <xf numFmtId="0" fontId="49" fillId="0" borderId="0" xfId="0" applyFont="1" applyAlignment="1">
      <alignment horizontal="center" vertical="center"/>
    </xf>
    <xf numFmtId="0" fontId="54" fillId="0" borderId="5" xfId="0" applyFont="1" applyBorder="1" applyAlignment="1">
      <alignment horizontal="left" vertical="center" wrapText="1"/>
    </xf>
    <xf numFmtId="4" fontId="101" fillId="26" borderId="5" xfId="0" applyNumberFormat="1" applyFont="1" applyFill="1" applyBorder="1" applyAlignment="1">
      <alignment horizontal="left" vertical="center"/>
    </xf>
    <xf numFmtId="4" fontId="101" fillId="26" borderId="188" xfId="0" applyNumberFormat="1" applyFont="1" applyFill="1" applyBorder="1" applyAlignment="1">
      <alignment horizontal="left" vertical="center"/>
    </xf>
    <xf numFmtId="0" fontId="54" fillId="0" borderId="126" xfId="0" applyFont="1" applyBorder="1" applyAlignment="1">
      <alignment horizontal="left" vertical="center" wrapText="1"/>
    </xf>
    <xf numFmtId="0" fontId="54" fillId="0" borderId="51" xfId="0" applyFont="1" applyBorder="1" applyAlignment="1">
      <alignment horizontal="left" vertical="center" wrapText="1"/>
    </xf>
    <xf numFmtId="0" fontId="54" fillId="0" borderId="148" xfId="0" applyFont="1" applyBorder="1" applyAlignment="1">
      <alignment horizontal="left" vertical="center" wrapText="1"/>
    </xf>
    <xf numFmtId="0" fontId="54" fillId="0" borderId="5" xfId="0" applyFont="1" applyBorder="1" applyAlignment="1">
      <alignment horizontal="left" vertical="center"/>
    </xf>
    <xf numFmtId="0" fontId="101" fillId="26" borderId="43" xfId="0" applyFont="1" applyFill="1" applyBorder="1" applyAlignment="1">
      <alignment vertical="center"/>
    </xf>
    <xf numFmtId="0" fontId="54" fillId="26" borderId="95" xfId="0" applyFont="1" applyFill="1" applyBorder="1" applyAlignment="1">
      <alignment vertical="center"/>
    </xf>
    <xf numFmtId="0" fontId="54" fillId="0" borderId="0" xfId="0" applyFont="1" applyAlignment="1">
      <alignment horizontal="left" vertical="center" wrapText="1"/>
    </xf>
    <xf numFmtId="4" fontId="101" fillId="26" borderId="43" xfId="0" applyNumberFormat="1" applyFont="1" applyFill="1" applyBorder="1" applyAlignment="1">
      <alignment horizontal="left" vertical="center"/>
    </xf>
    <xf numFmtId="4" fontId="101" fillId="26" borderId="142" xfId="0" applyNumberFormat="1" applyFont="1" applyFill="1" applyBorder="1" applyAlignment="1">
      <alignment horizontal="left" vertical="center"/>
    </xf>
    <xf numFmtId="0" fontId="49" fillId="0" borderId="0" xfId="0" applyFont="1" applyAlignment="1">
      <alignment horizontal="center" vertical="center" wrapText="1"/>
    </xf>
    <xf numFmtId="0" fontId="54" fillId="0" borderId="136" xfId="0" applyFont="1" applyBorder="1" applyAlignment="1">
      <alignment horizontal="left" vertical="center" wrapText="1"/>
    </xf>
    <xf numFmtId="0" fontId="54" fillId="0" borderId="129" xfId="0" applyFont="1" applyBorder="1" applyAlignment="1">
      <alignment horizontal="left" vertical="center" wrapText="1"/>
    </xf>
    <xf numFmtId="0" fontId="54" fillId="0" borderId="29" xfId="0" applyFont="1" applyBorder="1" applyAlignment="1">
      <alignment horizontal="left" vertical="center" wrapText="1"/>
    </xf>
    <xf numFmtId="4" fontId="101" fillId="26" borderId="198" xfId="0" applyNumberFormat="1" applyFont="1" applyFill="1" applyBorder="1" applyAlignment="1">
      <alignment horizontal="left" vertical="center"/>
    </xf>
    <xf numFmtId="4" fontId="101" fillId="26" borderId="184" xfId="0" applyNumberFormat="1" applyFont="1" applyFill="1" applyBorder="1" applyAlignment="1">
      <alignment horizontal="left" vertical="center"/>
    </xf>
    <xf numFmtId="4" fontId="101" fillId="26" borderId="185" xfId="0" applyNumberFormat="1" applyFont="1" applyFill="1" applyBorder="1" applyAlignment="1">
      <alignment horizontal="left" vertical="center"/>
    </xf>
    <xf numFmtId="0" fontId="101" fillId="0" borderId="40" xfId="1" applyFont="1" applyBorder="1" applyAlignment="1">
      <alignment horizontal="left" vertical="center"/>
    </xf>
    <xf numFmtId="0" fontId="101" fillId="0" borderId="48" xfId="1" applyFont="1" applyBorder="1" applyAlignment="1">
      <alignment horizontal="left" vertical="center"/>
    </xf>
    <xf numFmtId="0" fontId="101" fillId="0" borderId="7" xfId="1" applyFont="1" applyBorder="1" applyAlignment="1">
      <alignment vertical="center" wrapText="1"/>
    </xf>
    <xf numFmtId="0" fontId="101" fillId="0" borderId="42" xfId="1" applyFont="1" applyBorder="1" applyAlignment="1">
      <alignment vertical="center" wrapText="1"/>
    </xf>
    <xf numFmtId="0" fontId="54" fillId="0" borderId="31" xfId="1" applyFont="1" applyBorder="1" applyAlignment="1">
      <alignment horizontal="left" vertical="center"/>
    </xf>
    <xf numFmtId="0" fontId="54" fillId="0" borderId="119" xfId="1" applyFont="1" applyBorder="1" applyAlignment="1">
      <alignment horizontal="left" vertical="center"/>
    </xf>
    <xf numFmtId="0" fontId="49" fillId="0" borderId="0" xfId="1" applyFont="1" applyAlignment="1">
      <alignment horizontal="center"/>
    </xf>
    <xf numFmtId="0" fontId="101" fillId="0" borderId="33" xfId="1" applyFont="1" applyBorder="1" applyAlignment="1">
      <alignment horizontal="left" vertical="center"/>
    </xf>
    <xf numFmtId="0" fontId="101" fillId="0" borderId="149" xfId="1" applyFont="1" applyBorder="1" applyAlignment="1">
      <alignment horizontal="left" vertical="center"/>
    </xf>
    <xf numFmtId="172" fontId="49" fillId="0" borderId="0" xfId="100" applyNumberFormat="1" applyFont="1" applyAlignment="1">
      <alignment horizontal="center" vertical="center" wrapText="1"/>
    </xf>
    <xf numFmtId="172" fontId="47" fillId="0" borderId="43" xfId="100" applyNumberFormat="1" applyFont="1" applyBorder="1" applyAlignment="1">
      <alignment horizontal="left" vertical="center"/>
    </xf>
    <xf numFmtId="172" fontId="47" fillId="0" borderId="142" xfId="100" applyNumberFormat="1" applyFont="1" applyBorder="1" applyAlignment="1">
      <alignment horizontal="left" vertical="center"/>
    </xf>
    <xf numFmtId="172" fontId="47" fillId="0" borderId="28" xfId="100" applyNumberFormat="1" applyFont="1" applyBorder="1" applyAlignment="1">
      <alignment horizontal="left" vertical="center"/>
    </xf>
    <xf numFmtId="172" fontId="47" fillId="0" borderId="56" xfId="100" applyNumberFormat="1" applyFont="1" applyBorder="1" applyAlignment="1">
      <alignment horizontal="left" vertical="center"/>
    </xf>
    <xf numFmtId="171" fontId="97" fillId="0" borderId="0" xfId="100" applyNumberFormat="1" applyFont="1" applyAlignment="1">
      <alignment horizontal="center" vertical="center"/>
    </xf>
    <xf numFmtId="171" fontId="97" fillId="0" borderId="0" xfId="100" applyNumberFormat="1" applyFont="1" applyAlignment="1">
      <alignment vertical="center" wrapText="1"/>
    </xf>
    <xf numFmtId="171" fontId="97" fillId="0" borderId="0" xfId="100" applyNumberFormat="1" applyFont="1" applyAlignment="1">
      <alignment vertical="center"/>
    </xf>
    <xf numFmtId="1" fontId="97" fillId="0" borderId="0" xfId="100" applyNumberFormat="1" applyFont="1" applyAlignment="1">
      <alignment horizontal="center" vertical="center"/>
    </xf>
    <xf numFmtId="0" fontId="54" fillId="0" borderId="202" xfId="170" applyFont="1" applyBorder="1" applyAlignment="1">
      <alignment horizontal="left" vertical="center" wrapText="1"/>
    </xf>
    <xf numFmtId="0" fontId="54" fillId="0" borderId="60" xfId="170" applyFont="1" applyBorder="1" applyAlignment="1">
      <alignment horizontal="left" vertical="center" wrapText="1"/>
    </xf>
    <xf numFmtId="0" fontId="54" fillId="0" borderId="200" xfId="170" applyFont="1" applyBorder="1" applyAlignment="1">
      <alignment horizontal="left" vertical="center" wrapText="1"/>
    </xf>
    <xf numFmtId="0" fontId="54" fillId="0" borderId="185" xfId="170" applyFont="1" applyBorder="1" applyAlignment="1">
      <alignment horizontal="left" vertical="center" wrapText="1"/>
    </xf>
    <xf numFmtId="0" fontId="54" fillId="0" borderId="61" xfId="170" applyFont="1" applyBorder="1" applyAlignment="1">
      <alignment horizontal="left" vertical="center" wrapText="1"/>
    </xf>
    <xf numFmtId="0" fontId="54" fillId="0" borderId="75" xfId="170" applyFont="1" applyBorder="1" applyAlignment="1">
      <alignment horizontal="left" vertical="center" wrapText="1"/>
    </xf>
    <xf numFmtId="0" fontId="47" fillId="0" borderId="0" xfId="101" applyFont="1" applyAlignment="1">
      <alignment horizontal="center" vertical="center" wrapText="1"/>
    </xf>
    <xf numFmtId="0" fontId="104" fillId="0" borderId="0" xfId="101" applyFont="1" applyAlignment="1">
      <alignment horizontal="left"/>
    </xf>
    <xf numFmtId="0" fontId="104" fillId="0" borderId="0" xfId="101" applyFont="1" applyAlignment="1">
      <alignment horizontal="left" wrapText="1"/>
    </xf>
    <xf numFmtId="0" fontId="54" fillId="0" borderId="60" xfId="170" applyFont="1" applyBorder="1" applyAlignment="1">
      <alignment horizontal="left" vertical="center"/>
    </xf>
    <xf numFmtId="0" fontId="54" fillId="0" borderId="200" xfId="170" applyFont="1" applyBorder="1" applyAlignment="1">
      <alignment horizontal="left" vertical="center"/>
    </xf>
    <xf numFmtId="0" fontId="54" fillId="0" borderId="202" xfId="170" applyFont="1" applyBorder="1" applyAlignment="1">
      <alignment horizontal="left" vertical="center"/>
    </xf>
    <xf numFmtId="0" fontId="47" fillId="0" borderId="0" xfId="60" applyFont="1" applyAlignment="1">
      <alignment horizontal="center" vertical="center" wrapText="1"/>
    </xf>
    <xf numFmtId="0" fontId="47" fillId="0" borderId="0" xfId="101" applyFont="1" applyAlignment="1">
      <alignment horizontal="center" vertical="center"/>
    </xf>
    <xf numFmtId="0" fontId="101" fillId="0" borderId="4" xfId="99" applyFont="1" applyBorder="1" applyAlignment="1">
      <alignment horizontal="center" vertical="center" wrapText="1"/>
    </xf>
    <xf numFmtId="0" fontId="101" fillId="0" borderId="27" xfId="99" applyFont="1" applyBorder="1" applyAlignment="1">
      <alignment horizontal="center" vertical="center" wrapText="1"/>
    </xf>
    <xf numFmtId="0" fontId="101" fillId="0" borderId="4" xfId="101" applyFont="1" applyBorder="1" applyAlignment="1">
      <alignment horizontal="center" vertical="center" wrapText="1"/>
    </xf>
    <xf numFmtId="0" fontId="101" fillId="30" borderId="115" xfId="0" applyFont="1" applyFill="1" applyBorder="1" applyAlignment="1">
      <alignment horizontal="center" vertical="center" wrapText="1"/>
    </xf>
    <xf numFmtId="0" fontId="101" fillId="30" borderId="127" xfId="0" applyFont="1" applyFill="1" applyBorder="1" applyAlignment="1">
      <alignment horizontal="center" vertical="center" wrapText="1"/>
    </xf>
    <xf numFmtId="0" fontId="101" fillId="30" borderId="200" xfId="0" applyFont="1" applyFill="1" applyBorder="1" applyAlignment="1">
      <alignment horizontal="center" vertical="center" wrapText="1"/>
    </xf>
    <xf numFmtId="0" fontId="101" fillId="30" borderId="99" xfId="0" applyFont="1" applyFill="1" applyBorder="1" applyAlignment="1">
      <alignment horizontal="center" vertical="center" wrapText="1"/>
    </xf>
    <xf numFmtId="0" fontId="111" fillId="30" borderId="185" xfId="0" applyFont="1" applyFill="1" applyBorder="1" applyAlignment="1">
      <alignment horizontal="center" vertical="center" wrapText="1"/>
    </xf>
    <xf numFmtId="0" fontId="111" fillId="30" borderId="75" xfId="0" applyFont="1" applyFill="1" applyBorder="1" applyAlignment="1">
      <alignment horizontal="center" vertical="center" wrapText="1"/>
    </xf>
    <xf numFmtId="173" fontId="112" fillId="29" borderId="197" xfId="0" applyNumberFormat="1" applyFont="1" applyFill="1" applyBorder="1" applyAlignment="1">
      <alignment horizontal="center" vertical="center" wrapText="1"/>
    </xf>
    <xf numFmtId="173" fontId="112" fillId="29" borderId="119" xfId="0" applyNumberFormat="1" applyFont="1" applyFill="1" applyBorder="1" applyAlignment="1">
      <alignment horizontal="center" vertical="center" wrapText="1"/>
    </xf>
    <xf numFmtId="0" fontId="49" fillId="0" borderId="0" xfId="0" applyFont="1" applyAlignment="1">
      <alignment horizontal="center"/>
    </xf>
    <xf numFmtId="0" fontId="101" fillId="29" borderId="115" xfId="0" applyFont="1" applyFill="1" applyBorder="1" applyAlignment="1">
      <alignment horizontal="center" vertical="center" wrapText="1"/>
    </xf>
    <xf numFmtId="0" fontId="101" fillId="29" borderId="127" xfId="0" applyFont="1" applyFill="1" applyBorder="1" applyAlignment="1">
      <alignment horizontal="center" vertical="center" wrapText="1"/>
    </xf>
    <xf numFmtId="0" fontId="101" fillId="29" borderId="60" xfId="0" applyFont="1" applyFill="1" applyBorder="1" applyAlignment="1">
      <alignment horizontal="center" vertical="center" wrapText="1"/>
    </xf>
    <xf numFmtId="0" fontId="101" fillId="29" borderId="25" xfId="0" applyFont="1" applyFill="1" applyBorder="1" applyAlignment="1">
      <alignment horizontal="center" vertical="center" wrapText="1"/>
    </xf>
    <xf numFmtId="0" fontId="101" fillId="29" borderId="200" xfId="0" applyFont="1" applyFill="1" applyBorder="1" applyAlignment="1">
      <alignment horizontal="center" vertical="center" wrapText="1"/>
    </xf>
    <xf numFmtId="0" fontId="101" fillId="29" borderId="99" xfId="0" applyFont="1" applyFill="1" applyBorder="1" applyAlignment="1">
      <alignment horizontal="center" vertical="center" wrapText="1"/>
    </xf>
    <xf numFmtId="0" fontId="111" fillId="29" borderId="185" xfId="0" applyFont="1" applyFill="1" applyBorder="1" applyAlignment="1">
      <alignment horizontal="center" vertical="center" wrapText="1"/>
    </xf>
    <xf numFmtId="0" fontId="111" fillId="29" borderId="61" xfId="0" applyFont="1" applyFill="1" applyBorder="1" applyAlignment="1">
      <alignment horizontal="center" vertical="center" wrapText="1"/>
    </xf>
    <xf numFmtId="4" fontId="101" fillId="30" borderId="198" xfId="0" applyNumberFormat="1" applyFont="1" applyFill="1" applyBorder="1" applyAlignment="1">
      <alignment horizontal="center" vertical="center" wrapText="1"/>
    </xf>
    <xf numFmtId="4" fontId="101" fillId="30" borderId="198" xfId="0" applyNumberFormat="1" applyFont="1" applyFill="1" applyBorder="1" applyAlignment="1">
      <alignment horizontal="center" vertical="center"/>
    </xf>
    <xf numFmtId="4" fontId="101" fillId="30" borderId="185" xfId="0" applyNumberFormat="1" applyFont="1" applyFill="1" applyBorder="1" applyAlignment="1">
      <alignment horizontal="center" vertical="center"/>
    </xf>
    <xf numFmtId="0" fontId="111" fillId="29" borderId="75" xfId="0" applyFont="1" applyFill="1" applyBorder="1" applyAlignment="1">
      <alignment horizontal="center" vertical="center" wrapText="1"/>
    </xf>
    <xf numFmtId="4" fontId="101" fillId="29" borderId="197" xfId="0" applyNumberFormat="1" applyFont="1" applyFill="1" applyBorder="1" applyAlignment="1">
      <alignment horizontal="center" vertical="center" wrapText="1"/>
    </xf>
    <xf numFmtId="4" fontId="101" fillId="29" borderId="125" xfId="0" applyNumberFormat="1" applyFont="1" applyFill="1" applyBorder="1" applyAlignment="1">
      <alignment horizontal="center" vertical="center" wrapText="1"/>
    </xf>
    <xf numFmtId="4" fontId="101" fillId="29" borderId="119" xfId="0" applyNumberFormat="1" applyFont="1" applyFill="1" applyBorder="1" applyAlignment="1">
      <alignment horizontal="center" vertical="center" wrapText="1"/>
    </xf>
    <xf numFmtId="4" fontId="101" fillId="29" borderId="197" xfId="0" applyNumberFormat="1" applyFont="1" applyFill="1" applyBorder="1" applyAlignment="1">
      <alignment horizontal="center" vertical="center"/>
    </xf>
    <xf numFmtId="4" fontId="101" fillId="29" borderId="125" xfId="0" applyNumberFormat="1" applyFont="1" applyFill="1" applyBorder="1" applyAlignment="1">
      <alignment horizontal="center" vertical="center"/>
    </xf>
    <xf numFmtId="4" fontId="101" fillId="29" borderId="119" xfId="0" applyNumberFormat="1" applyFont="1" applyFill="1" applyBorder="1" applyAlignment="1">
      <alignment horizontal="center" vertical="center"/>
    </xf>
    <xf numFmtId="4" fontId="101" fillId="29" borderId="185" xfId="0" applyNumberFormat="1" applyFont="1" applyFill="1" applyBorder="1" applyAlignment="1">
      <alignment horizontal="center" vertical="center"/>
    </xf>
    <xf numFmtId="4" fontId="101" fillId="29" borderId="75" xfId="0" applyNumberFormat="1" applyFont="1" applyFill="1" applyBorder="1" applyAlignment="1">
      <alignment horizontal="center" vertical="center"/>
    </xf>
    <xf numFmtId="173" fontId="112" fillId="29" borderId="198" xfId="0" applyNumberFormat="1" applyFont="1" applyFill="1" applyBorder="1" applyAlignment="1">
      <alignment horizontal="center" vertical="center" wrapText="1"/>
    </xf>
    <xf numFmtId="49" fontId="112" fillId="29" borderId="115" xfId="0" applyNumberFormat="1" applyFont="1" applyFill="1" applyBorder="1" applyAlignment="1">
      <alignment horizontal="center" vertical="center" wrapText="1"/>
    </xf>
    <xf numFmtId="49" fontId="112" fillId="29" borderId="127" xfId="0" applyNumberFormat="1" applyFont="1" applyFill="1" applyBorder="1" applyAlignment="1">
      <alignment horizontal="center" vertical="center" wrapText="1"/>
    </xf>
    <xf numFmtId="49" fontId="112" fillId="29" borderId="200" xfId="0" applyNumberFormat="1" applyFont="1" applyFill="1" applyBorder="1" applyAlignment="1">
      <alignment horizontal="center" vertical="center" wrapText="1"/>
    </xf>
    <xf numFmtId="49" fontId="112" fillId="29" borderId="99" xfId="0" applyNumberFormat="1" applyFont="1" applyFill="1" applyBorder="1" applyAlignment="1">
      <alignment horizontal="center" vertical="center" wrapText="1"/>
    </xf>
    <xf numFmtId="49" fontId="119" fillId="29" borderId="185" xfId="0" applyNumberFormat="1" applyFont="1" applyFill="1" applyBorder="1" applyAlignment="1">
      <alignment horizontal="center" vertical="center" wrapText="1"/>
    </xf>
    <xf numFmtId="49" fontId="119" fillId="29" borderId="75" xfId="0" applyNumberFormat="1" applyFont="1" applyFill="1" applyBorder="1" applyAlignment="1">
      <alignment horizontal="center" vertical="center" wrapText="1"/>
    </xf>
    <xf numFmtId="0" fontId="47" fillId="29" borderId="198" xfId="0" applyFont="1" applyFill="1" applyBorder="1" applyAlignment="1">
      <alignment horizontal="center" vertical="center"/>
    </xf>
    <xf numFmtId="3" fontId="99" fillId="0" borderId="185" xfId="166" applyNumberFormat="1" applyFont="1" applyBorder="1" applyAlignment="1">
      <alignment horizontal="center" vertical="center" wrapText="1"/>
    </xf>
    <xf numFmtId="3" fontId="99" fillId="0" borderId="203" xfId="166" applyNumberFormat="1" applyFont="1" applyBorder="1" applyAlignment="1">
      <alignment horizontal="center" vertical="center" wrapText="1"/>
    </xf>
    <xf numFmtId="0" fontId="99" fillId="0" borderId="195" xfId="166" applyFont="1" applyBorder="1" applyAlignment="1">
      <alignment horizontal="center" vertical="center" wrapText="1"/>
    </xf>
    <xf numFmtId="0" fontId="99" fillId="0" borderId="199" xfId="166" applyFont="1" applyBorder="1" applyAlignment="1">
      <alignment horizontal="center" vertical="center" wrapText="1"/>
    </xf>
    <xf numFmtId="3" fontId="99" fillId="0" borderId="199" xfId="166" applyNumberFormat="1" applyFont="1" applyBorder="1" applyAlignment="1">
      <alignment horizontal="center" vertical="center" wrapText="1"/>
    </xf>
    <xf numFmtId="3" fontId="99" fillId="0" borderId="204" xfId="166" applyNumberFormat="1" applyFont="1" applyBorder="1" applyAlignment="1">
      <alignment horizontal="center" vertical="center" wrapText="1"/>
    </xf>
    <xf numFmtId="0" fontId="99" fillId="0" borderId="204" xfId="166" applyFont="1" applyBorder="1" applyAlignment="1">
      <alignment horizontal="left" wrapText="1"/>
    </xf>
    <xf numFmtId="0" fontId="98" fillId="0" borderId="204" xfId="166" applyFont="1" applyBorder="1" applyAlignment="1">
      <alignment horizontal="center" vertical="center" wrapText="1"/>
    </xf>
    <xf numFmtId="3" fontId="98" fillId="0" borderId="204" xfId="166" applyNumberFormat="1" applyFont="1" applyBorder="1" applyAlignment="1">
      <alignment horizontal="right" vertical="center" wrapText="1"/>
    </xf>
    <xf numFmtId="0" fontId="98" fillId="0" borderId="204" xfId="166" applyFont="1" applyBorder="1" applyAlignment="1">
      <alignment horizontal="center" vertical="center"/>
    </xf>
    <xf numFmtId="3" fontId="98" fillId="0" borderId="204" xfId="166" applyNumberFormat="1" applyFont="1" applyBorder="1" applyAlignment="1">
      <alignment horizontal="right" vertical="center"/>
    </xf>
    <xf numFmtId="0" fontId="48" fillId="0" borderId="204" xfId="166" applyFont="1" applyBorder="1" applyAlignment="1">
      <alignment horizontal="center" vertical="center"/>
    </xf>
  </cellXfs>
  <cellStyles count="174">
    <cellStyle name="20% - Accent1" xfId="6" xr:uid="{00000000-0005-0000-0000-000000000000}"/>
    <cellStyle name="20% - Accent2" xfId="7" xr:uid="{00000000-0005-0000-0000-000001000000}"/>
    <cellStyle name="20% - Accent3" xfId="8" xr:uid="{00000000-0005-0000-0000-000002000000}"/>
    <cellStyle name="20% - Accent4" xfId="9" xr:uid="{00000000-0005-0000-0000-000003000000}"/>
    <cellStyle name="20% - Accent5" xfId="10" xr:uid="{00000000-0005-0000-0000-000004000000}"/>
    <cellStyle name="20% - Accent6" xfId="11" xr:uid="{00000000-0005-0000-0000-000005000000}"/>
    <cellStyle name="40% - Accent1" xfId="12" xr:uid="{00000000-0005-0000-0000-000006000000}"/>
    <cellStyle name="40% - Accent2" xfId="13" xr:uid="{00000000-0005-0000-0000-000007000000}"/>
    <cellStyle name="40% - Accent3" xfId="14" xr:uid="{00000000-0005-0000-0000-000008000000}"/>
    <cellStyle name="40% - Accent4" xfId="15" xr:uid="{00000000-0005-0000-0000-000009000000}"/>
    <cellStyle name="40% - Accent5" xfId="16" xr:uid="{00000000-0005-0000-0000-00000A000000}"/>
    <cellStyle name="40% - Accent6" xfId="17" xr:uid="{00000000-0005-0000-0000-00000B000000}"/>
    <cellStyle name="60% - Accent1" xfId="18" xr:uid="{00000000-0005-0000-0000-00000C000000}"/>
    <cellStyle name="60% - Accent2" xfId="19" xr:uid="{00000000-0005-0000-0000-00000D000000}"/>
    <cellStyle name="60% - Accent3" xfId="20" xr:uid="{00000000-0005-0000-0000-00000E000000}"/>
    <cellStyle name="60% - Accent4" xfId="21" xr:uid="{00000000-0005-0000-0000-00000F000000}"/>
    <cellStyle name="60% - Accent5" xfId="22" xr:uid="{00000000-0005-0000-0000-000010000000}"/>
    <cellStyle name="60% - Accent6" xfId="23" xr:uid="{00000000-0005-0000-0000-000011000000}"/>
    <cellStyle name="Accent1" xfId="24" xr:uid="{00000000-0005-0000-0000-000012000000}"/>
    <cellStyle name="Accent2" xfId="25" xr:uid="{00000000-0005-0000-0000-000013000000}"/>
    <cellStyle name="Accent3" xfId="26" xr:uid="{00000000-0005-0000-0000-000014000000}"/>
    <cellStyle name="Accent4" xfId="27" xr:uid="{00000000-0005-0000-0000-000015000000}"/>
    <cellStyle name="Accent5" xfId="28" xr:uid="{00000000-0005-0000-0000-000016000000}"/>
    <cellStyle name="Accent6" xfId="29" xr:uid="{00000000-0005-0000-0000-000017000000}"/>
    <cellStyle name="Bad" xfId="30" xr:uid="{00000000-0005-0000-0000-000018000000}"/>
    <cellStyle name="Calculation" xfId="31" xr:uid="{00000000-0005-0000-0000-000019000000}"/>
    <cellStyle name="Čárka" xfId="168" builtinId="3"/>
    <cellStyle name="číslo" xfId="32" xr:uid="{00000000-0005-0000-0000-00001A000000}"/>
    <cellStyle name="Explanatory Text" xfId="33" xr:uid="{00000000-0005-0000-0000-00001B000000}"/>
    <cellStyle name="Good" xfId="34" xr:uid="{00000000-0005-0000-0000-00001C000000}"/>
    <cellStyle name="Heading 1" xfId="35" xr:uid="{00000000-0005-0000-0000-00001D000000}"/>
    <cellStyle name="Heading 2" xfId="36" xr:uid="{00000000-0005-0000-0000-00001E000000}"/>
    <cellStyle name="Heading 3" xfId="37" xr:uid="{00000000-0005-0000-0000-00001F000000}"/>
    <cellStyle name="Heading 4" xfId="38" xr:uid="{00000000-0005-0000-0000-000020000000}"/>
    <cellStyle name="Check Cell" xfId="39" xr:uid="{00000000-0005-0000-0000-000021000000}"/>
    <cellStyle name="Input" xfId="40" xr:uid="{00000000-0005-0000-0000-000022000000}"/>
    <cellStyle name="Linked Cell" xfId="41" xr:uid="{00000000-0005-0000-0000-000023000000}"/>
    <cellStyle name="Neutral" xfId="42" xr:uid="{00000000-0005-0000-0000-000024000000}"/>
    <cellStyle name="Normal" xfId="4" xr:uid="{00000000-0005-0000-0000-000025000000}"/>
    <cellStyle name="Normální" xfId="0" builtinId="0"/>
    <cellStyle name="Normální 10" xfId="59" xr:uid="{00000000-0005-0000-0000-000027000000}"/>
    <cellStyle name="Normální 10 2" xfId="70" xr:uid="{00000000-0005-0000-0000-000028000000}"/>
    <cellStyle name="Normální 10 2 2" xfId="80" xr:uid="{00000000-0005-0000-0000-000029000000}"/>
    <cellStyle name="Normální 10 2 2 2" xfId="88" xr:uid="{00000000-0005-0000-0000-00002A000000}"/>
    <cellStyle name="Normální 10 2 2 2 2" xfId="99" xr:uid="{962AF470-6FF6-4A5D-8AA2-F1AF7F433EAC}"/>
    <cellStyle name="Normální 10 2 3" xfId="87" xr:uid="{00000000-0005-0000-0000-00002B000000}"/>
    <cellStyle name="Normální 10 2 3 2" xfId="98" xr:uid="{8658742C-7E82-4B12-9DAA-50D8A0ACB753}"/>
    <cellStyle name="Normální 10 2 3 2 2" xfId="105" xr:uid="{1D159305-EC2A-4BCE-852E-F266125A0D95}"/>
    <cellStyle name="Normální 10 2 3 2 3" xfId="124" xr:uid="{4587FE88-708F-4E83-852E-38137D1300FB}"/>
    <cellStyle name="Normální 10 2 3 2 3 2" xfId="141" xr:uid="{A2E1C3E8-C8C8-42A0-B911-C2D91F117AF3}"/>
    <cellStyle name="Normální 10 2 3 2 3 3" xfId="158" xr:uid="{BC780D85-F39E-4B2B-A922-C110A5E1978C}"/>
    <cellStyle name="Normální 10 2 4" xfId="97" xr:uid="{AA01FA63-8461-41E4-9C82-3B70062DCDB5}"/>
    <cellStyle name="Normální 10 2 4 2" xfId="104" xr:uid="{8927BD3C-D3D5-43F3-BC11-C9D9FD850FD4}"/>
    <cellStyle name="Normální 10 2 4 2 2" xfId="125" xr:uid="{1304B114-120A-4FA8-91BE-07ED2C294BE1}"/>
    <cellStyle name="Normální 10 2 4 2 2 2" xfId="139" xr:uid="{F655F635-FD46-473F-9B82-74F27F42F903}"/>
    <cellStyle name="Normální 10 2 4 2 2 2 2" xfId="156" xr:uid="{A0F962A6-BC45-4BDF-80C1-0A1BCDE7A477}"/>
    <cellStyle name="Normální 10 2 4 2 2 2 3" xfId="172" xr:uid="{71B89ACF-AD62-4232-94D1-7ABAED4CFEFA}"/>
    <cellStyle name="Normální 10 2 4 3" xfId="123" xr:uid="{06247B38-8C36-4E90-8D14-A39E6D5B0C6A}"/>
    <cellStyle name="Normální 10 2 4 3 2" xfId="140" xr:uid="{23D3297D-1F66-409F-9067-754AA810BD76}"/>
    <cellStyle name="Normální 10 2 4 3 3" xfId="157" xr:uid="{652424A1-2B21-4F5E-B141-4E5AFC947D88}"/>
    <cellStyle name="Normální 10 2 4 3 4" xfId="173" xr:uid="{E64B671E-FC83-4127-8A51-7B14EA0D267B}"/>
    <cellStyle name="Normální 11" xfId="64" xr:uid="{00000000-0005-0000-0000-00002C000000}"/>
    <cellStyle name="Normální 11 2" xfId="76" xr:uid="{00000000-0005-0000-0000-00002D000000}"/>
    <cellStyle name="Normální 11 2 2" xfId="82" xr:uid="{00000000-0005-0000-0000-00002E000000}"/>
    <cellStyle name="Normální 11 2 3" xfId="89" xr:uid="{6DAACE47-8A3F-4010-A429-129F158E41E4}"/>
    <cellStyle name="Normální 11 2 3 2" xfId="107" xr:uid="{101C3CD4-9197-4505-BF0A-54E758310434}"/>
    <cellStyle name="Normální 11 2 3 3" xfId="117" xr:uid="{CBB43FE7-3897-4435-AC63-49A80A98B2DE}"/>
    <cellStyle name="Normální 11 2 3 3 2" xfId="128" xr:uid="{1C8303C9-E1C1-4FB1-B5FA-FFDAE27C31FA}"/>
    <cellStyle name="Normální 11 2 3 3 3" xfId="148" xr:uid="{1DA8C146-3EE6-4030-8B21-6B2581A10352}"/>
    <cellStyle name="Normální 11 2 3 3 3 2" xfId="161" xr:uid="{D376DF34-1EBF-455B-99AE-6D952F10FD9B}"/>
    <cellStyle name="Normální 11 2 3 4" xfId="146" xr:uid="{AEC63FBD-E7C5-470B-A768-69A1717600FC}"/>
    <cellStyle name="Normální 11 2 3 5" xfId="167" xr:uid="{784B1B43-6117-42E2-B136-C9FB17C0FA84}"/>
    <cellStyle name="Normální 12" xfId="65" xr:uid="{00000000-0005-0000-0000-00002F000000}"/>
    <cellStyle name="Normální 12 2" xfId="77" xr:uid="{00000000-0005-0000-0000-000030000000}"/>
    <cellStyle name="Normální 13" xfId="66" xr:uid="{00000000-0005-0000-0000-000031000000}"/>
    <cellStyle name="Normální 14" xfId="67" xr:uid="{00000000-0005-0000-0000-000032000000}"/>
    <cellStyle name="Normální 15" xfId="69" xr:uid="{00000000-0005-0000-0000-000033000000}"/>
    <cellStyle name="Normální 16" xfId="72" xr:uid="{00000000-0005-0000-0000-000034000000}"/>
    <cellStyle name="Normální 17" xfId="73" xr:uid="{00000000-0005-0000-0000-000035000000}"/>
    <cellStyle name="Normální 18" xfId="75" xr:uid="{00000000-0005-0000-0000-000036000000}"/>
    <cellStyle name="Normální 19" xfId="78" xr:uid="{00000000-0005-0000-0000-000037000000}"/>
    <cellStyle name="Normální 2" xfId="1" xr:uid="{00000000-0005-0000-0000-000038000000}"/>
    <cellStyle name="Normální 2 2" xfId="50" xr:uid="{00000000-0005-0000-0000-000039000000}"/>
    <cellStyle name="Normální 2 2 2" xfId="111" xr:uid="{79886E17-1C1F-480D-9D80-DC01C003B678}"/>
    <cellStyle name="Normální 2 2 2 2" xfId="119" xr:uid="{FC10CB38-DB83-4308-A6E5-22A8DB6CBCE2}"/>
    <cellStyle name="Normální 2 2 2 3" xfId="132" xr:uid="{B49047D4-F789-415D-8273-B8709B3075E9}"/>
    <cellStyle name="Normální 2 2 2 3 2" xfId="151" xr:uid="{238B4B5E-BBB4-4C37-9075-A210A7FD9CCD}"/>
    <cellStyle name="Normální 2 2 2 3 2 2" xfId="164" xr:uid="{C3132DA0-0FC9-4FC2-BEFB-C4003D2CD2F7}"/>
    <cellStyle name="Normální 2 3" xfId="74" xr:uid="{00000000-0005-0000-0000-00003A000000}"/>
    <cellStyle name="Normální 2 3 2" xfId="129" xr:uid="{E99F58A5-FD2D-4A4D-8BF3-420F3ED31067}"/>
    <cellStyle name="Normální 2 4" xfId="84" xr:uid="{00000000-0005-0000-0000-00003B000000}"/>
    <cellStyle name="Normální 2 5" xfId="109" xr:uid="{0F0D4BC2-0899-4CA7-B6F5-58595995CC49}"/>
    <cellStyle name="Normální 20" xfId="79" xr:uid="{00000000-0005-0000-0000-00003C000000}"/>
    <cellStyle name="Normální 21" xfId="81" xr:uid="{00000000-0005-0000-0000-00003D000000}"/>
    <cellStyle name="Normální 22" xfId="83" xr:uid="{00000000-0005-0000-0000-00003E000000}"/>
    <cellStyle name="Normální 22 2" xfId="91" xr:uid="{A37A306B-8EF1-4828-AD8F-200ACA3B3AC9}"/>
    <cellStyle name="Normální 22 2 2" xfId="114" xr:uid="{C40B5793-1594-4D69-99F9-0C767410E174}"/>
    <cellStyle name="Normální 22 2 2 2" xfId="120" xr:uid="{B4058DDA-B42A-4A10-8D36-78CB95885FC8}"/>
    <cellStyle name="Normální 22 2 2 2 2" xfId="130" xr:uid="{D37C8FB6-EEB1-4C58-9F31-E699D486E4E7}"/>
    <cellStyle name="Normální 23" xfId="85" xr:uid="{00000000-0005-0000-0000-00003F000000}"/>
    <cellStyle name="Normální 24" xfId="86" xr:uid="{00000000-0005-0000-0000-000040000000}"/>
    <cellStyle name="Normální 25" xfId="93" xr:uid="{608A3E70-EF82-4F38-AF72-5FF84D3A842B}"/>
    <cellStyle name="Normální 25 2" xfId="113" xr:uid="{5EDF63D0-7A71-45AD-970A-943266964297}"/>
    <cellStyle name="Normální 26" xfId="96" xr:uid="{F580C296-558E-4747-B8B2-D4CFBD1278B1}"/>
    <cellStyle name="Normální 27" xfId="102" xr:uid="{66DA5B10-504D-46C4-90AB-4061679C01DA}"/>
    <cellStyle name="Normální 27 2" xfId="112" xr:uid="{B370BC06-2A9F-4525-8E7D-37C960AE9BCA}"/>
    <cellStyle name="Normální 27 3" xfId="116" xr:uid="{FD943AB8-AB50-4C74-9207-4CC7B6FBD1C3}"/>
    <cellStyle name="Normální 27 4" xfId="127" xr:uid="{A05D6621-FF0A-42A2-913A-345F301F323B}"/>
    <cellStyle name="Normální 27 5" xfId="136" xr:uid="{EE891BB0-858A-4A07-85E2-A69047F3F91D}"/>
    <cellStyle name="Normální 27 6" xfId="143" xr:uid="{F66844FA-81C7-40B4-9650-951F029D0D4E}"/>
    <cellStyle name="Normální 27 7" xfId="152" xr:uid="{EB2CC1FD-3287-457A-B7C4-E16D09CB77C1}"/>
    <cellStyle name="Normální 27 7 2" xfId="154" xr:uid="{A4F84447-C4DD-4BAF-A697-162E6DE52F44}"/>
    <cellStyle name="Normální 27 7 3" xfId="169" xr:uid="{64F42CDF-CCC7-4847-892F-2564300F2D6F}"/>
    <cellStyle name="Normální 27 8" xfId="160" xr:uid="{43033874-C977-4B95-BBCC-6185ABFCC453}"/>
    <cellStyle name="Normální 28" xfId="103" xr:uid="{B273D876-276F-4D0C-AB7F-FE07C2775A73}"/>
    <cellStyle name="Normální 29" xfId="106" xr:uid="{88DA26FB-AD6A-4FC6-A83B-D024E6BBB7BD}"/>
    <cellStyle name="Normální 3" xfId="2" xr:uid="{00000000-0005-0000-0000-000041000000}"/>
    <cellStyle name="Normální 3 2" xfId="68" xr:uid="{00000000-0005-0000-0000-000042000000}"/>
    <cellStyle name="Normální 30" xfId="108" xr:uid="{DA09A221-173E-4401-BFB1-0D7535EBE9A6}"/>
    <cellStyle name="Normální 30 2" xfId="118" xr:uid="{18990DA7-0574-40E8-B183-B6CDD9378856}"/>
    <cellStyle name="Normální 30 3" xfId="131" xr:uid="{ED65D53A-7CBE-4607-87F1-101A4C376755}"/>
    <cellStyle name="Normální 30 3 2" xfId="150" xr:uid="{362E0741-BAEB-4042-A76F-073D434E6E07}"/>
    <cellStyle name="Normální 30 3 2 2" xfId="163" xr:uid="{21F40CD4-3987-4490-A9C0-52959AFD9BE4}"/>
    <cellStyle name="Normální 31" xfId="115" xr:uid="{C1E4CAD2-68A6-4155-806F-A4F315319E25}"/>
    <cellStyle name="Normální 32" xfId="121" xr:uid="{80B4111C-0A75-4EDD-8557-892BEC0C1110}"/>
    <cellStyle name="Normální 33" xfId="122" xr:uid="{BAD5937C-C2F9-43E8-8D35-3ABC4AC9D1B1}"/>
    <cellStyle name="Normální 34" xfId="126" xr:uid="{C4D173B6-58BB-457E-ADB7-D658FA41DEC3}"/>
    <cellStyle name="Normální 35" xfId="135" xr:uid="{6F1EF7D3-A2A1-4B22-9C49-B427E099FAB1}"/>
    <cellStyle name="Normální 35 2" xfId="144" xr:uid="{473BFBF9-3BCE-4C8C-8F31-23F0847B9A5A}"/>
    <cellStyle name="Normální 35 2 2" xfId="165" xr:uid="{636DFB20-D0BB-4369-8E0C-2F5E51237444}"/>
    <cellStyle name="Normální 36" xfId="137" xr:uid="{0B74251B-9498-47F2-A411-521A580BD556}"/>
    <cellStyle name="Normální 37" xfId="138" xr:uid="{57BC2D15-8452-433E-B29B-2055FCCA1FF1}"/>
    <cellStyle name="Normální 38" xfId="142" xr:uid="{86AA5799-0980-4DF0-918B-3448945ED2E3}"/>
    <cellStyle name="Normální 39" xfId="145" xr:uid="{44A7501E-A17A-419C-AE5F-6C2F58481346}"/>
    <cellStyle name="Normální 4" xfId="3" xr:uid="{00000000-0005-0000-0000-000043000000}"/>
    <cellStyle name="Normální 4 2" xfId="56" xr:uid="{00000000-0005-0000-0000-000044000000}"/>
    <cellStyle name="Normální 4 3" xfId="71" xr:uid="{00000000-0005-0000-0000-000045000000}"/>
    <cellStyle name="Normální 40" xfId="147" xr:uid="{C41FAA50-254A-4F9F-9A31-19BC6224340D}"/>
    <cellStyle name="Normální 40 2" xfId="162" xr:uid="{E2EA8175-6340-4EC2-85E6-300496C82F6C}"/>
    <cellStyle name="Normální 41" xfId="149" xr:uid="{CFECD8C2-C51C-4815-A460-996272288758}"/>
    <cellStyle name="Normální 41 2" xfId="166" xr:uid="{68372D32-A501-4102-BD84-0318F79869F1}"/>
    <cellStyle name="Normální 42" xfId="153" xr:uid="{85F5D46E-5B04-4EAD-9368-BED76414C453}"/>
    <cellStyle name="Normální 43" xfId="155" xr:uid="{6AE269A8-BCE1-49A9-B57E-678AC39077AD}"/>
    <cellStyle name="Normální 44" xfId="159" xr:uid="{52126BBF-D082-44B2-8231-ABBC09B65530}"/>
    <cellStyle name="Normální 45" xfId="170" xr:uid="{E36D80FE-B7B5-4B25-B1FC-F6B53AACD19C}"/>
    <cellStyle name="Normální 46" xfId="171" xr:uid="{A8D15A03-CA93-4275-AF73-3ED02AB02475}"/>
    <cellStyle name="Normální 5" xfId="5" xr:uid="{00000000-0005-0000-0000-000046000000}"/>
    <cellStyle name="Normální 5 2" xfId="49" xr:uid="{00000000-0005-0000-0000-000047000000}"/>
    <cellStyle name="Normální 5 2 2" xfId="60" xr:uid="{00000000-0005-0000-0000-000048000000}"/>
    <cellStyle name="Normální 6" xfId="48" xr:uid="{00000000-0005-0000-0000-000049000000}"/>
    <cellStyle name="Normální 6 2" xfId="51" xr:uid="{00000000-0005-0000-0000-00004A000000}"/>
    <cellStyle name="Normální 7" xfId="52" xr:uid="{00000000-0005-0000-0000-00004B000000}"/>
    <cellStyle name="Normální 8" xfId="53" xr:uid="{00000000-0005-0000-0000-00004C000000}"/>
    <cellStyle name="Normální 8 2" xfId="62" xr:uid="{00000000-0005-0000-0000-00004D000000}"/>
    <cellStyle name="Normální 9" xfId="58" xr:uid="{00000000-0005-0000-0000-00004E000000}"/>
    <cellStyle name="Normální 9 2" xfId="61" xr:uid="{00000000-0005-0000-0000-00004F000000}"/>
    <cellStyle name="normální_Anička-TAB 3-RMK 2" xfId="92" xr:uid="{DBBE8FCF-A51E-44D9-97C7-CF9E57D6E27A}"/>
    <cellStyle name="normální_číselníky MSK" xfId="90" xr:uid="{C91A6666-C8EA-4FE1-82DC-468CAE8BD077}"/>
    <cellStyle name="normální_graf3" xfId="55" xr:uid="{00000000-0005-0000-0000-000053000000}"/>
    <cellStyle name="normální_List1" xfId="94" xr:uid="{620200AA-FE1D-48DD-9DE6-3FCC42CB7171}"/>
    <cellStyle name="normální_Metodika k RS od 1.5.2005" xfId="134" xr:uid="{6BE738E9-1EF4-4FD1-AACF-B93740302480}"/>
    <cellStyle name="normální_owssvr(1)" xfId="110" xr:uid="{6B63EA60-832B-4FC4-9744-3B231BC93C5A}"/>
    <cellStyle name="normální_Rozborová tab. příjmů" xfId="133" xr:uid="{DBBBC8C8-04CB-41C0-B130-FAE3A434EB1A}"/>
    <cellStyle name="normální_Tab.- DP - ZÚ 2009" xfId="57" xr:uid="{00000000-0005-0000-0000-000055000000}"/>
    <cellStyle name="normální_Tabulky - výsledky hospodaření PO - z VYK" xfId="100" xr:uid="{6C935B58-CF90-4684-9904-3B40BA754626}"/>
    <cellStyle name="normální_Z005_002_01_str_123-351" xfId="101" xr:uid="{C78F1669-2826-49A5-91CA-56C93BCC18AC}"/>
    <cellStyle name="normální_Z024_004_05" xfId="95" xr:uid="{E1DE26D1-F827-4487-9154-C626BDE06599}"/>
    <cellStyle name="Note" xfId="43" xr:uid="{00000000-0005-0000-0000-000059000000}"/>
    <cellStyle name="Note 2" xfId="54" xr:uid="{00000000-0005-0000-0000-00005A000000}"/>
    <cellStyle name="Note 2 2" xfId="63" xr:uid="{00000000-0005-0000-0000-00005B000000}"/>
    <cellStyle name="Output" xfId="44" xr:uid="{00000000-0005-0000-0000-00005C000000}"/>
    <cellStyle name="Title" xfId="45" xr:uid="{00000000-0005-0000-0000-00005D000000}"/>
    <cellStyle name="Total" xfId="46" xr:uid="{00000000-0005-0000-0000-00005E000000}"/>
    <cellStyle name="Warning Text" xfId="47" xr:uid="{00000000-0005-0000-0000-00005F000000}"/>
  </cellStyles>
  <dxfs count="1">
    <dxf>
      <font>
        <color rgb="FFFF0000"/>
      </font>
    </dxf>
  </dxfs>
  <tableStyles count="0" defaultTableStyle="TableStyleMedium2" defaultPivotStyle="PivotStyleLight16"/>
  <colors>
    <mruColors>
      <color rgb="FF0066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externalLink" Target="externalLinks/externalLink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Srovnání skutečných příjmů rozpočtu Moravskoslezského kraje
v letech 2019</a:t>
            </a:r>
            <a:r>
              <a:rPr lang="cs-CZ" sz="1400" b="1" i="0" u="none" strike="noStrike" baseline="0">
                <a:effectLst/>
              </a:rPr>
              <a:t>–</a:t>
            </a:r>
            <a:r>
              <a:rPr lang="cs-CZ"/>
              <a:t>2024</a:t>
            </a:r>
          </a:p>
        </c:rich>
      </c:tx>
      <c:layout>
        <c:manualLayout>
          <c:xMode val="edge"/>
          <c:yMode val="edge"/>
          <c:x val="0.15871262763196473"/>
          <c:y val="2.8282884080816133E-2"/>
        </c:manualLayout>
      </c:layout>
      <c:overlay val="0"/>
      <c:spPr>
        <a:noFill/>
        <a:ln w="25400">
          <a:noFill/>
        </a:ln>
      </c:spPr>
    </c:title>
    <c:autoTitleDeleted val="0"/>
    <c:view3D>
      <c:rotX val="15"/>
      <c:hPercent val="52"/>
      <c:rotY val="20"/>
      <c:depthPercent val="100"/>
      <c:rAngAx val="1"/>
    </c:view3D>
    <c:floor>
      <c:thickness val="0"/>
      <c:spPr>
        <a:solidFill>
          <a:srgbClr val="C0C0C0"/>
        </a:solidFill>
        <a:ln w="3175">
          <a:solidFill>
            <a:srgbClr val="000000"/>
          </a:solidFill>
          <a:prstDash val="solid"/>
        </a:ln>
      </c:spPr>
    </c:floor>
    <c:sideWall>
      <c:thickness val="0"/>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FFFFFF" mc:Ignorable="a14" a14:legacySpreadsheetColorIndex="9"/>
            </a:gs>
          </a:gsLst>
          <a:lin ang="18900000" scaled="1"/>
        </a:gradFill>
        <a:ln w="12700">
          <a:solidFill>
            <a:srgbClr val="808080"/>
          </a:solidFill>
          <a:prstDash val="solid"/>
        </a:ln>
      </c:spPr>
    </c:sideWall>
    <c:backWall>
      <c:thickness val="0"/>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FFFFFF" mc:Ignorable="a14" a14:legacySpreadsheetColorIndex="9"/>
            </a:gs>
          </a:gsLst>
          <a:lin ang="18900000" scaled="1"/>
        </a:gradFill>
        <a:ln w="12700">
          <a:solidFill>
            <a:srgbClr val="808080"/>
          </a:solidFill>
          <a:prstDash val="solid"/>
        </a:ln>
      </c:spPr>
    </c:backWall>
    <c:plotArea>
      <c:layout>
        <c:manualLayout>
          <c:layoutTarget val="inner"/>
          <c:xMode val="edge"/>
          <c:yMode val="edge"/>
          <c:x val="8.657052416288985E-2"/>
          <c:y val="0.1373740083925355"/>
          <c:w val="0.78357423152564398"/>
          <c:h val="0.77373890021089842"/>
        </c:manualLayout>
      </c:layout>
      <c:bar3DChart>
        <c:barDir val="col"/>
        <c:grouping val="stacked"/>
        <c:varyColors val="0"/>
        <c:ser>
          <c:idx val="0"/>
          <c:order val="0"/>
          <c:tx>
            <c:strRef>
              <c:f>'Data-grafy'!$A$4</c:f>
              <c:strCache>
                <c:ptCount val="1"/>
                <c:pt idx="0">
                  <c:v>dotace</c:v>
                </c:pt>
              </c:strCache>
            </c:strRef>
          </c:tx>
          <c:spPr>
            <a:solidFill>
              <a:srgbClr val="9999FF"/>
            </a:solidFill>
            <a:ln w="12700">
              <a:solidFill>
                <a:srgbClr val="000000"/>
              </a:solidFill>
              <a:prstDash val="solid"/>
            </a:ln>
          </c:spPr>
          <c:invertIfNegative val="0"/>
          <c:dLbls>
            <c:dLbl>
              <c:idx val="0"/>
              <c:layout>
                <c:manualLayout>
                  <c:x val="4.1881251329964525E-5"/>
                  <c:y val="-1.8801972183383618E-3"/>
                </c:manualLayout>
              </c:layout>
              <c:tx>
                <c:rich>
                  <a:bodyPr/>
                  <a:lstStyle/>
                  <a:p>
                    <a:r>
                      <a:rPr lang="en-US"/>
                      <a:t>70,5 %</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009D-4785-ABB4-18E65B4521D4}"/>
                </c:ext>
              </c:extLst>
            </c:dLbl>
            <c:dLbl>
              <c:idx val="1"/>
              <c:layout>
                <c:manualLayout>
                  <c:x val="7.5273609666705332E-4"/>
                  <c:y val="-6.6599783135216205E-3"/>
                </c:manualLayout>
              </c:layout>
              <c:tx>
                <c:rich>
                  <a:bodyPr/>
                  <a:lstStyle/>
                  <a:p>
                    <a:r>
                      <a:rPr lang="en-US"/>
                      <a:t>74,6 %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009D-4785-ABB4-18E65B4521D4}"/>
                </c:ext>
              </c:extLst>
            </c:dLbl>
            <c:dLbl>
              <c:idx val="2"/>
              <c:tx>
                <c:rich>
                  <a:bodyPr/>
                  <a:lstStyle/>
                  <a:p>
                    <a:r>
                      <a:rPr lang="en-US"/>
                      <a:t>73,9 %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009D-4785-ABB4-18E65B4521D4}"/>
                </c:ext>
              </c:extLst>
            </c:dLbl>
            <c:dLbl>
              <c:idx val="3"/>
              <c:tx>
                <c:rich>
                  <a:bodyPr/>
                  <a:lstStyle/>
                  <a:p>
                    <a:r>
                      <a:rPr lang="en-US"/>
                      <a:t>71,1 %</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7D3C-435A-BA13-0C9ED902DD09}"/>
                </c:ext>
              </c:extLst>
            </c:dLbl>
            <c:dLbl>
              <c:idx val="4"/>
              <c:tx>
                <c:rich>
                  <a:bodyPr/>
                  <a:lstStyle/>
                  <a:p>
                    <a:r>
                      <a:rPr lang="en-US"/>
                      <a:t>70,6 %</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51EE-4576-8A08-FCE423420AA6}"/>
                </c:ext>
              </c:extLst>
            </c:dLbl>
            <c:dLbl>
              <c:idx val="5"/>
              <c:tx>
                <c:rich>
                  <a:bodyPr/>
                  <a:lstStyle/>
                  <a:p>
                    <a:r>
                      <a:rPr lang="en-US"/>
                      <a:t>68,7 %</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4032-4A12-B6AC-2E6D3FB51E42}"/>
                </c:ext>
              </c:extLst>
            </c:dLbl>
            <c:spPr>
              <a:solidFill>
                <a:srgbClr val="FFFFFF"/>
              </a:solidFill>
              <a:ln w="25400">
                <a:noFill/>
              </a:ln>
            </c:spPr>
            <c:txPr>
              <a:bodyPr/>
              <a:lstStyle/>
              <a:p>
                <a:pPr>
                  <a:defRPr sz="800" b="0" i="0" u="none" strike="noStrike" baseline="0">
                    <a:solidFill>
                      <a:srgbClr val="000000"/>
                    </a:solidFill>
                    <a:latin typeface="Tahoma"/>
                    <a:ea typeface="Tahoma"/>
                    <a:cs typeface="Tahoma"/>
                  </a:defRPr>
                </a:pPr>
                <a:endParaRPr lang="cs-CZ"/>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'Data-grafy'!$B$3:$O$3</c15:sqref>
                  </c15:fullRef>
                </c:ext>
              </c:extLst>
              <c:f>'Data-grafy'!$J$3:$O$3</c:f>
              <c:numCache>
                <c:formatCode>General</c:formatCode>
                <c:ptCount val="6"/>
                <c:pt idx="0">
                  <c:v>2019</c:v>
                </c:pt>
                <c:pt idx="1">
                  <c:v>2020</c:v>
                </c:pt>
                <c:pt idx="2">
                  <c:v>2021</c:v>
                </c:pt>
                <c:pt idx="3">
                  <c:v>2022</c:v>
                </c:pt>
                <c:pt idx="4">
                  <c:v>2023</c:v>
                </c:pt>
                <c:pt idx="5">
                  <c:v>2024</c:v>
                </c:pt>
              </c:numCache>
            </c:numRef>
          </c:cat>
          <c:val>
            <c:numRef>
              <c:extLst>
                <c:ext xmlns:c15="http://schemas.microsoft.com/office/drawing/2012/chart" uri="{02D57815-91ED-43cb-92C2-25804820EDAC}">
                  <c15:fullRef>
                    <c15:sqref>'Data-grafy'!$B$4:$O$4</c15:sqref>
                  </c15:fullRef>
                </c:ext>
              </c:extLst>
              <c:f>'Data-grafy'!$J$4:$O$4</c:f>
              <c:numCache>
                <c:formatCode>#\ ##0.0</c:formatCode>
                <c:ptCount val="6"/>
                <c:pt idx="0">
                  <c:v>19656.418000000001</c:v>
                </c:pt>
                <c:pt idx="1">
                  <c:v>22521.791000000001</c:v>
                </c:pt>
                <c:pt idx="2">
                  <c:v>24944.617999999999</c:v>
                </c:pt>
                <c:pt idx="3">
                  <c:v>25373.743999999999</c:v>
                </c:pt>
                <c:pt idx="4">
                  <c:v>28487.892</c:v>
                </c:pt>
                <c:pt idx="5">
                  <c:v>27983.038</c:v>
                </c:pt>
              </c:numCache>
            </c:numRef>
          </c:val>
          <c:extLst>
            <c:ext xmlns:c15="http://schemas.microsoft.com/office/drawing/2012/chart" uri="{02D57815-91ED-43cb-92C2-25804820EDAC}">
              <c15:categoryFilterExceptions>
                <c15:categoryFilterException>
                  <c15:sqref>'Data-grafy'!$B$4</c15:sqref>
                  <c15:dLbl>
                    <c:idx val="-1"/>
                    <c:tx>
                      <c:rich>
                        <a:bodyPr/>
                        <a:lstStyle/>
                        <a:p>
                          <a:r>
                            <a:rPr lang="en-US"/>
                            <a:t>70,2 %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0-C26C-4330-94ED-7EC53A2A03AA}"/>
                      </c:ext>
                    </c:extLst>
                  </c15:dLbl>
                </c15:categoryFilterException>
                <c15:categoryFilterException>
                  <c15:sqref>'Data-grafy'!$C$4</c15:sqref>
                  <c15:dLbl>
                    <c:idx val="-1"/>
                    <c:layout>
                      <c:manualLayout>
                        <c:x val="4.0034841905787271E-3"/>
                        <c:y val="-4.9069524166859748E-3"/>
                      </c:manualLayout>
                    </c:layout>
                    <c:tx>
                      <c:rich>
                        <a:bodyPr/>
                        <a:lstStyle/>
                        <a:p>
                          <a:r>
                            <a:rPr lang="en-US"/>
                            <a:t>70,6 %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1-C26C-4330-94ED-7EC53A2A03AA}"/>
                      </c:ext>
                    </c:extLst>
                  </c15:dLbl>
                </c15:categoryFilterException>
                <c15:categoryFilterException>
                  <c15:sqref>'Data-grafy'!$D$4</c15:sqref>
                  <c15:dLbl>
                    <c:idx val="-1"/>
                    <c:layout>
                      <c:manualLayout>
                        <c:x val="4.5342952288229465E-3"/>
                        <c:y val="-1.6886075067285874E-3"/>
                      </c:manualLayout>
                    </c:layout>
                    <c:tx>
                      <c:rich>
                        <a:bodyPr/>
                        <a:lstStyle/>
                        <a:p>
                          <a:r>
                            <a:rPr lang="en-US"/>
                            <a:t>69,7 %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2-C26C-4330-94ED-7EC53A2A03AA}"/>
                      </c:ext>
                    </c:extLst>
                  </c15:dLbl>
                </c15:categoryFilterException>
                <c15:categoryFilterException>
                  <c15:sqref>'Data-grafy'!$E$4</c15:sqref>
                  <c15:dLbl>
                    <c:idx val="-1"/>
                    <c:layout>
                      <c:manualLayout>
                        <c:x val="5.0653393122983871E-3"/>
                        <c:y val="-2.7495291109709686E-3"/>
                      </c:manualLayout>
                    </c:layout>
                    <c:tx>
                      <c:rich>
                        <a:bodyPr/>
                        <a:lstStyle/>
                        <a:p>
                          <a:r>
                            <a:rPr lang="en-US"/>
                            <a:t>69,8 %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3-C26C-4330-94ED-7EC53A2A03AA}"/>
                      </c:ext>
                    </c:extLst>
                  </c15:dLbl>
                </c15:categoryFilterException>
                <c15:categoryFilterException>
                  <c15:sqref>'Data-grafy'!$F$4</c15:sqref>
                  <c15:dLbl>
                    <c:idx val="-1"/>
                    <c:layout>
                      <c:manualLayout>
                        <c:x val="5.596150350542662E-3"/>
                        <c:y val="-8.1490957743512189E-3"/>
                      </c:manualLayout>
                    </c:layout>
                    <c:tx>
                      <c:rich>
                        <a:bodyPr/>
                        <a:lstStyle/>
                        <a:p>
                          <a:r>
                            <a:rPr lang="en-US"/>
                            <a:t>71,9 %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4-C26C-4330-94ED-7EC53A2A03AA}"/>
                      </c:ext>
                    </c:extLst>
                  </c15:dLbl>
                </c15:categoryFilterException>
                <c15:categoryFilterException>
                  <c15:sqref>'Data-grafy'!$G$4</c15:sqref>
                  <c15:dLbl>
                    <c:idx val="-1"/>
                    <c:layout>
                      <c:manualLayout>
                        <c:x val="3.9074693909654191E-3"/>
                        <c:y val="-2.8658235902330391E-3"/>
                      </c:manualLayout>
                    </c:layout>
                    <c:tx>
                      <c:rich>
                        <a:bodyPr/>
                        <a:lstStyle/>
                        <a:p>
                          <a:r>
                            <a:rPr lang="en-US"/>
                            <a:t>70,4 %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5-C26C-4330-94ED-7EC53A2A03AA}"/>
                      </c:ext>
                    </c:extLst>
                  </c15:dLbl>
                </c15:categoryFilterException>
                <c15:categoryFilterException>
                  <c15:sqref>'Data-grafy'!$H$4</c15:sqref>
                  <c15:dLbl>
                    <c:idx val="-1"/>
                    <c:layout>
                      <c:manualLayout>
                        <c:x val="4.4383464275622592E-3"/>
                        <c:y val="-2.7623213764946049E-3"/>
                      </c:manualLayout>
                    </c:layout>
                    <c:tx>
                      <c:rich>
                        <a:bodyPr/>
                        <a:lstStyle/>
                        <a:p>
                          <a:r>
                            <a:rPr lang="en-US"/>
                            <a:t>68,5 %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6-C26C-4330-94ED-7EC53A2A03AA}"/>
                      </c:ext>
                    </c:extLst>
                  </c15:dLbl>
                </c15:categoryFilterException>
                <c15:categoryFilterException>
                  <c15:sqref>'Data-grafy'!$I$4</c15:sqref>
                  <c15:dLbl>
                    <c:idx val="-1"/>
                    <c:layout>
                      <c:manualLayout>
                        <c:x val="3.489502768868653E-3"/>
                        <c:y val="-2.5105649672578808E-3"/>
                      </c:manualLayout>
                    </c:layout>
                    <c:tx>
                      <c:rich>
                        <a:bodyPr/>
                        <a:lstStyle/>
                        <a:p>
                          <a:r>
                            <a:rPr lang="en-US"/>
                            <a:t>68,9 %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7-C26C-4330-94ED-7EC53A2A03AA}"/>
                      </c:ext>
                    </c:extLst>
                  </c15:dLbl>
                </c15:categoryFilterException>
              </c15:categoryFilterExceptions>
            </c:ext>
            <c:ext xmlns:c16="http://schemas.microsoft.com/office/drawing/2014/chart" uri="{C3380CC4-5D6E-409C-BE32-E72D297353CC}">
              <c16:uniqueId val="{00000009-009D-4785-ABB4-18E65B4521D4}"/>
            </c:ext>
          </c:extLst>
        </c:ser>
        <c:ser>
          <c:idx val="1"/>
          <c:order val="1"/>
          <c:tx>
            <c:strRef>
              <c:f>'Data-grafy'!$A$5</c:f>
              <c:strCache>
                <c:ptCount val="1"/>
                <c:pt idx="0">
                  <c:v>vlastní příjmy</c:v>
                </c:pt>
              </c:strCache>
            </c:strRef>
          </c:tx>
          <c:spPr>
            <a:solidFill>
              <a:srgbClr val="993366"/>
            </a:solidFill>
            <a:ln w="12700">
              <a:solidFill>
                <a:srgbClr val="000000"/>
              </a:solidFill>
              <a:prstDash val="solid"/>
            </a:ln>
          </c:spPr>
          <c:invertIfNegative val="0"/>
          <c:dLbls>
            <c:dLbl>
              <c:idx val="0"/>
              <c:tx>
                <c:rich>
                  <a:bodyPr/>
                  <a:lstStyle/>
                  <a:p>
                    <a:r>
                      <a:rPr lang="en-US"/>
                      <a:t>29,5 %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009D-4785-ABB4-18E65B4521D4}"/>
                </c:ext>
              </c:extLst>
            </c:dLbl>
            <c:dLbl>
              <c:idx val="1"/>
              <c:tx>
                <c:rich>
                  <a:bodyPr/>
                  <a:lstStyle/>
                  <a:p>
                    <a:r>
                      <a:rPr lang="en-US"/>
                      <a:t>25,4 %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009D-4785-ABB4-18E65B4521D4}"/>
                </c:ext>
              </c:extLst>
            </c:dLbl>
            <c:dLbl>
              <c:idx val="2"/>
              <c:tx>
                <c:rich>
                  <a:bodyPr/>
                  <a:lstStyle/>
                  <a:p>
                    <a:r>
                      <a:rPr lang="en-US"/>
                      <a:t>26,1 %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009D-4785-ABB4-18E65B4521D4}"/>
                </c:ext>
              </c:extLst>
            </c:dLbl>
            <c:dLbl>
              <c:idx val="3"/>
              <c:tx>
                <c:rich>
                  <a:bodyPr/>
                  <a:lstStyle/>
                  <a:p>
                    <a:r>
                      <a:rPr lang="en-US"/>
                      <a:t>28,9 %</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7D3C-435A-BA13-0C9ED902DD09}"/>
                </c:ext>
              </c:extLst>
            </c:dLbl>
            <c:dLbl>
              <c:idx val="4"/>
              <c:tx>
                <c:rich>
                  <a:bodyPr/>
                  <a:lstStyle/>
                  <a:p>
                    <a:r>
                      <a:rPr lang="en-US"/>
                      <a:t>29,4 %</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51EE-4576-8A08-FCE423420AA6}"/>
                </c:ext>
              </c:extLst>
            </c:dLbl>
            <c:dLbl>
              <c:idx val="5"/>
              <c:tx>
                <c:rich>
                  <a:bodyPr/>
                  <a:lstStyle/>
                  <a:p>
                    <a:r>
                      <a:rPr lang="en-US"/>
                      <a:t>31,3 %</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4032-4A12-B6AC-2E6D3FB51E42}"/>
                </c:ext>
              </c:extLst>
            </c:dLbl>
            <c:spPr>
              <a:solidFill>
                <a:srgbClr val="FFFFFF"/>
              </a:solidFill>
              <a:ln w="25400">
                <a:noFill/>
              </a:ln>
            </c:spPr>
            <c:txPr>
              <a:bodyPr/>
              <a:lstStyle/>
              <a:p>
                <a:pPr>
                  <a:defRPr sz="800" b="0" i="0" u="none" strike="noStrike" baseline="0">
                    <a:solidFill>
                      <a:srgbClr val="000000"/>
                    </a:solidFill>
                    <a:latin typeface="Tahoma"/>
                    <a:ea typeface="Tahoma"/>
                    <a:cs typeface="Tahoma"/>
                  </a:defRPr>
                </a:pPr>
                <a:endParaRPr lang="cs-CZ"/>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'Data-grafy'!$B$3:$O$3</c15:sqref>
                  </c15:fullRef>
                </c:ext>
              </c:extLst>
              <c:f>'Data-grafy'!$J$3:$O$3</c:f>
              <c:numCache>
                <c:formatCode>General</c:formatCode>
                <c:ptCount val="6"/>
                <c:pt idx="0">
                  <c:v>2019</c:v>
                </c:pt>
                <c:pt idx="1">
                  <c:v>2020</c:v>
                </c:pt>
                <c:pt idx="2">
                  <c:v>2021</c:v>
                </c:pt>
                <c:pt idx="3">
                  <c:v>2022</c:v>
                </c:pt>
                <c:pt idx="4">
                  <c:v>2023</c:v>
                </c:pt>
                <c:pt idx="5">
                  <c:v>2024</c:v>
                </c:pt>
              </c:numCache>
            </c:numRef>
          </c:cat>
          <c:val>
            <c:numRef>
              <c:extLst>
                <c:ext xmlns:c15="http://schemas.microsoft.com/office/drawing/2012/chart" uri="{02D57815-91ED-43cb-92C2-25804820EDAC}">
                  <c15:fullRef>
                    <c15:sqref>'Data-grafy'!$B$5:$O$5</c15:sqref>
                  </c15:fullRef>
                </c:ext>
              </c:extLst>
              <c:f>'Data-grafy'!$J$5:$O$5</c:f>
              <c:numCache>
                <c:formatCode>#\ ##0.0</c:formatCode>
                <c:ptCount val="6"/>
                <c:pt idx="0">
                  <c:v>8223.0540000000001</c:v>
                </c:pt>
                <c:pt idx="1">
                  <c:v>7678.5339999999997</c:v>
                </c:pt>
                <c:pt idx="2">
                  <c:v>8799.4830000000002</c:v>
                </c:pt>
                <c:pt idx="3">
                  <c:v>10299.962</c:v>
                </c:pt>
                <c:pt idx="4">
                  <c:v>11872.129000000001</c:v>
                </c:pt>
                <c:pt idx="5">
                  <c:v>12756.647999999999</c:v>
                </c:pt>
              </c:numCache>
            </c:numRef>
          </c:val>
          <c:extLst>
            <c:ext xmlns:c15="http://schemas.microsoft.com/office/drawing/2012/chart" uri="{02D57815-91ED-43cb-92C2-25804820EDAC}">
              <c15:categoryFilterExceptions>
                <c15:categoryFilterException>
                  <c15:sqref>'Data-grafy'!$B$5</c15:sqref>
                  <c15:dLbl>
                    <c:idx val="-1"/>
                    <c:tx>
                      <c:rich>
                        <a:bodyPr/>
                        <a:lstStyle/>
                        <a:p>
                          <a:r>
                            <a:rPr lang="en-US"/>
                            <a:t>29,8 %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8-C26C-4330-94ED-7EC53A2A03AA}"/>
                      </c:ext>
                    </c:extLst>
                  </c15:dLbl>
                </c15:categoryFilterException>
                <c15:categoryFilterException>
                  <c15:sqref>'Data-grafy'!$C$5</c15:sqref>
                  <c15:dLbl>
                    <c:idx val="-1"/>
                    <c:tx>
                      <c:rich>
                        <a:bodyPr/>
                        <a:lstStyle/>
                        <a:p>
                          <a:r>
                            <a:rPr lang="en-US"/>
                            <a:t>29,4 %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9-C26C-4330-94ED-7EC53A2A03AA}"/>
                      </c:ext>
                    </c:extLst>
                  </c15:dLbl>
                </c15:categoryFilterException>
                <c15:categoryFilterException>
                  <c15:sqref>'Data-grafy'!$D$5</c15:sqref>
                  <c15:dLbl>
                    <c:idx val="-1"/>
                    <c:tx>
                      <c:rich>
                        <a:bodyPr/>
                        <a:lstStyle/>
                        <a:p>
                          <a:r>
                            <a:rPr lang="en-US"/>
                            <a:t>30,3 %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A-C26C-4330-94ED-7EC53A2A03AA}"/>
                      </c:ext>
                    </c:extLst>
                  </c15:dLbl>
                </c15:categoryFilterException>
                <c15:categoryFilterException>
                  <c15:sqref>'Data-grafy'!$E$5</c15:sqref>
                  <c15:dLbl>
                    <c:idx val="-1"/>
                    <c:tx>
                      <c:rich>
                        <a:bodyPr/>
                        <a:lstStyle/>
                        <a:p>
                          <a:r>
                            <a:rPr lang="en-US"/>
                            <a:t>30,2 %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B-C26C-4330-94ED-7EC53A2A03AA}"/>
                      </c:ext>
                    </c:extLst>
                  </c15:dLbl>
                </c15:categoryFilterException>
                <c15:categoryFilterException>
                  <c15:sqref>'Data-grafy'!$F$5</c15:sqref>
                  <c15:dLbl>
                    <c:idx val="-1"/>
                    <c:tx>
                      <c:rich>
                        <a:bodyPr/>
                        <a:lstStyle/>
                        <a:p>
                          <a:r>
                            <a:rPr lang="en-US"/>
                            <a:t>28,1 %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C-C26C-4330-94ED-7EC53A2A03AA}"/>
                      </c:ext>
                    </c:extLst>
                  </c15:dLbl>
                </c15:categoryFilterException>
                <c15:categoryFilterException>
                  <c15:sqref>'Data-grafy'!$G$5</c15:sqref>
                  <c15:dLbl>
                    <c:idx val="-1"/>
                    <c:tx>
                      <c:rich>
                        <a:bodyPr/>
                        <a:lstStyle/>
                        <a:p>
                          <a:r>
                            <a:rPr lang="en-US"/>
                            <a:t>29,6 %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D-C26C-4330-94ED-7EC53A2A03AA}"/>
                      </c:ext>
                    </c:extLst>
                  </c15:dLbl>
                </c15:categoryFilterException>
                <c15:categoryFilterException>
                  <c15:sqref>'Data-grafy'!$H$5</c15:sqref>
                  <c15:dLbl>
                    <c:idx val="-1"/>
                    <c:tx>
                      <c:rich>
                        <a:bodyPr/>
                        <a:lstStyle/>
                        <a:p>
                          <a:r>
                            <a:rPr lang="en-US"/>
                            <a:t>31,5 %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E-C26C-4330-94ED-7EC53A2A03AA}"/>
                      </c:ext>
                    </c:extLst>
                  </c15:dLbl>
                </c15:categoryFilterException>
                <c15:categoryFilterException>
                  <c15:sqref>'Data-grafy'!$I$5</c15:sqref>
                  <c15:dLbl>
                    <c:idx val="-1"/>
                    <c:tx>
                      <c:rich>
                        <a:bodyPr/>
                        <a:lstStyle/>
                        <a:p>
                          <a:r>
                            <a:rPr lang="en-US"/>
                            <a:t>31,1 %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F-C26C-4330-94ED-7EC53A2A03AA}"/>
                      </c:ext>
                    </c:extLst>
                  </c15:dLbl>
                </c15:categoryFilterException>
              </c15:categoryFilterExceptions>
            </c:ext>
            <c:ext xmlns:c16="http://schemas.microsoft.com/office/drawing/2014/chart" uri="{C3380CC4-5D6E-409C-BE32-E72D297353CC}">
              <c16:uniqueId val="{00000013-009D-4785-ABB4-18E65B4521D4}"/>
            </c:ext>
          </c:extLst>
        </c:ser>
        <c:dLbls>
          <c:showLegendKey val="0"/>
          <c:showVal val="0"/>
          <c:showCatName val="1"/>
          <c:showSerName val="0"/>
          <c:showPercent val="0"/>
          <c:showBubbleSize val="0"/>
        </c:dLbls>
        <c:gapWidth val="50"/>
        <c:gapDepth val="60"/>
        <c:shape val="box"/>
        <c:axId val="440456968"/>
        <c:axId val="440455400"/>
        <c:axId val="0"/>
      </c:bar3DChart>
      <c:catAx>
        <c:axId val="44045696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ahoma"/>
                <a:ea typeface="Tahoma"/>
                <a:cs typeface="Tahoma"/>
              </a:defRPr>
            </a:pPr>
            <a:endParaRPr lang="cs-CZ"/>
          </a:p>
        </c:txPr>
        <c:crossAx val="440455400"/>
        <c:crosses val="autoZero"/>
        <c:auto val="1"/>
        <c:lblAlgn val="ctr"/>
        <c:lblOffset val="100"/>
        <c:tickLblSkip val="1"/>
        <c:tickMarkSkip val="1"/>
        <c:noMultiLvlLbl val="0"/>
      </c:catAx>
      <c:valAx>
        <c:axId val="440455400"/>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Tahoma"/>
                    <a:ea typeface="Tahoma"/>
                    <a:cs typeface="Tahoma"/>
                  </a:defRPr>
                </a:pPr>
                <a:r>
                  <a:rPr lang="cs-CZ"/>
                  <a:t>v mil. Kč</a:t>
                </a:r>
              </a:p>
            </c:rich>
          </c:tx>
          <c:layout>
            <c:manualLayout>
              <c:xMode val="edge"/>
              <c:yMode val="edge"/>
              <c:x val="5.5493925745442206E-3"/>
              <c:y val="0.4525261452930581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ahoma"/>
                <a:ea typeface="Tahoma"/>
                <a:cs typeface="Tahoma"/>
              </a:defRPr>
            </a:pPr>
            <a:endParaRPr lang="cs-CZ"/>
          </a:p>
        </c:txPr>
        <c:crossAx val="440456968"/>
        <c:crosses val="autoZero"/>
        <c:crossBetween val="between"/>
        <c:majorUnit val="5000"/>
        <c:minorUnit val="1000"/>
      </c:valAx>
      <c:spPr>
        <a:noFill/>
        <a:ln w="25400">
          <a:noFill/>
        </a:ln>
      </c:spPr>
    </c:plotArea>
    <c:legend>
      <c:legendPos val="r"/>
      <c:layout>
        <c:manualLayout>
          <c:xMode val="edge"/>
          <c:yMode val="edge"/>
          <c:x val="0.32778417681141686"/>
          <c:y val="0.95472390275539887"/>
          <c:w val="0.27906653732656334"/>
          <c:h val="4.5276097244601181E-2"/>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Tahoma"/>
              <a:ea typeface="Tahoma"/>
              <a:cs typeface="Tahoma"/>
            </a:defRPr>
          </a:pPr>
          <a:endParaRPr lang="cs-CZ"/>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Srovnání skutečných výdajů rozpočtu Moravskoslezského kraje 
v letech 2019</a:t>
            </a:r>
            <a:r>
              <a:rPr lang="cs-CZ" sz="1400" b="1" i="0" u="none" strike="noStrike" baseline="0">
                <a:effectLst/>
              </a:rPr>
              <a:t>–</a:t>
            </a:r>
            <a:r>
              <a:rPr lang="cs-CZ"/>
              <a:t>2024</a:t>
            </a:r>
          </a:p>
        </c:rich>
      </c:tx>
      <c:layout>
        <c:manualLayout>
          <c:xMode val="edge"/>
          <c:yMode val="edge"/>
          <c:x val="0.15022429747949301"/>
          <c:y val="9.3985048667550829E-3"/>
        </c:manualLayout>
      </c:layout>
      <c:overlay val="0"/>
      <c:spPr>
        <a:noFill/>
        <a:ln w="25400">
          <a:noFill/>
        </a:ln>
      </c:spPr>
    </c:title>
    <c:autoTitleDeleted val="0"/>
    <c:view3D>
      <c:rotX val="15"/>
      <c:hPercent val="50"/>
      <c:rotY val="20"/>
      <c:depthPercent val="100"/>
      <c:rAngAx val="1"/>
    </c:view3D>
    <c:floor>
      <c:thickness val="0"/>
      <c:spPr>
        <a:solidFill>
          <a:srgbClr val="C0C0C0"/>
        </a:solidFill>
        <a:ln w="3175">
          <a:solidFill>
            <a:srgbClr val="000000"/>
          </a:solidFill>
          <a:prstDash val="solid"/>
        </a:ln>
      </c:spPr>
    </c:floor>
    <c:sideWall>
      <c:thickness val="0"/>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FFFFFF" mc:Ignorable="a14" a14:legacySpreadsheetColorIndex="9"/>
            </a:gs>
          </a:gsLst>
          <a:lin ang="18900000" scaled="1"/>
        </a:gradFill>
        <a:ln w="12700">
          <a:solidFill>
            <a:srgbClr val="808080"/>
          </a:solidFill>
          <a:prstDash val="solid"/>
        </a:ln>
      </c:spPr>
    </c:sideWall>
    <c:backWall>
      <c:thickness val="0"/>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FFFFFF" mc:Ignorable="a14" a14:legacySpreadsheetColorIndex="9"/>
            </a:gs>
          </a:gsLst>
          <a:lin ang="18900000" scaled="1"/>
        </a:gradFill>
        <a:ln w="12700">
          <a:solidFill>
            <a:srgbClr val="808080"/>
          </a:solidFill>
          <a:prstDash val="solid"/>
        </a:ln>
      </c:spPr>
    </c:backWall>
    <c:plotArea>
      <c:layout>
        <c:manualLayout>
          <c:layoutTarget val="inner"/>
          <c:xMode val="edge"/>
          <c:yMode val="edge"/>
          <c:x val="5.94170403587444E-2"/>
          <c:y val="0.16729338662824048"/>
          <c:w val="0.93161482056895339"/>
          <c:h val="0.66729384553961091"/>
        </c:manualLayout>
      </c:layout>
      <c:bar3DChart>
        <c:barDir val="col"/>
        <c:grouping val="stacked"/>
        <c:varyColors val="0"/>
        <c:ser>
          <c:idx val="0"/>
          <c:order val="0"/>
          <c:tx>
            <c:strRef>
              <c:f>'Data-grafy'!$A$13</c:f>
              <c:strCache>
                <c:ptCount val="1"/>
                <c:pt idx="0">
                  <c:v>běžné výdaje</c:v>
                </c:pt>
              </c:strCache>
            </c:strRef>
          </c:tx>
          <c:spPr>
            <a:solidFill>
              <a:srgbClr val="9999FF"/>
            </a:solidFill>
            <a:ln w="12700">
              <a:solidFill>
                <a:srgbClr val="000000"/>
              </a:solidFill>
              <a:prstDash val="solid"/>
            </a:ln>
          </c:spPr>
          <c:invertIfNegative val="0"/>
          <c:dLbls>
            <c:dLbl>
              <c:idx val="0"/>
              <c:tx>
                <c:rich>
                  <a:bodyPr/>
                  <a:lstStyle/>
                  <a:p>
                    <a:r>
                      <a:rPr lang="en-US"/>
                      <a:t>89,0 %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604D-4DDC-880E-24B8DD459A44}"/>
                </c:ext>
              </c:extLst>
            </c:dLbl>
            <c:dLbl>
              <c:idx val="1"/>
              <c:tx>
                <c:rich>
                  <a:bodyPr/>
                  <a:lstStyle/>
                  <a:p>
                    <a:r>
                      <a:rPr lang="en-US"/>
                      <a:t>91,0 %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604D-4DDC-880E-24B8DD459A44}"/>
                </c:ext>
              </c:extLst>
            </c:dLbl>
            <c:dLbl>
              <c:idx val="2"/>
              <c:tx>
                <c:rich>
                  <a:bodyPr/>
                  <a:lstStyle/>
                  <a:p>
                    <a:r>
                      <a:rPr lang="en-US"/>
                      <a:t>92,2 %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604D-4DDC-880E-24B8DD459A44}"/>
                </c:ext>
              </c:extLst>
            </c:dLbl>
            <c:dLbl>
              <c:idx val="3"/>
              <c:tx>
                <c:rich>
                  <a:bodyPr/>
                  <a:lstStyle/>
                  <a:p>
                    <a:r>
                      <a:rPr lang="en-US"/>
                      <a:t>91,0 %</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DB18-4818-A8B5-F1AAD862862B}"/>
                </c:ext>
              </c:extLst>
            </c:dLbl>
            <c:dLbl>
              <c:idx val="4"/>
              <c:tx>
                <c:rich>
                  <a:bodyPr/>
                  <a:lstStyle/>
                  <a:p>
                    <a:r>
                      <a:rPr lang="en-US"/>
                      <a:t>88,1 %</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242E-47B8-AA5C-00F7A261E26D}"/>
                </c:ext>
              </c:extLst>
            </c:dLbl>
            <c:dLbl>
              <c:idx val="5"/>
              <c:tx>
                <c:rich>
                  <a:bodyPr/>
                  <a:lstStyle/>
                  <a:p>
                    <a:r>
                      <a:rPr lang="en-US"/>
                      <a:t>89,8 %</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D473-4688-8DC3-AF2253299CB1}"/>
                </c:ext>
              </c:extLst>
            </c:dLbl>
            <c:spPr>
              <a:solidFill>
                <a:srgbClr val="FFFFFF"/>
              </a:solidFill>
              <a:ln w="25400">
                <a:noFill/>
              </a:ln>
            </c:spPr>
            <c:txPr>
              <a:bodyPr/>
              <a:lstStyle/>
              <a:p>
                <a:pPr>
                  <a:defRPr sz="800" b="0" i="0" u="none" strike="noStrike" baseline="0">
                    <a:solidFill>
                      <a:srgbClr val="000000"/>
                    </a:solidFill>
                    <a:latin typeface="Tahoma"/>
                    <a:ea typeface="Tahoma"/>
                    <a:cs typeface="Tahoma"/>
                  </a:defRPr>
                </a:pPr>
                <a:endParaRPr lang="cs-CZ"/>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'Data-grafy'!$B$12:$O$12</c15:sqref>
                  </c15:fullRef>
                </c:ext>
              </c:extLst>
              <c:f>'Data-grafy'!$J$12:$O$12</c:f>
              <c:numCache>
                <c:formatCode>General</c:formatCode>
                <c:ptCount val="6"/>
                <c:pt idx="0">
                  <c:v>2019</c:v>
                </c:pt>
                <c:pt idx="1">
                  <c:v>2020</c:v>
                </c:pt>
                <c:pt idx="2">
                  <c:v>2021</c:v>
                </c:pt>
                <c:pt idx="3">
                  <c:v>2022</c:v>
                </c:pt>
                <c:pt idx="4">
                  <c:v>2023</c:v>
                </c:pt>
                <c:pt idx="5">
                  <c:v>2024</c:v>
                </c:pt>
              </c:numCache>
            </c:numRef>
          </c:cat>
          <c:val>
            <c:numRef>
              <c:extLst>
                <c:ext xmlns:c15="http://schemas.microsoft.com/office/drawing/2012/chart" uri="{02D57815-91ED-43cb-92C2-25804820EDAC}">
                  <c15:fullRef>
                    <c15:sqref>'Data-grafy'!$B$13:$O$13</c15:sqref>
                  </c15:fullRef>
                </c:ext>
              </c:extLst>
              <c:f>'Data-grafy'!$J$13:$O$13</c:f>
              <c:numCache>
                <c:formatCode>#\ ##0.0</c:formatCode>
                <c:ptCount val="6"/>
                <c:pt idx="0">
                  <c:v>24267.163</c:v>
                </c:pt>
                <c:pt idx="1">
                  <c:v>27856.287</c:v>
                </c:pt>
                <c:pt idx="2">
                  <c:v>29914.915000000001</c:v>
                </c:pt>
                <c:pt idx="3">
                  <c:v>31551.644</c:v>
                </c:pt>
                <c:pt idx="4">
                  <c:v>34080.205999999998</c:v>
                </c:pt>
                <c:pt idx="5">
                  <c:v>35956.438999999998</c:v>
                </c:pt>
              </c:numCache>
            </c:numRef>
          </c:val>
          <c:extLst>
            <c:ext xmlns:c15="http://schemas.microsoft.com/office/drawing/2012/chart" uri="{02D57815-91ED-43cb-92C2-25804820EDAC}">
              <c15:categoryFilterExceptions>
                <c15:categoryFilterException>
                  <c15:sqref>'Data-grafy'!$B$13</c15:sqref>
                  <c15:dLbl>
                    <c:idx val="-1"/>
                    <c:tx>
                      <c:rich>
                        <a:bodyPr/>
                        <a:lstStyle/>
                        <a:p>
                          <a:r>
                            <a:rPr lang="en-US"/>
                            <a:t>87,7 %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0-22BB-4F75-96EC-8BDE1A894EDC}"/>
                      </c:ext>
                    </c:extLst>
                  </c15:dLbl>
                </c15:categoryFilterException>
                <c15:categoryFilterException>
                  <c15:sqref>'Data-grafy'!$C$13</c15:sqref>
                  <c15:dLbl>
                    <c:idx val="-1"/>
                    <c:tx>
                      <c:rich>
                        <a:bodyPr/>
                        <a:lstStyle/>
                        <a:p>
                          <a:r>
                            <a:rPr lang="en-US"/>
                            <a:t>88,6 %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1-22BB-4F75-96EC-8BDE1A894EDC}"/>
                      </c:ext>
                    </c:extLst>
                  </c15:dLbl>
                </c15:categoryFilterException>
                <c15:categoryFilterException>
                  <c15:sqref>'Data-grafy'!$D$13</c15:sqref>
                  <c15:dLbl>
                    <c:idx val="-1"/>
                    <c:tx>
                      <c:rich>
                        <a:bodyPr/>
                        <a:lstStyle/>
                        <a:p>
                          <a:r>
                            <a:rPr lang="en-US"/>
                            <a:t>88,1 %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2-22BB-4F75-96EC-8BDE1A894EDC}"/>
                      </c:ext>
                    </c:extLst>
                  </c15:dLbl>
                </c15:categoryFilterException>
                <c15:categoryFilterException>
                  <c15:sqref>'Data-grafy'!$E$13</c15:sqref>
                  <c15:dLbl>
                    <c:idx val="-1"/>
                    <c:layout>
                      <c:manualLayout>
                        <c:x val="1.5472617492320734E-3"/>
                        <c:y val="-2.6305922286030037E-4"/>
                      </c:manualLayout>
                    </c:layout>
                    <c:tx>
                      <c:rich>
                        <a:bodyPr/>
                        <a:lstStyle/>
                        <a:p>
                          <a:r>
                            <a:rPr lang="en-US"/>
                            <a:t>86,8 %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3-22BB-4F75-96EC-8BDE1A894EDC}"/>
                      </c:ext>
                    </c:extLst>
                  </c15:dLbl>
                </c15:categoryFilterException>
                <c15:categoryFilterException>
                  <c15:sqref>'Data-grafy'!$F$13</c15:sqref>
                  <c15:dLbl>
                    <c:idx val="-1"/>
                    <c:layout>
                      <c:manualLayout>
                        <c:x val="3.8581500182432353E-4"/>
                        <c:y val="-2.6146073846032404E-3"/>
                      </c:manualLayout>
                    </c:layout>
                    <c:tx>
                      <c:rich>
                        <a:bodyPr/>
                        <a:lstStyle/>
                        <a:p>
                          <a:r>
                            <a:rPr lang="en-US"/>
                            <a:t>78,8 %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4-22BB-4F75-96EC-8BDE1A894EDC}"/>
                      </c:ext>
                    </c:extLst>
                  </c15:dLbl>
                </c15:categoryFilterException>
                <c15:categoryFilterException>
                  <c15:sqref>'Data-grafy'!$G$13</c15:sqref>
                  <c15:dLbl>
                    <c:idx val="-1"/>
                    <c:tx>
                      <c:rich>
                        <a:bodyPr/>
                        <a:lstStyle/>
                        <a:p>
                          <a:r>
                            <a:rPr lang="en-US"/>
                            <a:t>93,4 %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5-22BB-4F75-96EC-8BDE1A894EDC}"/>
                      </c:ext>
                    </c:extLst>
                  </c15:dLbl>
                </c15:categoryFilterException>
                <c15:categoryFilterException>
                  <c15:sqref>'Data-grafy'!$H$13</c15:sqref>
                  <c15:dLbl>
                    <c:idx val="-1"/>
                    <c:tx>
                      <c:rich>
                        <a:bodyPr/>
                        <a:lstStyle/>
                        <a:p>
                          <a:r>
                            <a:rPr lang="en-US"/>
                            <a:t>93,2 %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6-22BB-4F75-96EC-8BDE1A894EDC}"/>
                      </c:ext>
                    </c:extLst>
                  </c15:dLbl>
                </c15:categoryFilterException>
                <c15:categoryFilterException>
                  <c15:sqref>'Data-grafy'!$I$13</c15:sqref>
                  <c15:dLbl>
                    <c:idx val="-1"/>
                    <c:tx>
                      <c:rich>
                        <a:bodyPr/>
                        <a:lstStyle/>
                        <a:p>
                          <a:r>
                            <a:rPr lang="en-US"/>
                            <a:t>87,3 %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7-22BB-4F75-96EC-8BDE1A894EDC}"/>
                      </c:ext>
                    </c:extLst>
                  </c15:dLbl>
                </c15:categoryFilterException>
              </c15:categoryFilterExceptions>
            </c:ext>
            <c:ext xmlns:c16="http://schemas.microsoft.com/office/drawing/2014/chart" uri="{C3380CC4-5D6E-409C-BE32-E72D297353CC}">
              <c16:uniqueId val="{00000009-604D-4DDC-880E-24B8DD459A44}"/>
            </c:ext>
          </c:extLst>
        </c:ser>
        <c:ser>
          <c:idx val="1"/>
          <c:order val="1"/>
          <c:tx>
            <c:strRef>
              <c:f>'Data-grafy'!$A$14</c:f>
              <c:strCache>
                <c:ptCount val="1"/>
                <c:pt idx="0">
                  <c:v>kapitálové výdaje</c:v>
                </c:pt>
              </c:strCache>
            </c:strRef>
          </c:tx>
          <c:spPr>
            <a:solidFill>
              <a:srgbClr val="993366"/>
            </a:solidFill>
            <a:ln w="12700">
              <a:solidFill>
                <a:srgbClr val="000000"/>
              </a:solidFill>
              <a:prstDash val="solid"/>
            </a:ln>
          </c:spPr>
          <c:invertIfNegative val="0"/>
          <c:dLbls>
            <c:dLbl>
              <c:idx val="0"/>
              <c:tx>
                <c:rich>
                  <a:bodyPr/>
                  <a:lstStyle/>
                  <a:p>
                    <a:r>
                      <a:rPr lang="en-US"/>
                      <a:t>11,0 %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604D-4DDC-880E-24B8DD459A44}"/>
                </c:ext>
              </c:extLst>
            </c:dLbl>
            <c:dLbl>
              <c:idx val="1"/>
              <c:tx>
                <c:rich>
                  <a:bodyPr/>
                  <a:lstStyle/>
                  <a:p>
                    <a:r>
                      <a:rPr lang="en-US"/>
                      <a:t>9,0 %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604D-4DDC-880E-24B8DD459A44}"/>
                </c:ext>
              </c:extLst>
            </c:dLbl>
            <c:dLbl>
              <c:idx val="2"/>
              <c:tx>
                <c:rich>
                  <a:bodyPr/>
                  <a:lstStyle/>
                  <a:p>
                    <a:r>
                      <a:rPr lang="en-US"/>
                      <a:t>7,8 %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604D-4DDC-880E-24B8DD459A44}"/>
                </c:ext>
              </c:extLst>
            </c:dLbl>
            <c:dLbl>
              <c:idx val="3"/>
              <c:tx>
                <c:rich>
                  <a:bodyPr/>
                  <a:lstStyle/>
                  <a:p>
                    <a:r>
                      <a:rPr lang="en-US"/>
                      <a:t>9,0 %</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DB18-4818-A8B5-F1AAD862862B}"/>
                </c:ext>
              </c:extLst>
            </c:dLbl>
            <c:dLbl>
              <c:idx val="4"/>
              <c:tx>
                <c:rich>
                  <a:bodyPr/>
                  <a:lstStyle/>
                  <a:p>
                    <a:r>
                      <a:rPr lang="en-US"/>
                      <a:t>11,9 %</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242E-47B8-AA5C-00F7A261E26D}"/>
                </c:ext>
              </c:extLst>
            </c:dLbl>
            <c:dLbl>
              <c:idx val="5"/>
              <c:tx>
                <c:rich>
                  <a:bodyPr/>
                  <a:lstStyle/>
                  <a:p>
                    <a:r>
                      <a:rPr lang="en-US"/>
                      <a:t>10,2 %</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D473-4688-8DC3-AF2253299CB1}"/>
                </c:ext>
              </c:extLst>
            </c:dLbl>
            <c:spPr>
              <a:solidFill>
                <a:srgbClr val="FFFFFF"/>
              </a:solidFill>
              <a:ln w="25400">
                <a:noFill/>
              </a:ln>
            </c:spPr>
            <c:txPr>
              <a:bodyPr/>
              <a:lstStyle/>
              <a:p>
                <a:pPr>
                  <a:defRPr sz="800" b="0" i="0" u="none" strike="noStrike" baseline="0">
                    <a:solidFill>
                      <a:srgbClr val="000000"/>
                    </a:solidFill>
                    <a:latin typeface="Tahoma"/>
                    <a:ea typeface="Tahoma"/>
                    <a:cs typeface="Tahoma"/>
                  </a:defRPr>
                </a:pPr>
                <a:endParaRPr lang="cs-CZ"/>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'Data-grafy'!$B$12:$O$12</c15:sqref>
                  </c15:fullRef>
                </c:ext>
              </c:extLst>
              <c:f>'Data-grafy'!$J$12:$O$12</c:f>
              <c:numCache>
                <c:formatCode>General</c:formatCode>
                <c:ptCount val="6"/>
                <c:pt idx="0">
                  <c:v>2019</c:v>
                </c:pt>
                <c:pt idx="1">
                  <c:v>2020</c:v>
                </c:pt>
                <c:pt idx="2">
                  <c:v>2021</c:v>
                </c:pt>
                <c:pt idx="3">
                  <c:v>2022</c:v>
                </c:pt>
                <c:pt idx="4">
                  <c:v>2023</c:v>
                </c:pt>
                <c:pt idx="5">
                  <c:v>2024</c:v>
                </c:pt>
              </c:numCache>
            </c:numRef>
          </c:cat>
          <c:val>
            <c:numRef>
              <c:extLst>
                <c:ext xmlns:c15="http://schemas.microsoft.com/office/drawing/2012/chart" uri="{02D57815-91ED-43cb-92C2-25804820EDAC}">
                  <c15:fullRef>
                    <c15:sqref>'Data-grafy'!$B$14:$O$14</c15:sqref>
                  </c15:fullRef>
                </c:ext>
              </c:extLst>
              <c:f>'Data-grafy'!$J$14:$O$14</c:f>
              <c:numCache>
                <c:formatCode>#\ ##0.0</c:formatCode>
                <c:ptCount val="6"/>
                <c:pt idx="0">
                  <c:v>3013.68</c:v>
                </c:pt>
                <c:pt idx="1">
                  <c:v>2762.4029999999998</c:v>
                </c:pt>
                <c:pt idx="2">
                  <c:v>2528.19</c:v>
                </c:pt>
                <c:pt idx="3">
                  <c:v>3132.2730000000001</c:v>
                </c:pt>
                <c:pt idx="4">
                  <c:v>4589.9650000000001</c:v>
                </c:pt>
                <c:pt idx="5">
                  <c:v>4066.8539999999998</c:v>
                </c:pt>
              </c:numCache>
            </c:numRef>
          </c:val>
          <c:extLst>
            <c:ext xmlns:c15="http://schemas.microsoft.com/office/drawing/2012/chart" uri="{02D57815-91ED-43cb-92C2-25804820EDAC}">
              <c15:categoryFilterExceptions>
                <c15:categoryFilterException>
                  <c15:sqref>'Data-grafy'!$B$14</c15:sqref>
                  <c15:dLbl>
                    <c:idx val="-1"/>
                    <c:layout>
                      <c:manualLayout>
                        <c:x val="-1.5937751528474413E-3"/>
                        <c:y val="-5.9584685557508574E-3"/>
                      </c:manualLayout>
                    </c:layout>
                    <c:tx>
                      <c:rich>
                        <a:bodyPr/>
                        <a:lstStyle/>
                        <a:p>
                          <a:r>
                            <a:rPr lang="en-US"/>
                            <a:t>12,3 %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8-22BB-4F75-96EC-8BDE1A894EDC}"/>
                      </c:ext>
                    </c:extLst>
                  </c15:dLbl>
                </c15:categoryFilterException>
                <c15:categoryFilterException>
                  <c15:sqref>'Data-grafy'!$C$14</c15:sqref>
                  <c15:dLbl>
                    <c:idx val="-1"/>
                    <c:layout>
                      <c:manualLayout>
                        <c:x val="-6.1400608802861917E-4"/>
                        <c:y val="-1.0058726294796014E-2"/>
                      </c:manualLayout>
                    </c:layout>
                    <c:tx>
                      <c:rich>
                        <a:bodyPr/>
                        <a:lstStyle/>
                        <a:p>
                          <a:r>
                            <a:rPr lang="en-US"/>
                            <a:t>11,4 %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9-22BB-4F75-96EC-8BDE1A894EDC}"/>
                      </c:ext>
                    </c:extLst>
                  </c15:dLbl>
                </c15:categoryFilterException>
                <c15:categoryFilterException>
                  <c15:sqref>'Data-grafy'!$D$14</c15:sqref>
                  <c15:dLbl>
                    <c:idx val="-1"/>
                    <c:tx>
                      <c:rich>
                        <a:bodyPr/>
                        <a:lstStyle/>
                        <a:p>
                          <a:r>
                            <a:rPr lang="en-US"/>
                            <a:t>11,9 %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A-22BB-4F75-96EC-8BDE1A894EDC}"/>
                      </c:ext>
                    </c:extLst>
                  </c15:dLbl>
                </c15:categoryFilterException>
                <c15:categoryFilterException>
                  <c15:sqref>'Data-grafy'!$E$14</c15:sqref>
                  <c15:dLbl>
                    <c:idx val="-1"/>
                    <c:tx>
                      <c:rich>
                        <a:bodyPr/>
                        <a:lstStyle/>
                        <a:p>
                          <a:r>
                            <a:rPr lang="en-US"/>
                            <a:t>13,2 %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B-22BB-4F75-96EC-8BDE1A894EDC}"/>
                      </c:ext>
                    </c:extLst>
                  </c15:dLbl>
                </c15:categoryFilterException>
                <c15:categoryFilterException>
                  <c15:sqref>'Data-grafy'!$F$14</c15:sqref>
                  <c15:dLbl>
                    <c:idx val="-1"/>
                    <c:tx>
                      <c:rich>
                        <a:bodyPr/>
                        <a:lstStyle/>
                        <a:p>
                          <a:r>
                            <a:rPr lang="en-US"/>
                            <a:t>21,2 %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C-22BB-4F75-96EC-8BDE1A894EDC}"/>
                      </c:ext>
                    </c:extLst>
                  </c15:dLbl>
                </c15:categoryFilterException>
                <c15:categoryFilterException>
                  <c15:sqref>'Data-grafy'!$G$14</c15:sqref>
                  <c15:dLbl>
                    <c:idx val="-1"/>
                    <c:tx>
                      <c:rich>
                        <a:bodyPr/>
                        <a:lstStyle/>
                        <a:p>
                          <a:r>
                            <a:rPr lang="en-US"/>
                            <a:t>6,6 %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D-22BB-4F75-96EC-8BDE1A894EDC}"/>
                      </c:ext>
                    </c:extLst>
                  </c15:dLbl>
                </c15:categoryFilterException>
                <c15:categoryFilterException>
                  <c15:sqref>'Data-grafy'!$H$14</c15:sqref>
                  <c15:dLbl>
                    <c:idx val="-1"/>
                    <c:tx>
                      <c:rich>
                        <a:bodyPr/>
                        <a:lstStyle/>
                        <a:p>
                          <a:r>
                            <a:rPr lang="en-US"/>
                            <a:t>6,8 %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E-22BB-4F75-96EC-8BDE1A894EDC}"/>
                      </c:ext>
                    </c:extLst>
                  </c15:dLbl>
                </c15:categoryFilterException>
                <c15:categoryFilterException>
                  <c15:sqref>'Data-grafy'!$I$14</c15:sqref>
                  <c15:dLbl>
                    <c:idx val="-1"/>
                    <c:tx>
                      <c:rich>
                        <a:bodyPr/>
                        <a:lstStyle/>
                        <a:p>
                          <a:r>
                            <a:rPr lang="en-US"/>
                            <a:t>12,7 %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F-22BB-4F75-96EC-8BDE1A894EDC}"/>
                      </c:ext>
                    </c:extLst>
                  </c15:dLbl>
                </c15:categoryFilterException>
              </c15:categoryFilterExceptions>
            </c:ext>
            <c:ext xmlns:c16="http://schemas.microsoft.com/office/drawing/2014/chart" uri="{C3380CC4-5D6E-409C-BE32-E72D297353CC}">
              <c16:uniqueId val="{00000013-604D-4DDC-880E-24B8DD459A44}"/>
            </c:ext>
          </c:extLst>
        </c:ser>
        <c:dLbls>
          <c:showLegendKey val="0"/>
          <c:showVal val="0"/>
          <c:showCatName val="1"/>
          <c:showSerName val="0"/>
          <c:showPercent val="0"/>
          <c:showBubbleSize val="0"/>
        </c:dLbls>
        <c:gapWidth val="50"/>
        <c:gapDepth val="80"/>
        <c:shape val="box"/>
        <c:axId val="442510648"/>
        <c:axId val="442509080"/>
        <c:axId val="0"/>
      </c:bar3DChart>
      <c:catAx>
        <c:axId val="442510648"/>
        <c:scaling>
          <c:orientation val="minMax"/>
        </c:scaling>
        <c:delete val="0"/>
        <c:axPos val="b"/>
        <c:title>
          <c:tx>
            <c:rich>
              <a:bodyPr rot="-5400000" vert="horz"/>
              <a:lstStyle/>
              <a:p>
                <a:pPr algn="ctr">
                  <a:defRPr sz="1000" b="1" i="0" u="none" strike="noStrike" baseline="0">
                    <a:solidFill>
                      <a:srgbClr val="000000"/>
                    </a:solidFill>
                    <a:latin typeface="Tahoma"/>
                    <a:ea typeface="Tahoma"/>
                    <a:cs typeface="Tahoma"/>
                  </a:defRPr>
                </a:pPr>
                <a:r>
                  <a:rPr lang="cs-CZ"/>
                  <a:t>v mil. Kč</a:t>
                </a:r>
              </a:p>
            </c:rich>
          </c:tx>
          <c:layout>
            <c:manualLayout>
              <c:xMode val="edge"/>
              <c:yMode val="edge"/>
              <c:x val="3.6621823617339309E-2"/>
              <c:y val="0.46141245713269796"/>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ahoma"/>
                <a:ea typeface="Tahoma"/>
                <a:cs typeface="Tahoma"/>
              </a:defRPr>
            </a:pPr>
            <a:endParaRPr lang="cs-CZ"/>
          </a:p>
        </c:txPr>
        <c:crossAx val="442509080"/>
        <c:crosses val="autoZero"/>
        <c:auto val="1"/>
        <c:lblAlgn val="ctr"/>
        <c:lblOffset val="100"/>
        <c:tickLblSkip val="1"/>
        <c:tickMarkSkip val="1"/>
        <c:noMultiLvlLbl val="0"/>
      </c:catAx>
      <c:valAx>
        <c:axId val="442509080"/>
        <c:scaling>
          <c:orientation val="minMax"/>
          <c:max val="4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ahoma"/>
                <a:ea typeface="Tahoma"/>
                <a:cs typeface="Tahoma"/>
              </a:defRPr>
            </a:pPr>
            <a:endParaRPr lang="cs-CZ"/>
          </a:p>
        </c:txPr>
        <c:crossAx val="442510648"/>
        <c:crosses val="autoZero"/>
        <c:crossBetween val="between"/>
        <c:majorUnit val="5000"/>
      </c:valAx>
      <c:spPr>
        <a:noFill/>
        <a:ln w="25400">
          <a:noFill/>
        </a:ln>
      </c:spPr>
    </c:plotArea>
    <c:legend>
      <c:legendPos val="r"/>
      <c:layout>
        <c:manualLayout>
          <c:xMode val="edge"/>
          <c:yMode val="edge"/>
          <c:x val="0.33146510834127796"/>
          <c:y val="0.90822050986942138"/>
          <c:w val="0.38452935847362762"/>
          <c:h val="3.759401946702033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ahoma"/>
              <a:ea typeface="Tahoma"/>
              <a:cs typeface="Tahoma"/>
            </a:defRPr>
          </a:pPr>
          <a:endParaRPr lang="cs-CZ"/>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Struktura skutečných příjmů rozpočtu Moravskoslezského kraje
v roce 2024</a:t>
            </a:r>
          </a:p>
        </c:rich>
      </c:tx>
      <c:layout>
        <c:manualLayout>
          <c:xMode val="edge"/>
          <c:yMode val="edge"/>
          <c:x val="0.16118047673098751"/>
          <c:y val="9.8846866993528466E-3"/>
        </c:manualLayout>
      </c:layout>
      <c:overlay val="0"/>
      <c:spPr>
        <a:noFill/>
        <a:ln w="25400">
          <a:noFill/>
        </a:ln>
      </c:spPr>
    </c:title>
    <c:autoTitleDeleted val="0"/>
    <c:view3D>
      <c:rotX val="15"/>
      <c:rotY val="160"/>
      <c:rAngAx val="0"/>
      <c:perspective val="0"/>
    </c:view3D>
    <c:floor>
      <c:thickness val="0"/>
    </c:floor>
    <c:sideWall>
      <c:thickness val="0"/>
    </c:sideWall>
    <c:backWall>
      <c:thickness val="0"/>
    </c:backWall>
    <c:plotArea>
      <c:layout>
        <c:manualLayout>
          <c:layoutTarget val="inner"/>
          <c:xMode val="edge"/>
          <c:yMode val="edge"/>
          <c:x val="9.3832765796443438E-2"/>
          <c:y val="0.2350358676335145"/>
          <c:w val="0.77563374952705255"/>
          <c:h val="0.44700748485516739"/>
        </c:manualLayout>
      </c:layout>
      <c:pie3DChart>
        <c:varyColors val="1"/>
        <c:ser>
          <c:idx val="0"/>
          <c:order val="0"/>
          <c:tx>
            <c:strRef>
              <c:f>'Data-grafy'!$B$30</c:f>
              <c:strCache>
                <c:ptCount val="1"/>
                <c:pt idx="0">
                  <c:v>Čerpání v tis. Kč</c:v>
                </c:pt>
              </c:strCache>
            </c:strRef>
          </c:tx>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EA29-4DE9-9A88-48030EB5457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A29-4DE9-9A88-48030EB5457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EA29-4DE9-9A88-48030EB5457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EA29-4DE9-9A88-48030EB5457B}"/>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EA29-4DE9-9A88-48030EB5457B}"/>
              </c:ext>
            </c:extLst>
          </c:dPt>
          <c:dLbls>
            <c:dLbl>
              <c:idx val="0"/>
              <c:layout>
                <c:manualLayout>
                  <c:x val="-0.1887941703087341"/>
                  <c:y val="0.10766352073516164"/>
                </c:manualLayout>
              </c:layout>
              <c:tx>
                <c:rich>
                  <a:bodyPr/>
                  <a:lstStyle/>
                  <a:p>
                    <a:pPr>
                      <a:defRPr sz="1000" b="0" i="0" u="none" strike="noStrike" baseline="0">
                        <a:solidFill>
                          <a:srgbClr val="000000"/>
                        </a:solidFill>
                        <a:latin typeface="Tahoma"/>
                        <a:ea typeface="Tahoma"/>
                        <a:cs typeface="Tahoma"/>
                      </a:defRPr>
                    </a:pPr>
                    <a:r>
                      <a:rPr lang="en-US"/>
                      <a:t>Kapitálové příjmy
0,1 %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EA29-4DE9-9A88-48030EB5457B}"/>
                </c:ext>
              </c:extLst>
            </c:dLbl>
            <c:dLbl>
              <c:idx val="1"/>
              <c:layout>
                <c:manualLayout>
                  <c:x val="6.2080491924888254E-3"/>
                  <c:y val="8.4976287904508965E-2"/>
                </c:manualLayout>
              </c:layout>
              <c:tx>
                <c:rich>
                  <a:bodyPr/>
                  <a:lstStyle/>
                  <a:p>
                    <a:pPr>
                      <a:defRPr sz="1000" b="0" i="0" u="none" strike="noStrike" baseline="0">
                        <a:solidFill>
                          <a:srgbClr val="000000"/>
                        </a:solidFill>
                        <a:latin typeface="Tahoma"/>
                        <a:ea typeface="Tahoma"/>
                        <a:cs typeface="Tahoma"/>
                      </a:defRPr>
                    </a:pPr>
                    <a:r>
                      <a:rPr lang="en-US"/>
                      <a:t>Daňové příjmy
26,7 %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A29-4DE9-9A88-48030EB5457B}"/>
                </c:ext>
              </c:extLst>
            </c:dLbl>
            <c:dLbl>
              <c:idx val="2"/>
              <c:layout>
                <c:manualLayout>
                  <c:x val="2.9411698112083322E-2"/>
                  <c:y val="-0.16430446194225723"/>
                </c:manualLayout>
              </c:layout>
              <c:tx>
                <c:rich>
                  <a:bodyPr/>
                  <a:lstStyle/>
                  <a:p>
                    <a:pPr>
                      <a:defRPr sz="1000" b="0" i="0" u="none" strike="noStrike" baseline="0">
                        <a:solidFill>
                          <a:srgbClr val="000000"/>
                        </a:solidFill>
                        <a:latin typeface="Tahoma"/>
                        <a:ea typeface="Tahoma"/>
                        <a:cs typeface="Tahoma"/>
                      </a:defRPr>
                    </a:pPr>
                    <a:r>
                      <a:rPr lang="en-US"/>
                      <a:t>Investiční dotace
2,8 %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EA29-4DE9-9A88-48030EB5457B}"/>
                </c:ext>
              </c:extLst>
            </c:dLbl>
            <c:dLbl>
              <c:idx val="3"/>
              <c:layout>
                <c:manualLayout>
                  <c:x val="6.9358072579179591E-3"/>
                  <c:y val="-9.7663220433524892E-2"/>
                </c:manualLayout>
              </c:layout>
              <c:tx>
                <c:rich>
                  <a:bodyPr/>
                  <a:lstStyle/>
                  <a:p>
                    <a:pPr>
                      <a:defRPr sz="1000" b="0" i="0" u="none" strike="noStrike" baseline="0">
                        <a:solidFill>
                          <a:srgbClr val="000000"/>
                        </a:solidFill>
                        <a:latin typeface="Tahoma"/>
                        <a:ea typeface="Tahoma"/>
                        <a:cs typeface="Tahoma"/>
                      </a:defRPr>
                    </a:pPr>
                    <a:r>
                      <a:rPr lang="en-US"/>
                      <a:t>Neinvestiční dotace
65,9 %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EA29-4DE9-9A88-48030EB5457B}"/>
                </c:ext>
              </c:extLst>
            </c:dLbl>
            <c:dLbl>
              <c:idx val="4"/>
              <c:layout>
                <c:manualLayout>
                  <c:x val="7.6908666779876081E-2"/>
                  <c:y val="8.4179817843276106E-2"/>
                </c:manualLayout>
              </c:layout>
              <c:tx>
                <c:rich>
                  <a:bodyPr/>
                  <a:lstStyle/>
                  <a:p>
                    <a:pPr>
                      <a:defRPr sz="1000" b="0" i="0" u="none" strike="noStrike" baseline="0">
                        <a:solidFill>
                          <a:srgbClr val="000000"/>
                        </a:solidFill>
                        <a:latin typeface="Tahoma"/>
                        <a:ea typeface="Tahoma"/>
                        <a:cs typeface="Tahoma"/>
                      </a:defRPr>
                    </a:pPr>
                    <a:r>
                      <a:rPr lang="en-US"/>
                      <a:t>Nedaňové příjmy
4,5 %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EA29-4DE9-9A88-48030EB5457B}"/>
                </c:ext>
              </c:extLst>
            </c:dLbl>
            <c:numFmt formatCode="0%" sourceLinked="0"/>
            <c:spPr>
              <a:noFill/>
              <a:ln w="25400">
                <a:noFill/>
              </a:ln>
            </c:spPr>
            <c:txPr>
              <a:bodyPr/>
              <a:lstStyle/>
              <a:p>
                <a:pPr>
                  <a:defRPr sz="1000" b="0" i="0" u="none" strike="noStrike" baseline="0">
                    <a:solidFill>
                      <a:srgbClr val="000000"/>
                    </a:solidFill>
                    <a:latin typeface="Tahoma"/>
                    <a:ea typeface="Tahoma"/>
                    <a:cs typeface="Tahoma"/>
                  </a:defRPr>
                </a:pPr>
                <a:endParaRPr lang="cs-CZ"/>
              </a:p>
            </c:txPr>
            <c:showLegendKey val="0"/>
            <c:showVal val="0"/>
            <c:showCatName val="1"/>
            <c:showSerName val="0"/>
            <c:showPercent val="1"/>
            <c:showBubbleSize val="0"/>
            <c:showLeaderLines val="1"/>
            <c:extLst>
              <c:ext xmlns:c15="http://schemas.microsoft.com/office/drawing/2012/chart" uri="{CE6537A1-D6FC-4f65-9D91-7224C49458BB}"/>
            </c:extLst>
          </c:dLbls>
          <c:cat>
            <c:strRef>
              <c:f>'Data-grafy'!$A$31:$A$35</c:f>
              <c:strCache>
                <c:ptCount val="5"/>
                <c:pt idx="0">
                  <c:v>Kapitálové příjmy</c:v>
                </c:pt>
                <c:pt idx="1">
                  <c:v>Daňové příjmy</c:v>
                </c:pt>
                <c:pt idx="2">
                  <c:v>Investiční dotace</c:v>
                </c:pt>
                <c:pt idx="3">
                  <c:v>Neinvestiční dotace</c:v>
                </c:pt>
                <c:pt idx="4">
                  <c:v>Nedaňové příjmy</c:v>
                </c:pt>
              </c:strCache>
            </c:strRef>
          </c:cat>
          <c:val>
            <c:numRef>
              <c:f>'Data-grafy'!$B$31:$B$35</c:f>
              <c:numCache>
                <c:formatCode>#,##0.00</c:formatCode>
                <c:ptCount val="5"/>
                <c:pt idx="0">
                  <c:v>59276.52865</c:v>
                </c:pt>
                <c:pt idx="1">
                  <c:v>10877150.136849999</c:v>
                </c:pt>
                <c:pt idx="2">
                  <c:v>1132351.1629599999</c:v>
                </c:pt>
                <c:pt idx="3">
                  <c:v>26850687.273390003</c:v>
                </c:pt>
                <c:pt idx="4">
                  <c:v>1820221.51719</c:v>
                </c:pt>
              </c:numCache>
            </c:numRef>
          </c:val>
          <c:extLst>
            <c:ext xmlns:c16="http://schemas.microsoft.com/office/drawing/2014/chart" uri="{C3380CC4-5D6E-409C-BE32-E72D297353CC}">
              <c16:uniqueId val="{00000009-EA29-4DE9-9A88-48030EB5457B}"/>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14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Struktura skutečných výdajů rozpočtu Moravskoslezského kraje</a:t>
            </a:r>
          </a:p>
          <a:p>
            <a:pPr>
              <a:defRPr sz="1400" b="1" i="0" u="none" strike="noStrike" baseline="0">
                <a:solidFill>
                  <a:srgbClr val="000000"/>
                </a:solidFill>
                <a:latin typeface="Tahoma"/>
                <a:ea typeface="Tahoma"/>
                <a:cs typeface="Tahoma"/>
              </a:defRPr>
            </a:pPr>
            <a:r>
              <a:rPr lang="cs-CZ"/>
              <a:t>v roce 2024</a:t>
            </a:r>
          </a:p>
        </c:rich>
      </c:tx>
      <c:layout>
        <c:manualLayout>
          <c:xMode val="edge"/>
          <c:yMode val="edge"/>
          <c:x val="0.14512168683317103"/>
          <c:y val="1.0169418204657856E-2"/>
        </c:manualLayout>
      </c:layout>
      <c:overlay val="0"/>
      <c:spPr>
        <a:noFill/>
        <a:ln w="25400">
          <a:noFill/>
        </a:ln>
      </c:spPr>
    </c:title>
    <c:autoTitleDeleted val="0"/>
    <c:view3D>
      <c:rotX val="15"/>
      <c:rotY val="190"/>
      <c:rAngAx val="0"/>
      <c:perspective val="0"/>
    </c:view3D>
    <c:floor>
      <c:thickness val="0"/>
    </c:floor>
    <c:sideWall>
      <c:thickness val="0"/>
    </c:sideWall>
    <c:backWall>
      <c:thickness val="0"/>
    </c:backWall>
    <c:plotArea>
      <c:layout>
        <c:manualLayout>
          <c:layoutTarget val="inner"/>
          <c:xMode val="edge"/>
          <c:yMode val="edge"/>
          <c:x val="1.9824540959864162E-2"/>
          <c:y val="0.16326432039445551"/>
          <c:w val="0.8051895871506628"/>
          <c:h val="0.4909282853114042"/>
        </c:manualLayout>
      </c:layout>
      <c:pie3DChart>
        <c:varyColors val="1"/>
        <c:ser>
          <c:idx val="0"/>
          <c:order val="0"/>
          <c:spPr>
            <a:solidFill>
              <a:srgbClr val="9999FF"/>
            </a:solidFill>
            <a:ln w="12700">
              <a:solidFill>
                <a:srgbClr val="000000"/>
              </a:solidFill>
              <a:prstDash val="solid"/>
            </a:ln>
          </c:spPr>
          <c:explosion val="26"/>
          <c:dPt>
            <c:idx val="0"/>
            <c:bubble3D val="0"/>
            <c:spPr>
              <a:solidFill>
                <a:schemeClr val="accent3"/>
              </a:solidFill>
              <a:ln w="12700">
                <a:solidFill>
                  <a:srgbClr val="000000"/>
                </a:solidFill>
                <a:prstDash val="solid"/>
              </a:ln>
            </c:spPr>
            <c:extLst>
              <c:ext xmlns:c16="http://schemas.microsoft.com/office/drawing/2014/chart" uri="{C3380CC4-5D6E-409C-BE32-E72D297353CC}">
                <c16:uniqueId val="{00000000-3BAC-40EF-AF6F-A4E29B41984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BAC-40EF-AF6F-A4E29B41984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3BAC-40EF-AF6F-A4E29B41984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3BAC-40EF-AF6F-A4E29B41984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3BAC-40EF-AF6F-A4E29B41984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3BAC-40EF-AF6F-A4E29B419840}"/>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3BAC-40EF-AF6F-A4E29B419840}"/>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3BAC-40EF-AF6F-A4E29B419840}"/>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3BAC-40EF-AF6F-A4E29B419840}"/>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3BAC-40EF-AF6F-A4E29B419840}"/>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3BAC-40EF-AF6F-A4E29B419840}"/>
              </c:ext>
            </c:extLst>
          </c:dPt>
          <c:dLbls>
            <c:dLbl>
              <c:idx val="0"/>
              <c:layout>
                <c:manualLayout>
                  <c:x val="-0.12324749046961096"/>
                  <c:y val="-2.0007922183650538E-3"/>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Regionální rozvoj</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0,8 %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BAC-40EF-AF6F-A4E29B419840}"/>
                </c:ext>
              </c:extLst>
            </c:dLbl>
            <c:dLbl>
              <c:idx val="1"/>
              <c:layout>
                <c:manualLayout>
                  <c:x val="-0.10474949088023616"/>
                  <c:y val="-1.1863682274065179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Doprava</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13,1 %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3BAC-40EF-AF6F-A4E29B419840}"/>
                </c:ext>
              </c:extLst>
            </c:dLbl>
            <c:dLbl>
              <c:idx val="2"/>
              <c:layout>
                <c:manualLayout>
                  <c:x val="0.12128394328067492"/>
                  <c:y val="-2.2612110094795995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Školství</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60,0 %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3BAC-40EF-AF6F-A4E29B419840}"/>
                </c:ext>
              </c:extLst>
            </c:dLbl>
            <c:dLbl>
              <c:idx val="3"/>
              <c:layout>
                <c:manualLayout>
                  <c:x val="6.4962461087712878E-2"/>
                  <c:y val="-2.5035373888861571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Kultura</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1,9 %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3BAC-40EF-AF6F-A4E29B419840}"/>
                </c:ext>
              </c:extLst>
            </c:dLbl>
            <c:dLbl>
              <c:idx val="4"/>
              <c:layout>
                <c:manualLayout>
                  <c:x val="5.3712551258788002E-2"/>
                  <c:y val="2.8468755541201724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Zdravotnictví</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4,8 %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3BAC-40EF-AF6F-A4E29B419840}"/>
                </c:ext>
              </c:extLst>
            </c:dLbl>
            <c:dLbl>
              <c:idx val="5"/>
              <c:layout>
                <c:manualLayout>
                  <c:x val="6.511694494847764E-2"/>
                  <c:y val="7.132283812719048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Životní prostředí</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0,7 %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3BAC-40EF-AF6F-A4E29B419840}"/>
                </c:ext>
              </c:extLst>
            </c:dLbl>
            <c:dLbl>
              <c:idx val="6"/>
              <c:layout>
                <c:manualLayout>
                  <c:x val="7.65528208345026E-2"/>
                  <c:y val="0.11989351568771811"/>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Sociální věci</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11,2 %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3BAC-40EF-AF6F-A4E29B419840}"/>
                </c:ext>
              </c:extLst>
            </c:dLbl>
            <c:dLbl>
              <c:idx val="7"/>
              <c:layout>
                <c:manualLayout>
                  <c:x val="8.195843444097789E-2"/>
                  <c:y val="0.16882372270819554"/>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Krizové řízen</a:t>
                    </a:r>
                    <a:r>
                      <a:rPr lang="en-US" sz="825" b="0" i="0" u="none" strike="noStrike" baseline="0">
                        <a:solidFill>
                          <a:srgbClr val="000000"/>
                        </a:solidFill>
                        <a:latin typeface="Tahoma"/>
                        <a:cs typeface="Tahoma"/>
                      </a:rPr>
                      <a:t>í</a:t>
                    </a: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3,2 %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3BAC-40EF-AF6F-A4E29B419840}"/>
                </c:ext>
              </c:extLst>
            </c:dLbl>
            <c:dLbl>
              <c:idx val="8"/>
              <c:layout>
                <c:manualLayout>
                  <c:x val="1.7573966776165559E-2"/>
                  <c:y val="0.18949099666820571"/>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Cestovní ruch</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0,4 %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3BAC-40EF-AF6F-A4E29B419840}"/>
                </c:ext>
              </c:extLst>
            </c:dLbl>
            <c:dLbl>
              <c:idx val="9"/>
              <c:layout>
                <c:manualLayout>
                  <c:x val="-4.0817995234872367E-2"/>
                  <c:y val="0.17560344576579276"/>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Všeobecná veřejná</a:t>
                    </a:r>
                  </a:p>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správa a služby</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1,9 %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3BAC-40EF-AF6F-A4E29B419840}"/>
                </c:ext>
              </c:extLst>
            </c:dLbl>
            <c:dLbl>
              <c:idx val="10"/>
              <c:layout>
                <c:manualLayout>
                  <c:x val="-5.1845358952772411E-2"/>
                  <c:y val="7.6221470731372601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Ostatní</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1,5 %</a:t>
                    </a:r>
                  </a:p>
                  <a:p>
                    <a:pPr>
                      <a:defRPr sz="825" b="1" i="0" u="none" strike="noStrike" baseline="0">
                        <a:solidFill>
                          <a:srgbClr val="000000"/>
                        </a:solidFill>
                        <a:latin typeface="Tahoma"/>
                        <a:ea typeface="Tahoma"/>
                        <a:cs typeface="Tahoma"/>
                      </a:defRPr>
                    </a:pPr>
                    <a:r>
                      <a:rPr lang="en-US" sz="825" b="0" i="1" u="none" strike="noStrike" baseline="0">
                        <a:solidFill>
                          <a:srgbClr val="000000"/>
                        </a:solidFill>
                        <a:latin typeface="Tahoma"/>
                        <a:cs typeface="Tahoma"/>
                      </a:rPr>
                      <a:t>- zahrnuje finance a správa majetku, prezentace kraje, územní plánování a stavební řád</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3BAC-40EF-AF6F-A4E29B419840}"/>
                </c:ext>
              </c:extLst>
            </c:dLbl>
            <c:dLbl>
              <c:idx val="11"/>
              <c:layout>
                <c:manualLayout>
                  <c:x val="-2.7125512587882119E-2"/>
                  <c:y val="2.5264287769239058E-2"/>
                </c:manualLayout>
              </c:layout>
              <c:tx>
                <c:rich>
                  <a:bodyPr/>
                  <a:lstStyle/>
                  <a:p>
                    <a:fld id="{0EEA837B-0914-40A8-B3A0-FBFCD2C4B8F2}" type="CATEGORYNAME">
                      <a:rPr lang="en-US" b="1"/>
                      <a:pPr/>
                      <a:t>[NÁZEV KATEGORIE]</a:t>
                    </a:fld>
                    <a:r>
                      <a:rPr lang="en-US" baseline="0"/>
                      <a:t>
0,5 %</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6-86CA-45A0-8E3A-BB0BF7F2180B}"/>
                </c:ext>
              </c:extLst>
            </c:dLbl>
            <c:numFmt formatCode="0%" sourceLinked="0"/>
            <c:spPr>
              <a:noFill/>
              <a:ln w="25400">
                <a:noFill/>
              </a:ln>
            </c:spPr>
            <c:txPr>
              <a:bodyPr/>
              <a:lstStyle/>
              <a:p>
                <a:pPr>
                  <a:defRPr sz="825" b="0" i="0" u="none" strike="noStrike" baseline="0">
                    <a:solidFill>
                      <a:srgbClr val="000000"/>
                    </a:solidFill>
                    <a:latin typeface="Tahoma"/>
                    <a:ea typeface="Tahoma"/>
                    <a:cs typeface="Tahoma"/>
                  </a:defRPr>
                </a:pPr>
                <a:endParaRPr lang="cs-CZ"/>
              </a:p>
            </c:txPr>
            <c:showLegendKey val="0"/>
            <c:showVal val="0"/>
            <c:showCatName val="1"/>
            <c:showSerName val="0"/>
            <c:showPercent val="1"/>
            <c:showBubbleSize val="0"/>
            <c:showLeaderLines val="1"/>
            <c:extLst>
              <c:ext xmlns:c15="http://schemas.microsoft.com/office/drawing/2012/chart" uri="{CE6537A1-D6FC-4f65-9D91-7224C49458BB}"/>
            </c:extLst>
          </c:dLbls>
          <c:cat>
            <c:strRef>
              <c:f>'Data-grafy'!$A$44:$A$55</c:f>
              <c:strCache>
                <c:ptCount val="12"/>
                <c:pt idx="0">
                  <c:v>Regionální rozvoj</c:v>
                </c:pt>
                <c:pt idx="1">
                  <c:v>Doprava</c:v>
                </c:pt>
                <c:pt idx="2">
                  <c:v>Školství</c:v>
                </c:pt>
                <c:pt idx="3">
                  <c:v>Kultura</c:v>
                </c:pt>
                <c:pt idx="4">
                  <c:v>Zdravotnictví</c:v>
                </c:pt>
                <c:pt idx="5">
                  <c:v>Životní prostředí</c:v>
                </c:pt>
                <c:pt idx="6">
                  <c:v>Sociální věci</c:v>
                </c:pt>
                <c:pt idx="7">
                  <c:v>Krizové řízení</c:v>
                </c:pt>
                <c:pt idx="8">
                  <c:v>Cestovní ruch</c:v>
                </c:pt>
                <c:pt idx="9">
                  <c:v>Všeobecná veřejná správa a služby</c:v>
                </c:pt>
                <c:pt idx="10">
                  <c:v>Ostatní</c:v>
                </c:pt>
                <c:pt idx="11">
                  <c:v>Chytrý region</c:v>
                </c:pt>
              </c:strCache>
            </c:strRef>
          </c:cat>
          <c:val>
            <c:numRef>
              <c:f>'Data-grafy'!$AB$44:$AB$55</c:f>
              <c:numCache>
                <c:formatCode>#,##0.00</c:formatCode>
                <c:ptCount val="12"/>
                <c:pt idx="0">
                  <c:v>307279.49082000001</c:v>
                </c:pt>
                <c:pt idx="1">
                  <c:v>4582507.5481900005</c:v>
                </c:pt>
                <c:pt idx="2">
                  <c:v>23826280.912259988</c:v>
                </c:pt>
                <c:pt idx="3">
                  <c:v>629461.78288000007</c:v>
                </c:pt>
                <c:pt idx="4">
                  <c:v>1983432.8332499997</c:v>
                </c:pt>
                <c:pt idx="5">
                  <c:v>438517.67853999999</c:v>
                </c:pt>
                <c:pt idx="6">
                  <c:v>4319599.3240699992</c:v>
                </c:pt>
                <c:pt idx="7">
                  <c:v>956573.25766</c:v>
                </c:pt>
                <c:pt idx="8">
                  <c:v>115894.24838</c:v>
                </c:pt>
                <c:pt idx="9">
                  <c:v>739907.96994999994</c:v>
                </c:pt>
                <c:pt idx="10">
                  <c:v>628813.60970999999</c:v>
                </c:pt>
                <c:pt idx="11">
                  <c:v>141902.98402999999</c:v>
                </c:pt>
              </c:numCache>
            </c:numRef>
          </c:val>
          <c:extLst>
            <c:ext xmlns:c16="http://schemas.microsoft.com/office/drawing/2014/chart" uri="{C3380CC4-5D6E-409C-BE32-E72D297353CC}">
              <c16:uniqueId val="{00000015-3BAC-40EF-AF6F-A4E29B419840}"/>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1475" b="0" i="0" u="none" strike="noStrike" baseline="0">
          <a:solidFill>
            <a:srgbClr val="000000"/>
          </a:solidFill>
          <a:latin typeface="Tahoma"/>
          <a:ea typeface="Tahoma"/>
          <a:cs typeface="Tahoma"/>
        </a:defRPr>
      </a:pPr>
      <a:endParaRPr lang="cs-CZ"/>
    </a:p>
  </c:txPr>
  <c:printSettings>
    <c:headerFooter alignWithMargins="0">
      <c:oddHeader>&amp;L&amp;"Arial,Kurzíva"&amp;9Zavěrečný účet za rok 2009&amp;R&amp;"Arial,Kurzíva"&amp;9Graf č. 4</c:oddHeader>
      <c:oddFooter>&amp;C&amp;P</c:oddFooter>
    </c:headerFooter>
    <c:pageMargins b="0.984251969" l="0.78740157499999996" r="0.78740157499999996" t="0.984251969" header="0.4921259845" footer="0.4921259845"/>
    <c:pageSetup paperSize="9" firstPageNumber="273" orientation="landscape" useFirstPageNumber="1"/>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Skutečné výdaje v rámci dotačních programů v jednotlivých odvětvích</a:t>
            </a:r>
          </a:p>
          <a:p>
            <a:pPr>
              <a:defRPr sz="1400" b="1" i="0" u="none" strike="noStrike" baseline="0">
                <a:solidFill>
                  <a:srgbClr val="000000"/>
                </a:solidFill>
                <a:latin typeface="Tahoma"/>
                <a:ea typeface="Tahoma"/>
                <a:cs typeface="Tahoma"/>
              </a:defRPr>
            </a:pPr>
            <a:r>
              <a:rPr lang="cs-CZ"/>
              <a:t>v roce 2024</a:t>
            </a:r>
          </a:p>
        </c:rich>
      </c:tx>
      <c:layout>
        <c:manualLayout>
          <c:xMode val="edge"/>
          <c:yMode val="edge"/>
          <c:x val="0.12061416424042737"/>
          <c:y val="8.0000062500048836E-3"/>
        </c:manualLayout>
      </c:layout>
      <c:overlay val="0"/>
      <c:spPr>
        <a:noFill/>
        <a:ln w="25400">
          <a:noFill/>
        </a:ln>
      </c:spPr>
    </c:title>
    <c:autoTitleDeleted val="0"/>
    <c:view3D>
      <c:rotX val="15"/>
      <c:rotY val="170"/>
      <c:rAngAx val="0"/>
      <c:perspective val="0"/>
    </c:view3D>
    <c:floor>
      <c:thickness val="0"/>
    </c:floor>
    <c:sideWall>
      <c:thickness val="0"/>
    </c:sideWall>
    <c:backWall>
      <c:thickness val="0"/>
    </c:backWall>
    <c:plotArea>
      <c:layout>
        <c:manualLayout>
          <c:layoutTarget val="inner"/>
          <c:xMode val="edge"/>
          <c:yMode val="edge"/>
          <c:x val="0.12609660634525949"/>
          <c:y val="0.17979723430093628"/>
          <c:w val="0.74561483348627833"/>
          <c:h val="0.43200033750026368"/>
        </c:manualLayout>
      </c:layout>
      <c:pie3DChart>
        <c:varyColors val="1"/>
        <c:ser>
          <c:idx val="0"/>
          <c:order val="0"/>
          <c:spPr>
            <a:solidFill>
              <a:srgbClr val="9999FF"/>
            </a:solidFill>
            <a:ln w="12700">
              <a:solidFill>
                <a:srgbClr val="000000"/>
              </a:solidFill>
              <a:prstDash val="solid"/>
            </a:ln>
          </c:spPr>
          <c:explosion val="17"/>
          <c:dPt>
            <c:idx val="0"/>
            <c:bubble3D val="0"/>
            <c:extLst>
              <c:ext xmlns:c16="http://schemas.microsoft.com/office/drawing/2014/chart" uri="{C3380CC4-5D6E-409C-BE32-E72D297353CC}">
                <c16:uniqueId val="{00000000-4AAB-4B7C-97C1-FE382EDBB53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AAB-4B7C-97C1-FE382EDBB53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4AAB-4B7C-97C1-FE382EDBB53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4AAB-4B7C-97C1-FE382EDBB538}"/>
              </c:ext>
            </c:extLst>
          </c:dPt>
          <c:dPt>
            <c:idx val="4"/>
            <c:bubble3D val="0"/>
            <c:spPr>
              <a:solidFill>
                <a:srgbClr val="0066CC"/>
              </a:solidFill>
              <a:ln w="12700">
                <a:solidFill>
                  <a:srgbClr val="000000"/>
                </a:solidFill>
                <a:prstDash val="solid"/>
              </a:ln>
            </c:spPr>
            <c:extLst>
              <c:ext xmlns:c16="http://schemas.microsoft.com/office/drawing/2014/chart" uri="{C3380CC4-5D6E-409C-BE32-E72D297353CC}">
                <c16:uniqueId val="{00000008-4AAB-4B7C-97C1-FE382EDBB53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4AAB-4B7C-97C1-FE382EDBB53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4AAB-4B7C-97C1-FE382EDBB53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4AAB-4B7C-97C1-FE382EDBB53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4AAB-4B7C-97C1-FE382EDBB538}"/>
              </c:ext>
            </c:extLst>
          </c:dPt>
          <c:dLbls>
            <c:dLbl>
              <c:idx val="0"/>
              <c:layout>
                <c:manualLayout>
                  <c:x val="-0.10324175760924621"/>
                  <c:y val="8.6165393504916366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Krizové řízení
</a:t>
                    </a:r>
                    <a:r>
                      <a:rPr lang="en-US" sz="1000" b="0" i="0" u="none" strike="noStrike" baseline="0">
                        <a:solidFill>
                          <a:srgbClr val="000000"/>
                        </a:solidFill>
                        <a:latin typeface="Tahoma"/>
                        <a:cs typeface="Tahoma"/>
                      </a:rPr>
                      <a:t>0,3 %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layout>
                    <c:manualLayout>
                      <c:w val="0.14090643274853798"/>
                      <c:h val="8.1870646766169161E-2"/>
                    </c:manualLayout>
                  </c15:layout>
                  <c15:showDataLabelsRange val="0"/>
                </c:ext>
                <c:ext xmlns:c16="http://schemas.microsoft.com/office/drawing/2014/chart" uri="{C3380CC4-5D6E-409C-BE32-E72D297353CC}">
                  <c16:uniqueId val="{00000000-4AAB-4B7C-97C1-FE382EDBB538}"/>
                </c:ext>
              </c:extLst>
            </c:dLbl>
            <c:dLbl>
              <c:idx val="1"/>
              <c:layout>
                <c:manualLayout>
                  <c:x val="-0.1534201316940646"/>
                  <c:y val="7.879938888235985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Kultura
</a:t>
                    </a:r>
                    <a:r>
                      <a:rPr lang="en-US" sz="1000" b="0" i="0" u="none" strike="noStrike" baseline="0">
                        <a:solidFill>
                          <a:srgbClr val="000000"/>
                        </a:solidFill>
                        <a:latin typeface="Tahoma"/>
                        <a:cs typeface="Tahoma"/>
                      </a:rPr>
                      <a:t>1,7 %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2-4AAB-4B7C-97C1-FE382EDBB538}"/>
                </c:ext>
              </c:extLst>
            </c:dLbl>
            <c:dLbl>
              <c:idx val="2"/>
              <c:layout>
                <c:manualLayout>
                  <c:x val="-0.20168117143251829"/>
                  <c:y val="7.097833666314092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Regionální rozvoj
</a:t>
                    </a:r>
                    <a:r>
                      <a:rPr lang="en-US" sz="1000" b="0" i="0" u="none" strike="noStrike" baseline="0">
                        <a:solidFill>
                          <a:srgbClr val="000000"/>
                        </a:solidFill>
                        <a:latin typeface="Tahoma"/>
                        <a:cs typeface="Tahoma"/>
                      </a:rPr>
                      <a:t>2,8 %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4-4AAB-4B7C-97C1-FE382EDBB538}"/>
                </c:ext>
              </c:extLst>
            </c:dLbl>
            <c:dLbl>
              <c:idx val="3"/>
              <c:layout>
                <c:manualLayout>
                  <c:x val="-9.350209513284527E-2"/>
                  <c:y val="-1.4076703098679829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Cestovní ruch
</a:t>
                    </a:r>
                    <a:r>
                      <a:rPr lang="en-US" sz="1000" b="0" i="0" u="none" strike="noStrike" baseline="0">
                        <a:solidFill>
                          <a:srgbClr val="000000"/>
                        </a:solidFill>
                        <a:latin typeface="Tahoma"/>
                        <a:cs typeface="Tahoma"/>
                      </a:rPr>
                      <a:t>1,0 %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6-4AAB-4B7C-97C1-FE382EDBB538}"/>
                </c:ext>
              </c:extLst>
            </c:dLbl>
            <c:dLbl>
              <c:idx val="4"/>
              <c:layout>
                <c:manualLayout>
                  <c:x val="5.8709421190772097E-2"/>
                  <c:y val="-3.8226661965761743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Sociální věci
</a:t>
                    </a:r>
                    <a:r>
                      <a:rPr lang="en-US" sz="1000" b="0" i="0" u="none" strike="noStrike" baseline="0">
                        <a:solidFill>
                          <a:srgbClr val="000000"/>
                        </a:solidFill>
                        <a:latin typeface="Tahoma"/>
                        <a:cs typeface="Tahoma"/>
                      </a:rPr>
                      <a:t>91,8 %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8-4AAB-4B7C-97C1-FE382EDBB538}"/>
                </c:ext>
              </c:extLst>
            </c:dLbl>
            <c:dLbl>
              <c:idx val="5"/>
              <c:layout>
                <c:manualLayout>
                  <c:x val="0.10694525026476943"/>
                  <c:y val="-3.611626904845857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Školství
</a:t>
                    </a:r>
                    <a:r>
                      <a:rPr lang="en-US" sz="1000" b="0" i="0" u="none" strike="noStrike" baseline="0">
                        <a:solidFill>
                          <a:srgbClr val="000000"/>
                        </a:solidFill>
                        <a:latin typeface="Tahoma"/>
                        <a:cs typeface="Tahoma"/>
                      </a:rPr>
                      <a:t>1,5 %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A-4AAB-4B7C-97C1-FE382EDBB538}"/>
                </c:ext>
              </c:extLst>
            </c:dLbl>
            <c:dLbl>
              <c:idx val="6"/>
              <c:layout>
                <c:manualLayout>
                  <c:x val="7.9162637565041216E-2"/>
                  <c:y val="2.5721628080072081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Zdravotnictví
</a:t>
                    </a:r>
                    <a:r>
                      <a:rPr lang="en-US" sz="1000" b="0" i="0" u="none" strike="noStrike" baseline="0">
                        <a:solidFill>
                          <a:srgbClr val="000000"/>
                        </a:solidFill>
                        <a:latin typeface="Tahoma"/>
                        <a:cs typeface="Tahoma"/>
                      </a:rPr>
                      <a:t>0,2 %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C-4AAB-4B7C-97C1-FE382EDBB538}"/>
                </c:ext>
              </c:extLst>
            </c:dLbl>
            <c:dLbl>
              <c:idx val="7"/>
              <c:layout>
                <c:manualLayout>
                  <c:x val="3.6549592485149884E-2"/>
                  <c:y val="8.3510949191052605E-2"/>
                </c:manualLayout>
              </c:layout>
              <c:tx>
                <c:rich>
                  <a:bodyPr/>
                  <a:lstStyle/>
                  <a:p>
                    <a:pPr>
                      <a:defRPr sz="1000" b="1" i="0" u="none" strike="noStrike" baseline="0">
                        <a:solidFill>
                          <a:srgbClr val="000000"/>
                        </a:solidFill>
                        <a:latin typeface="Tahoma"/>
                        <a:ea typeface="Tahoma"/>
                        <a:cs typeface="Tahoma"/>
                      </a:defRPr>
                    </a:pPr>
                    <a:fld id="{E59278FC-6397-4E98-8D0A-8D1FE58D762D}" type="CATEGORYNAME">
                      <a:rPr lang="en-US"/>
                      <a:pPr>
                        <a:defRPr sz="1000" b="1" i="0" u="none" strike="noStrike" baseline="0">
                          <a:solidFill>
                            <a:srgbClr val="000000"/>
                          </a:solidFill>
                          <a:latin typeface="Tahoma"/>
                          <a:ea typeface="Tahoma"/>
                          <a:cs typeface="Tahoma"/>
                        </a:defRPr>
                      </a:pPr>
                      <a:t>[NÁZEV KATEGORIE]</a:t>
                    </a:fld>
                    <a:r>
                      <a:rPr lang="en-US" baseline="0"/>
                      <a:t>
</a:t>
                    </a:r>
                    <a:r>
                      <a:rPr lang="en-US" b="0" baseline="0"/>
                      <a:t>0,7 %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E-4AAB-4B7C-97C1-FE382EDBB538}"/>
                </c:ext>
              </c:extLst>
            </c:dLbl>
            <c:dLbl>
              <c:idx val="8"/>
              <c:layout>
                <c:manualLayout>
                  <c:x val="1.5570175438596491E-2"/>
                  <c:y val="-8.9951580052493443E-2"/>
                </c:manualLayout>
              </c:layout>
              <c:spPr>
                <a:noFill/>
                <a:ln w="25400">
                  <a:noFill/>
                </a:ln>
              </c:spPr>
              <c:txPr>
                <a:bodyPr/>
                <a:lstStyle/>
                <a:p>
                  <a:pPr>
                    <a:defRPr sz="1000" b="1" i="0" u="none" strike="noStrike" baseline="0">
                      <a:solidFill>
                        <a:srgbClr val="000000"/>
                      </a:solidFill>
                      <a:latin typeface="Tahoma"/>
                      <a:ea typeface="Tahoma"/>
                      <a:cs typeface="Tahoma"/>
                    </a:defRPr>
                  </a:pPr>
                  <a:endParaRPr lang="cs-CZ"/>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4AAB-4B7C-97C1-FE382EDBB538}"/>
                </c:ext>
              </c:extLst>
            </c:dLbl>
            <c:numFmt formatCode="0%" sourceLinked="0"/>
            <c:spPr>
              <a:noFill/>
              <a:ln w="25400">
                <a:noFill/>
              </a:ln>
            </c:spPr>
            <c:txPr>
              <a:bodyPr/>
              <a:lstStyle/>
              <a:p>
                <a:pPr>
                  <a:defRPr sz="1000" b="0" i="0" u="none" strike="noStrike" baseline="0">
                    <a:solidFill>
                      <a:srgbClr val="000000"/>
                    </a:solidFill>
                    <a:latin typeface="Tahoma"/>
                    <a:ea typeface="Tahoma"/>
                    <a:cs typeface="Tahoma"/>
                  </a:defRPr>
                </a:pPr>
                <a:endParaRPr lang="cs-CZ"/>
              </a:p>
            </c:txPr>
            <c:showLegendKey val="0"/>
            <c:showVal val="0"/>
            <c:showCatName val="1"/>
            <c:showSerName val="0"/>
            <c:showPercent val="1"/>
            <c:showBubbleSize val="0"/>
            <c:showLeaderLines val="1"/>
            <c:extLst>
              <c:ext xmlns:c15="http://schemas.microsoft.com/office/drawing/2012/chart" uri="{CE6537A1-D6FC-4f65-9D91-7224C49458BB}"/>
            </c:extLst>
          </c:dLbls>
          <c:cat>
            <c:strRef>
              <c:f>'Data-grafy'!$A$65:$A$72</c:f>
              <c:strCache>
                <c:ptCount val="8"/>
                <c:pt idx="0">
                  <c:v>Krizové řízení</c:v>
                </c:pt>
                <c:pt idx="1">
                  <c:v>Kultura</c:v>
                </c:pt>
                <c:pt idx="2">
                  <c:v>Regionální rozvoj</c:v>
                </c:pt>
                <c:pt idx="3">
                  <c:v>Cestovní ruch</c:v>
                </c:pt>
                <c:pt idx="4">
                  <c:v>Sociální věci</c:v>
                </c:pt>
                <c:pt idx="5">
                  <c:v>Školství</c:v>
                </c:pt>
                <c:pt idx="6">
                  <c:v>Zdravotnictví</c:v>
                </c:pt>
                <c:pt idx="7">
                  <c:v>Životní prostředí </c:v>
                </c:pt>
              </c:strCache>
            </c:strRef>
          </c:cat>
          <c:val>
            <c:numRef>
              <c:f>'Data-grafy'!$B$65:$B$72</c:f>
              <c:numCache>
                <c:formatCode>#,##0.00</c:formatCode>
                <c:ptCount val="8"/>
                <c:pt idx="0">
                  <c:v>8740.2556299999997</c:v>
                </c:pt>
                <c:pt idx="1">
                  <c:v>63052.589090000001</c:v>
                </c:pt>
                <c:pt idx="2">
                  <c:v>100960.80871</c:v>
                </c:pt>
                <c:pt idx="3">
                  <c:v>37599.709459999998</c:v>
                </c:pt>
                <c:pt idx="4">
                  <c:v>3325047.8659999999</c:v>
                </c:pt>
                <c:pt idx="5">
                  <c:v>55831.063999999998</c:v>
                </c:pt>
                <c:pt idx="6">
                  <c:v>8722.5</c:v>
                </c:pt>
                <c:pt idx="7">
                  <c:v>23582.89083</c:v>
                </c:pt>
              </c:numCache>
            </c:numRef>
          </c:val>
          <c:extLst>
            <c:ext xmlns:c16="http://schemas.microsoft.com/office/drawing/2014/chart" uri="{C3380CC4-5D6E-409C-BE32-E72D297353CC}">
              <c16:uniqueId val="{00000011-4AAB-4B7C-97C1-FE382EDBB538}"/>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147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firstPageNumber="274" orientation="landscape" useFirstPageNumber="1"/>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581025</xdr:colOff>
      <xdr:row>22</xdr:row>
      <xdr:rowOff>533400</xdr:rowOff>
    </xdr:to>
    <xdr:graphicFrame macro="">
      <xdr:nvGraphicFramePr>
        <xdr:cNvPr id="2" name="graf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438150</xdr:colOff>
      <xdr:row>31</xdr:row>
      <xdr:rowOff>47625</xdr:rowOff>
    </xdr:to>
    <xdr:graphicFrame macro="">
      <xdr:nvGraphicFramePr>
        <xdr:cNvPr id="2" name="graf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466725</xdr:colOff>
      <xdr:row>35</xdr:row>
      <xdr:rowOff>114300</xdr:rowOff>
    </xdr:to>
    <xdr:graphicFrame macro="">
      <xdr:nvGraphicFramePr>
        <xdr:cNvPr id="2" name="graf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xdr:rowOff>
    </xdr:from>
    <xdr:to>
      <xdr:col>12</xdr:col>
      <xdr:colOff>485775</xdr:colOff>
      <xdr:row>22</xdr:row>
      <xdr:rowOff>76200</xdr:rowOff>
    </xdr:to>
    <xdr:graphicFrame macro="">
      <xdr:nvGraphicFramePr>
        <xdr:cNvPr id="2" name="graf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381000</xdr:colOff>
      <xdr:row>31</xdr:row>
      <xdr:rowOff>28575</xdr:rowOff>
    </xdr:to>
    <xdr:graphicFrame macro="">
      <xdr:nvGraphicFramePr>
        <xdr:cNvPr id="2" name="graf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ku\Users\stankova2598\AppData\Local\Microsoft\Windows\INetCache\Content.Outlook\P53HJRV8\ORJ14_P&#345;ehled%20projekt&#367;%202014-2020_n&#225;vrh%202020_nov&#2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u\ku\personal\petra_stankova_msk_cz\Documents\_N_Z&#218;%202020\ORJ14_P&#345;ehled%20projekt&#367;%202014-2020_2021_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as\ku\_rozpocet\_N\evropsk&#233;%20projekty\TABULE\ORJ14_P&#345;ehled%20projekt&#367;%202014-2020_n&#225;vrh%202019_v3_201811_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tankova2598/AppData/Local/Microsoft/Windows/INetCache/Content.Outlook/P53HJRV8/ORJ14_P&#345;ehled%20projekt&#367;%202014-2020_n&#225;vrh%202020_nov&#25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ýdaje dle STAVU"/>
      <sheetName val="Výdaje podle odvětví"/>
      <sheetName val="Příjmy podle odvětví"/>
      <sheetName val="ZÁLOHOVÉ PROJEKTY"/>
      <sheetName val="rozhodnutí"/>
      <sheetName val="rekapitulace"/>
      <sheetName val="Projekty P.O."/>
      <sheetName val="Udržitelnost podle odvětví"/>
      <sheetName val="List1"/>
      <sheetName val="neinvestiční projekty"/>
      <sheetName val="usnesení"/>
    </sheetNames>
    <sheetDataSet>
      <sheetData sheetId="0" refreshError="1"/>
      <sheetData sheetId="1"/>
      <sheetData sheetId="2" refreshError="1"/>
      <sheetData sheetId="3"/>
      <sheetData sheetId="4">
        <row r="31">
          <cell r="N31">
            <v>25.54</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ýdaje dle STAVU"/>
      <sheetName val="Výdaje podle odvětví"/>
      <sheetName val="Příjmy podle odvětví"/>
      <sheetName val="ZÁLOHOVÉ PROJEKTY"/>
      <sheetName val="Udržitelnost podle odvětví"/>
      <sheetName val="usnesení"/>
      <sheetName val="rozhodnutí"/>
      <sheetName val="neinvestiční projekty"/>
      <sheetName val="rekapitulace"/>
      <sheetName val="Projekty P.O."/>
      <sheetName val="List1"/>
    </sheetNames>
    <sheetDataSet>
      <sheetData sheetId="0" refreshError="1"/>
      <sheetData sheetId="1">
        <row r="55">
          <cell r="C55" t="str">
            <v>Vzdělávání a rozvoj kompetencí zaměstnanců KÚ MSK</v>
          </cell>
        </row>
      </sheetData>
      <sheetData sheetId="2" refreshError="1"/>
      <sheetData sheetId="3"/>
      <sheetData sheetId="4" refreshError="1"/>
      <sheetData sheetId="5" refreshError="1"/>
      <sheetData sheetId="6">
        <row r="34">
          <cell r="N34">
            <v>25.54</v>
          </cell>
        </row>
      </sheetData>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ýdaje dle STAVU"/>
      <sheetName val="Výdaje podle odvětví"/>
      <sheetName val="Příjmy podle odvětví"/>
      <sheetName val="ZÁLOHOVÉ PROJEKTY"/>
      <sheetName val="rozhodnutí"/>
      <sheetName val="rekapitulace"/>
      <sheetName val="Projekty P.O."/>
      <sheetName val="Udržitelnost podle odvětví"/>
      <sheetName val="List1"/>
      <sheetName val="neinvestiční projekty"/>
      <sheetName val="usnesení"/>
    </sheetNames>
    <sheetDataSet>
      <sheetData sheetId="0" refreshError="1"/>
      <sheetData sheetId="1"/>
      <sheetData sheetId="2" refreshError="1"/>
      <sheetData sheetId="3" refreshError="1"/>
      <sheetData sheetId="4">
        <row r="26">
          <cell r="L26">
            <v>25.54</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ýdaje dle STAVU"/>
      <sheetName val="Výdaje podle odvětví"/>
      <sheetName val="Příjmy podle odvětví"/>
      <sheetName val="ZÁLOHOVÉ PROJEKTY"/>
      <sheetName val="rozhodnutí"/>
      <sheetName val="rekapitulace"/>
      <sheetName val="Projekty P.O."/>
      <sheetName val="Udržitelnost podle odvětví"/>
      <sheetName val="List1"/>
      <sheetName val="neinvestiční projekty"/>
      <sheetName val="usnesení"/>
    </sheetNames>
    <sheetDataSet>
      <sheetData sheetId="0" refreshError="1"/>
      <sheetData sheetId="1"/>
      <sheetData sheetId="2" refreshError="1"/>
      <sheetData sheetId="3"/>
      <sheetData sheetId="4">
        <row r="31">
          <cell r="N31">
            <v>25.54</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B7A06-13BA-4632-823B-D5695F202651}">
  <dimension ref="A2:N8"/>
  <sheetViews>
    <sheetView showGridLines="0" tabSelected="1" zoomScaleNormal="100" zoomScaleSheetLayoutView="100" workbookViewId="0">
      <selection activeCell="K34" sqref="K34"/>
    </sheetView>
  </sheetViews>
  <sheetFormatPr defaultRowHeight="12.75" x14ac:dyDescent="0.2"/>
  <cols>
    <col min="1" max="1" width="17.28515625" style="3" customWidth="1"/>
    <col min="2" max="256" width="9.140625" style="3"/>
    <col min="257" max="257" width="17.28515625" style="3" customWidth="1"/>
    <col min="258" max="512" width="9.140625" style="3"/>
    <col min="513" max="513" width="17.28515625" style="3" customWidth="1"/>
    <col min="514" max="768" width="9.140625" style="3"/>
    <col min="769" max="769" width="17.28515625" style="3" customWidth="1"/>
    <col min="770" max="1024" width="9.140625" style="3"/>
    <col min="1025" max="1025" width="17.28515625" style="3" customWidth="1"/>
    <col min="1026" max="1280" width="9.140625" style="3"/>
    <col min="1281" max="1281" width="17.28515625" style="3" customWidth="1"/>
    <col min="1282" max="1536" width="9.140625" style="3"/>
    <col min="1537" max="1537" width="17.28515625" style="3" customWidth="1"/>
    <col min="1538" max="1792" width="9.140625" style="3"/>
    <col min="1793" max="1793" width="17.28515625" style="3" customWidth="1"/>
    <col min="1794" max="2048" width="9.140625" style="3"/>
    <col min="2049" max="2049" width="17.28515625" style="3" customWidth="1"/>
    <col min="2050" max="2304" width="9.140625" style="3"/>
    <col min="2305" max="2305" width="17.28515625" style="3" customWidth="1"/>
    <col min="2306" max="2560" width="9.140625" style="3"/>
    <col min="2561" max="2561" width="17.28515625" style="3" customWidth="1"/>
    <col min="2562" max="2816" width="9.140625" style="3"/>
    <col min="2817" max="2817" width="17.28515625" style="3" customWidth="1"/>
    <col min="2818" max="3072" width="9.140625" style="3"/>
    <col min="3073" max="3073" width="17.28515625" style="3" customWidth="1"/>
    <col min="3074" max="3328" width="9.140625" style="3"/>
    <col min="3329" max="3329" width="17.28515625" style="3" customWidth="1"/>
    <col min="3330" max="3584" width="9.140625" style="3"/>
    <col min="3585" max="3585" width="17.28515625" style="3" customWidth="1"/>
    <col min="3586" max="3840" width="9.140625" style="3"/>
    <col min="3841" max="3841" width="17.28515625" style="3" customWidth="1"/>
    <col min="3842" max="4096" width="9.140625" style="3"/>
    <col min="4097" max="4097" width="17.28515625" style="3" customWidth="1"/>
    <col min="4098" max="4352" width="9.140625" style="3"/>
    <col min="4353" max="4353" width="17.28515625" style="3" customWidth="1"/>
    <col min="4354" max="4608" width="9.140625" style="3"/>
    <col min="4609" max="4609" width="17.28515625" style="3" customWidth="1"/>
    <col min="4610" max="4864" width="9.140625" style="3"/>
    <col min="4865" max="4865" width="17.28515625" style="3" customWidth="1"/>
    <col min="4866" max="5120" width="9.140625" style="3"/>
    <col min="5121" max="5121" width="17.28515625" style="3" customWidth="1"/>
    <col min="5122" max="5376" width="9.140625" style="3"/>
    <col min="5377" max="5377" width="17.28515625" style="3" customWidth="1"/>
    <col min="5378" max="5632" width="9.140625" style="3"/>
    <col min="5633" max="5633" width="17.28515625" style="3" customWidth="1"/>
    <col min="5634" max="5888" width="9.140625" style="3"/>
    <col min="5889" max="5889" width="17.28515625" style="3" customWidth="1"/>
    <col min="5890" max="6144" width="9.140625" style="3"/>
    <col min="6145" max="6145" width="17.28515625" style="3" customWidth="1"/>
    <col min="6146" max="6400" width="9.140625" style="3"/>
    <col min="6401" max="6401" width="17.28515625" style="3" customWidth="1"/>
    <col min="6402" max="6656" width="9.140625" style="3"/>
    <col min="6657" max="6657" width="17.28515625" style="3" customWidth="1"/>
    <col min="6658" max="6912" width="9.140625" style="3"/>
    <col min="6913" max="6913" width="17.28515625" style="3" customWidth="1"/>
    <col min="6914" max="7168" width="9.140625" style="3"/>
    <col min="7169" max="7169" width="17.28515625" style="3" customWidth="1"/>
    <col min="7170" max="7424" width="9.140625" style="3"/>
    <col min="7425" max="7425" width="17.28515625" style="3" customWidth="1"/>
    <col min="7426" max="7680" width="9.140625" style="3"/>
    <col min="7681" max="7681" width="17.28515625" style="3" customWidth="1"/>
    <col min="7682" max="7936" width="9.140625" style="3"/>
    <col min="7937" max="7937" width="17.28515625" style="3" customWidth="1"/>
    <col min="7938" max="8192" width="9.140625" style="3"/>
    <col min="8193" max="8193" width="17.28515625" style="3" customWidth="1"/>
    <col min="8194" max="8448" width="9.140625" style="3"/>
    <col min="8449" max="8449" width="17.28515625" style="3" customWidth="1"/>
    <col min="8450" max="8704" width="9.140625" style="3"/>
    <col min="8705" max="8705" width="17.28515625" style="3" customWidth="1"/>
    <col min="8706" max="8960" width="9.140625" style="3"/>
    <col min="8961" max="8961" width="17.28515625" style="3" customWidth="1"/>
    <col min="8962" max="9216" width="9.140625" style="3"/>
    <col min="9217" max="9217" width="17.28515625" style="3" customWidth="1"/>
    <col min="9218" max="9472" width="9.140625" style="3"/>
    <col min="9473" max="9473" width="17.28515625" style="3" customWidth="1"/>
    <col min="9474" max="9728" width="9.140625" style="3"/>
    <col min="9729" max="9729" width="17.28515625" style="3" customWidth="1"/>
    <col min="9730" max="9984" width="9.140625" style="3"/>
    <col min="9985" max="9985" width="17.28515625" style="3" customWidth="1"/>
    <col min="9986" max="10240" width="9.140625" style="3"/>
    <col min="10241" max="10241" width="17.28515625" style="3" customWidth="1"/>
    <col min="10242" max="10496" width="9.140625" style="3"/>
    <col min="10497" max="10497" width="17.28515625" style="3" customWidth="1"/>
    <col min="10498" max="10752" width="9.140625" style="3"/>
    <col min="10753" max="10753" width="17.28515625" style="3" customWidth="1"/>
    <col min="10754" max="11008" width="9.140625" style="3"/>
    <col min="11009" max="11009" width="17.28515625" style="3" customWidth="1"/>
    <col min="11010" max="11264" width="9.140625" style="3"/>
    <col min="11265" max="11265" width="17.28515625" style="3" customWidth="1"/>
    <col min="11266" max="11520" width="9.140625" style="3"/>
    <col min="11521" max="11521" width="17.28515625" style="3" customWidth="1"/>
    <col min="11522" max="11776" width="9.140625" style="3"/>
    <col min="11777" max="11777" width="17.28515625" style="3" customWidth="1"/>
    <col min="11778" max="12032" width="9.140625" style="3"/>
    <col min="12033" max="12033" width="17.28515625" style="3" customWidth="1"/>
    <col min="12034" max="12288" width="9.140625" style="3"/>
    <col min="12289" max="12289" width="17.28515625" style="3" customWidth="1"/>
    <col min="12290" max="12544" width="9.140625" style="3"/>
    <col min="12545" max="12545" width="17.28515625" style="3" customWidth="1"/>
    <col min="12546" max="12800" width="9.140625" style="3"/>
    <col min="12801" max="12801" width="17.28515625" style="3" customWidth="1"/>
    <col min="12802" max="13056" width="9.140625" style="3"/>
    <col min="13057" max="13057" width="17.28515625" style="3" customWidth="1"/>
    <col min="13058" max="13312" width="9.140625" style="3"/>
    <col min="13313" max="13313" width="17.28515625" style="3" customWidth="1"/>
    <col min="13314" max="13568" width="9.140625" style="3"/>
    <col min="13569" max="13569" width="17.28515625" style="3" customWidth="1"/>
    <col min="13570" max="13824" width="9.140625" style="3"/>
    <col min="13825" max="13825" width="17.28515625" style="3" customWidth="1"/>
    <col min="13826" max="14080" width="9.140625" style="3"/>
    <col min="14081" max="14081" width="17.28515625" style="3" customWidth="1"/>
    <col min="14082" max="14336" width="9.140625" style="3"/>
    <col min="14337" max="14337" width="17.28515625" style="3" customWidth="1"/>
    <col min="14338" max="14592" width="9.140625" style="3"/>
    <col min="14593" max="14593" width="17.28515625" style="3" customWidth="1"/>
    <col min="14594" max="14848" width="9.140625" style="3"/>
    <col min="14849" max="14849" width="17.28515625" style="3" customWidth="1"/>
    <col min="14850" max="15104" width="9.140625" style="3"/>
    <col min="15105" max="15105" width="17.28515625" style="3" customWidth="1"/>
    <col min="15106" max="15360" width="9.140625" style="3"/>
    <col min="15361" max="15361" width="17.28515625" style="3" customWidth="1"/>
    <col min="15362" max="15616" width="9.140625" style="3"/>
    <col min="15617" max="15617" width="17.28515625" style="3" customWidth="1"/>
    <col min="15618" max="15872" width="9.140625" style="3"/>
    <col min="15873" max="15873" width="17.28515625" style="3" customWidth="1"/>
    <col min="15874" max="16128" width="9.140625" style="3"/>
    <col min="16129" max="16129" width="17.28515625" style="3" customWidth="1"/>
    <col min="16130" max="16384" width="9.140625" style="3"/>
  </cols>
  <sheetData>
    <row r="2" spans="1:14" ht="21" customHeight="1" x14ac:dyDescent="0.25">
      <c r="A2" s="388" t="s">
        <v>3428</v>
      </c>
    </row>
    <row r="4" spans="1:14" ht="18" customHeight="1" x14ac:dyDescent="0.2">
      <c r="A4" s="68" t="s">
        <v>3429</v>
      </c>
    </row>
    <row r="5" spans="1:14" ht="23.25" customHeight="1" x14ac:dyDescent="0.2"/>
    <row r="6" spans="1:14" x14ac:dyDescent="0.2">
      <c r="A6" s="69"/>
    </row>
    <row r="7" spans="1:14" ht="15" customHeight="1" x14ac:dyDescent="0.2">
      <c r="A7" s="1240"/>
      <c r="B7" s="1240"/>
      <c r="C7" s="1240"/>
      <c r="D7" s="1240"/>
      <c r="E7" s="1240"/>
      <c r="F7" s="1240"/>
      <c r="G7" s="1240"/>
      <c r="H7" s="1240"/>
      <c r="I7" s="1240"/>
      <c r="J7" s="1240"/>
      <c r="K7" s="1240"/>
      <c r="L7" s="1240"/>
      <c r="M7" s="1240"/>
      <c r="N7" s="1240"/>
    </row>
    <row r="8" spans="1:14" ht="52.5" customHeight="1" x14ac:dyDescent="0.2">
      <c r="A8" s="1240"/>
      <c r="B8" s="1240"/>
      <c r="C8" s="1240"/>
      <c r="D8" s="1240"/>
      <c r="E8" s="1240"/>
      <c r="F8" s="1240"/>
      <c r="G8" s="1240"/>
      <c r="H8" s="1240"/>
      <c r="I8" s="1240"/>
      <c r="J8" s="1240"/>
      <c r="K8" s="1240"/>
      <c r="L8" s="1240"/>
      <c r="M8" s="1240"/>
      <c r="N8" s="1240"/>
    </row>
  </sheetData>
  <mergeCells count="2">
    <mergeCell ref="A7:N7"/>
    <mergeCell ref="A8:N8"/>
  </mergeCells>
  <pageMargins left="0.39370078740157483" right="0.39370078740157483" top="0.59055118110236227" bottom="0.39370078740157483" header="0.31496062992125984" footer="0.31496062992125984"/>
  <pageSetup paperSize="9" firstPageNumber="64" orientation="landscape" useFirstPageNumber="1" r:id="rId1"/>
  <headerFooter>
    <oddHeader>&amp;L&amp;"Tahoma,Kurzíva"&amp;9Závěrečný účet Moravskoslezského kraje za rok 2024</oddHeader>
    <oddFooter>&amp;C&amp;"Tahoma,Obyčejné"&amp;P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31950-0281-4D48-87FB-86035F68E6B0}">
  <sheetPr>
    <pageSetUpPr fitToPage="1"/>
  </sheetPr>
  <dimension ref="A1:I1750"/>
  <sheetViews>
    <sheetView zoomScaleNormal="100" zoomScaleSheetLayoutView="100" workbookViewId="0">
      <selection activeCell="G5" sqref="G5"/>
    </sheetView>
  </sheetViews>
  <sheetFormatPr defaultRowHeight="12.75" x14ac:dyDescent="0.2"/>
  <cols>
    <col min="1" max="1" width="8.28515625" style="695" customWidth="1"/>
    <col min="2" max="2" width="10" style="695" customWidth="1"/>
    <col min="3" max="3" width="80.7109375" style="695" customWidth="1"/>
    <col min="4" max="4" width="15.7109375" style="647" customWidth="1"/>
    <col min="5" max="5" width="15.7109375" style="718" customWidth="1"/>
    <col min="6" max="6" width="15.7109375" style="647" customWidth="1"/>
    <col min="7" max="7" width="9.85546875" style="719" customWidth="1"/>
    <col min="8" max="16384" width="9.140625" style="647"/>
  </cols>
  <sheetData>
    <row r="1" spans="1:7" s="95" customFormat="1" x14ac:dyDescent="0.2">
      <c r="A1" s="90"/>
      <c r="B1" s="90"/>
      <c r="C1" s="91"/>
      <c r="D1" s="92"/>
      <c r="E1" s="92"/>
      <c r="F1" s="93"/>
      <c r="G1" s="94"/>
    </row>
    <row r="2" spans="1:7" s="95" customFormat="1" ht="18" customHeight="1" x14ac:dyDescent="0.2">
      <c r="A2" s="1252" t="s">
        <v>4019</v>
      </c>
      <c r="B2" s="1252"/>
      <c r="C2" s="1252"/>
      <c r="D2" s="1252"/>
      <c r="E2" s="1252"/>
      <c r="F2" s="1252"/>
      <c r="G2" s="1252"/>
    </row>
    <row r="3" spans="1:7" s="95" customFormat="1" x14ac:dyDescent="0.2">
      <c r="A3" s="96"/>
      <c r="B3" s="96"/>
      <c r="C3" s="97"/>
      <c r="D3" s="98"/>
      <c r="E3" s="98"/>
      <c r="F3" s="98"/>
      <c r="G3" s="99"/>
    </row>
    <row r="4" spans="1:7" s="95" customFormat="1" ht="18" customHeight="1" x14ac:dyDescent="0.2">
      <c r="A4" s="1253" t="s">
        <v>126</v>
      </c>
      <c r="B4" s="1253"/>
      <c r="C4" s="1253"/>
      <c r="D4" s="1253"/>
      <c r="E4" s="1253"/>
      <c r="F4" s="1253"/>
      <c r="G4" s="1253"/>
    </row>
    <row r="5" spans="1:7" s="95" customFormat="1" ht="15" x14ac:dyDescent="0.2">
      <c r="A5" s="636"/>
      <c r="B5" s="637"/>
      <c r="C5" s="100"/>
      <c r="D5" s="260"/>
      <c r="E5" s="260"/>
      <c r="F5" s="260"/>
      <c r="G5" s="260"/>
    </row>
    <row r="6" spans="1:7" s="95" customFormat="1" ht="18" customHeight="1" x14ac:dyDescent="0.2">
      <c r="A6" s="101" t="s">
        <v>4</v>
      </c>
      <c r="B6" s="260"/>
      <c r="C6" s="102"/>
      <c r="D6" s="103"/>
      <c r="E6" s="103"/>
      <c r="F6" s="103"/>
    </row>
    <row r="7" spans="1:7" s="95" customFormat="1" ht="12.75" customHeight="1" thickBot="1" x14ac:dyDescent="0.25">
      <c r="A7" s="260"/>
      <c r="B7" s="260"/>
      <c r="C7" s="102"/>
      <c r="D7" s="103"/>
      <c r="E7" s="103"/>
      <c r="F7" s="103"/>
      <c r="G7" s="99" t="s">
        <v>2</v>
      </c>
    </row>
    <row r="8" spans="1:7" s="105" customFormat="1" ht="39" customHeight="1" thickBot="1" x14ac:dyDescent="0.25">
      <c r="A8" s="104" t="s">
        <v>55</v>
      </c>
      <c r="B8" s="638" t="s">
        <v>56</v>
      </c>
      <c r="C8" s="638" t="s">
        <v>57</v>
      </c>
      <c r="D8" s="639" t="s">
        <v>58</v>
      </c>
      <c r="E8" s="639" t="s">
        <v>59</v>
      </c>
      <c r="F8" s="639" t="s">
        <v>1</v>
      </c>
      <c r="G8" s="640" t="s">
        <v>60</v>
      </c>
    </row>
    <row r="9" spans="1:7" x14ac:dyDescent="0.2">
      <c r="A9" s="641">
        <v>1019</v>
      </c>
      <c r="B9" s="642">
        <v>5212</v>
      </c>
      <c r="C9" s="643" t="s">
        <v>3014</v>
      </c>
      <c r="D9" s="644">
        <v>0</v>
      </c>
      <c r="E9" s="645">
        <v>209.8</v>
      </c>
      <c r="F9" s="645">
        <v>196.18337</v>
      </c>
      <c r="G9" s="646">
        <f t="shared" ref="G9:G80" si="0">F9/E9*100</f>
        <v>93.509709246901807</v>
      </c>
    </row>
    <row r="10" spans="1:7" x14ac:dyDescent="0.2">
      <c r="A10" s="641">
        <v>1019</v>
      </c>
      <c r="B10" s="642">
        <v>5222</v>
      </c>
      <c r="C10" s="643" t="s">
        <v>130</v>
      </c>
      <c r="D10" s="644">
        <v>0</v>
      </c>
      <c r="E10" s="645">
        <v>826.8</v>
      </c>
      <c r="F10" s="645">
        <v>824.654</v>
      </c>
      <c r="G10" s="646">
        <f t="shared" si="0"/>
        <v>99.740445089501691</v>
      </c>
    </row>
    <row r="11" spans="1:7" x14ac:dyDescent="0.2">
      <c r="A11" s="641">
        <v>1019</v>
      </c>
      <c r="B11" s="642">
        <v>5493</v>
      </c>
      <c r="C11" s="643" t="s">
        <v>131</v>
      </c>
      <c r="D11" s="644">
        <v>1500</v>
      </c>
      <c r="E11" s="645">
        <v>1481.9</v>
      </c>
      <c r="F11" s="645">
        <v>1423.894</v>
      </c>
      <c r="G11" s="646">
        <f t="shared" si="0"/>
        <v>96.085700789526953</v>
      </c>
    </row>
    <row r="12" spans="1:7" s="653" customFormat="1" x14ac:dyDescent="0.2">
      <c r="A12" s="648">
        <v>1019</v>
      </c>
      <c r="B12" s="649"/>
      <c r="C12" s="650" t="s">
        <v>132</v>
      </c>
      <c r="D12" s="651">
        <v>1500</v>
      </c>
      <c r="E12" s="621">
        <v>2518.5</v>
      </c>
      <c r="F12" s="621">
        <v>2444.73137</v>
      </c>
      <c r="G12" s="652">
        <f t="shared" si="0"/>
        <v>97.070929918602346</v>
      </c>
    </row>
    <row r="13" spans="1:7" x14ac:dyDescent="0.2">
      <c r="A13" s="654"/>
      <c r="B13" s="655"/>
      <c r="C13" s="656" t="s">
        <v>2627</v>
      </c>
      <c r="D13" s="657"/>
      <c r="E13" s="657"/>
      <c r="F13" s="657"/>
      <c r="G13" s="603"/>
    </row>
    <row r="14" spans="1:7" x14ac:dyDescent="0.2">
      <c r="A14" s="658">
        <v>1039</v>
      </c>
      <c r="B14" s="659">
        <v>5222</v>
      </c>
      <c r="C14" s="660" t="s">
        <v>130</v>
      </c>
      <c r="D14" s="661">
        <v>0</v>
      </c>
      <c r="E14" s="662">
        <v>100</v>
      </c>
      <c r="F14" s="662">
        <v>100</v>
      </c>
      <c r="G14" s="663">
        <f t="shared" si="0"/>
        <v>100</v>
      </c>
    </row>
    <row r="15" spans="1:7" s="653" customFormat="1" x14ac:dyDescent="0.2">
      <c r="A15" s="648">
        <v>1039</v>
      </c>
      <c r="B15" s="649"/>
      <c r="C15" s="650" t="s">
        <v>135</v>
      </c>
      <c r="D15" s="651">
        <v>0</v>
      </c>
      <c r="E15" s="621">
        <v>100</v>
      </c>
      <c r="F15" s="621">
        <v>100</v>
      </c>
      <c r="G15" s="652">
        <f t="shared" si="0"/>
        <v>100</v>
      </c>
    </row>
    <row r="16" spans="1:7" x14ac:dyDescent="0.2">
      <c r="A16" s="654"/>
      <c r="B16" s="655"/>
      <c r="C16" s="664" t="s">
        <v>2627</v>
      </c>
      <c r="D16" s="657"/>
      <c r="E16" s="657"/>
      <c r="F16" s="657"/>
      <c r="G16" s="603"/>
    </row>
    <row r="17" spans="1:7" x14ac:dyDescent="0.2">
      <c r="A17" s="658">
        <v>1070</v>
      </c>
      <c r="B17" s="659">
        <v>5169</v>
      </c>
      <c r="C17" s="660" t="s">
        <v>128</v>
      </c>
      <c r="D17" s="661">
        <v>0</v>
      </c>
      <c r="E17" s="662">
        <v>25</v>
      </c>
      <c r="F17" s="662">
        <v>25</v>
      </c>
      <c r="G17" s="663">
        <f t="shared" si="0"/>
        <v>100</v>
      </c>
    </row>
    <row r="18" spans="1:7" x14ac:dyDescent="0.2">
      <c r="A18" s="641">
        <v>1070</v>
      </c>
      <c r="B18" s="642">
        <v>5222</v>
      </c>
      <c r="C18" s="643" t="s">
        <v>130</v>
      </c>
      <c r="D18" s="644">
        <v>0</v>
      </c>
      <c r="E18" s="645">
        <v>319</v>
      </c>
      <c r="F18" s="645">
        <v>319</v>
      </c>
      <c r="G18" s="646">
        <f t="shared" si="0"/>
        <v>100</v>
      </c>
    </row>
    <row r="19" spans="1:7" s="653" customFormat="1" x14ac:dyDescent="0.2">
      <c r="A19" s="648">
        <v>1070</v>
      </c>
      <c r="B19" s="649"/>
      <c r="C19" s="650" t="s">
        <v>3015</v>
      </c>
      <c r="D19" s="651">
        <v>0</v>
      </c>
      <c r="E19" s="621">
        <v>344</v>
      </c>
      <c r="F19" s="621">
        <v>344</v>
      </c>
      <c r="G19" s="652">
        <f t="shared" si="0"/>
        <v>100</v>
      </c>
    </row>
    <row r="20" spans="1:7" x14ac:dyDescent="0.2">
      <c r="A20" s="654"/>
      <c r="B20" s="655"/>
      <c r="C20" s="664" t="s">
        <v>2627</v>
      </c>
      <c r="D20" s="657"/>
      <c r="E20" s="657"/>
      <c r="F20" s="657"/>
      <c r="G20" s="603"/>
    </row>
    <row r="21" spans="1:7" ht="13.5" customHeight="1" x14ac:dyDescent="0.2">
      <c r="A21" s="1247" t="s">
        <v>136</v>
      </c>
      <c r="B21" s="1248"/>
      <c r="C21" s="1248"/>
      <c r="D21" s="665">
        <v>1500</v>
      </c>
      <c r="E21" s="665">
        <v>2962.5</v>
      </c>
      <c r="F21" s="665">
        <v>2888.73137</v>
      </c>
      <c r="G21" s="666">
        <f t="shared" ref="G21" si="1">F21/E21*100</f>
        <v>97.50991966244726</v>
      </c>
    </row>
    <row r="22" spans="1:7" x14ac:dyDescent="0.2">
      <c r="A22" s="667"/>
      <c r="B22" s="668"/>
      <c r="C22" s="668"/>
      <c r="D22" s="669"/>
      <c r="E22" s="669"/>
      <c r="F22" s="669"/>
      <c r="G22" s="670"/>
    </row>
    <row r="23" spans="1:7" x14ac:dyDescent="0.2">
      <c r="A23" s="658">
        <v>2115</v>
      </c>
      <c r="B23" s="659">
        <v>5169</v>
      </c>
      <c r="C23" s="660" t="s">
        <v>128</v>
      </c>
      <c r="D23" s="661">
        <v>2132</v>
      </c>
      <c r="E23" s="662">
        <v>0</v>
      </c>
      <c r="F23" s="662">
        <v>0</v>
      </c>
      <c r="G23" s="663" t="s">
        <v>2739</v>
      </c>
    </row>
    <row r="24" spans="1:7" x14ac:dyDescent="0.2">
      <c r="A24" s="641">
        <v>2115</v>
      </c>
      <c r="B24" s="642">
        <v>5331</v>
      </c>
      <c r="C24" s="643" t="s">
        <v>137</v>
      </c>
      <c r="D24" s="644">
        <v>39310</v>
      </c>
      <c r="E24" s="645">
        <v>37939.39228</v>
      </c>
      <c r="F24" s="645">
        <v>33946.88334</v>
      </c>
      <c r="G24" s="646">
        <f t="shared" si="0"/>
        <v>89.476613356021844</v>
      </c>
    </row>
    <row r="25" spans="1:7" x14ac:dyDescent="0.2">
      <c r="A25" s="641">
        <v>2115</v>
      </c>
      <c r="B25" s="642">
        <v>5651</v>
      </c>
      <c r="C25" s="643" t="s">
        <v>172</v>
      </c>
      <c r="D25" s="644">
        <v>58027</v>
      </c>
      <c r="E25" s="645">
        <v>47336.22</v>
      </c>
      <c r="F25" s="645">
        <v>24717.338899999999</v>
      </c>
      <c r="G25" s="646">
        <f t="shared" si="0"/>
        <v>52.216545596585441</v>
      </c>
    </row>
    <row r="26" spans="1:7" x14ac:dyDescent="0.2">
      <c r="A26" s="641">
        <v>2115</v>
      </c>
      <c r="B26" s="642">
        <v>5901</v>
      </c>
      <c r="C26" s="643" t="s">
        <v>257</v>
      </c>
      <c r="D26" s="644">
        <v>0</v>
      </c>
      <c r="E26" s="645">
        <v>3384.0077199999996</v>
      </c>
      <c r="F26" s="645">
        <v>0</v>
      </c>
      <c r="G26" s="646">
        <f t="shared" si="0"/>
        <v>0</v>
      </c>
    </row>
    <row r="27" spans="1:7" s="653" customFormat="1" x14ac:dyDescent="0.2">
      <c r="A27" s="648">
        <v>2115</v>
      </c>
      <c r="B27" s="649"/>
      <c r="C27" s="650" t="s">
        <v>138</v>
      </c>
      <c r="D27" s="651">
        <v>99469</v>
      </c>
      <c r="E27" s="621">
        <v>88659.62</v>
      </c>
      <c r="F27" s="621">
        <v>58664.222240000003</v>
      </c>
      <c r="G27" s="652">
        <f t="shared" si="0"/>
        <v>66.167915269657158</v>
      </c>
    </row>
    <row r="28" spans="1:7" x14ac:dyDescent="0.2">
      <c r="A28" s="654"/>
      <c r="B28" s="655"/>
      <c r="C28" s="664" t="s">
        <v>2627</v>
      </c>
      <c r="D28" s="657"/>
      <c r="E28" s="657"/>
      <c r="F28" s="657"/>
      <c r="G28" s="603"/>
    </row>
    <row r="29" spans="1:7" x14ac:dyDescent="0.2">
      <c r="A29" s="658">
        <v>2118</v>
      </c>
      <c r="B29" s="659">
        <v>5011</v>
      </c>
      <c r="C29" s="660" t="s">
        <v>144</v>
      </c>
      <c r="D29" s="661">
        <v>0</v>
      </c>
      <c r="E29" s="662">
        <v>200</v>
      </c>
      <c r="F29" s="662">
        <v>96.403899999999993</v>
      </c>
      <c r="G29" s="663">
        <f t="shared" si="0"/>
        <v>48.201949999999997</v>
      </c>
    </row>
    <row r="30" spans="1:7" x14ac:dyDescent="0.2">
      <c r="A30" s="641">
        <v>2118</v>
      </c>
      <c r="B30" s="642">
        <v>5019</v>
      </c>
      <c r="C30" s="643" t="s">
        <v>251</v>
      </c>
      <c r="D30" s="644">
        <v>0</v>
      </c>
      <c r="E30" s="645">
        <v>200</v>
      </c>
      <c r="F30" s="645">
        <v>119.41370000000001</v>
      </c>
      <c r="G30" s="646">
        <f t="shared" si="0"/>
        <v>59.706850000000003</v>
      </c>
    </row>
    <row r="31" spans="1:7" x14ac:dyDescent="0.2">
      <c r="A31" s="641">
        <v>2118</v>
      </c>
      <c r="B31" s="642">
        <v>5021</v>
      </c>
      <c r="C31" s="643" t="s">
        <v>145</v>
      </c>
      <c r="D31" s="644">
        <v>0</v>
      </c>
      <c r="E31" s="645">
        <v>200</v>
      </c>
      <c r="F31" s="645">
        <v>102.24</v>
      </c>
      <c r="G31" s="646">
        <f t="shared" si="0"/>
        <v>51.12</v>
      </c>
    </row>
    <row r="32" spans="1:7" x14ac:dyDescent="0.2">
      <c r="A32" s="641">
        <v>2118</v>
      </c>
      <c r="B32" s="642">
        <v>5031</v>
      </c>
      <c r="C32" s="643" t="s">
        <v>146</v>
      </c>
      <c r="D32" s="644">
        <v>0</v>
      </c>
      <c r="E32" s="645">
        <v>99.2</v>
      </c>
      <c r="F32" s="645">
        <v>48.972839999999998</v>
      </c>
      <c r="G32" s="646">
        <f t="shared" si="0"/>
        <v>49.367782258064516</v>
      </c>
    </row>
    <row r="33" spans="1:7" x14ac:dyDescent="0.2">
      <c r="A33" s="641">
        <v>2118</v>
      </c>
      <c r="B33" s="642">
        <v>5032</v>
      </c>
      <c r="C33" s="643" t="s">
        <v>147</v>
      </c>
      <c r="D33" s="644">
        <v>0</v>
      </c>
      <c r="E33" s="645">
        <v>36</v>
      </c>
      <c r="F33" s="645">
        <v>17.772410000000004</v>
      </c>
      <c r="G33" s="646">
        <f t="shared" si="0"/>
        <v>49.367805555555563</v>
      </c>
    </row>
    <row r="34" spans="1:7" ht="25.5" x14ac:dyDescent="0.2">
      <c r="A34" s="641">
        <v>2118</v>
      </c>
      <c r="B34" s="642">
        <v>5038</v>
      </c>
      <c r="C34" s="643" t="s">
        <v>3025</v>
      </c>
      <c r="D34" s="644">
        <v>0</v>
      </c>
      <c r="E34" s="645">
        <v>1.68</v>
      </c>
      <c r="F34" s="645">
        <v>0.83431</v>
      </c>
      <c r="G34" s="646">
        <f t="shared" si="0"/>
        <v>49.661309523809528</v>
      </c>
    </row>
    <row r="35" spans="1:7" x14ac:dyDescent="0.2">
      <c r="A35" s="641">
        <v>2118</v>
      </c>
      <c r="B35" s="642">
        <v>5039</v>
      </c>
      <c r="C35" s="643" t="s">
        <v>254</v>
      </c>
      <c r="D35" s="644">
        <v>0</v>
      </c>
      <c r="E35" s="645">
        <v>62.44</v>
      </c>
      <c r="F35" s="645">
        <v>39.555569999999996</v>
      </c>
      <c r="G35" s="646">
        <f t="shared" si="0"/>
        <v>63.349727738629078</v>
      </c>
    </row>
    <row r="36" spans="1:7" x14ac:dyDescent="0.2">
      <c r="A36" s="641">
        <v>2118</v>
      </c>
      <c r="B36" s="642">
        <v>5139</v>
      </c>
      <c r="C36" s="643" t="s">
        <v>127</v>
      </c>
      <c r="D36" s="644">
        <v>0</v>
      </c>
      <c r="E36" s="645">
        <v>12</v>
      </c>
      <c r="F36" s="645">
        <v>0</v>
      </c>
      <c r="G36" s="646">
        <f t="shared" si="0"/>
        <v>0</v>
      </c>
    </row>
    <row r="37" spans="1:7" x14ac:dyDescent="0.2">
      <c r="A37" s="641">
        <v>2118</v>
      </c>
      <c r="B37" s="642">
        <v>5169</v>
      </c>
      <c r="C37" s="643" t="s">
        <v>128</v>
      </c>
      <c r="D37" s="644">
        <v>2150</v>
      </c>
      <c r="E37" s="645">
        <v>377.85</v>
      </c>
      <c r="F37" s="645">
        <v>337.85</v>
      </c>
      <c r="G37" s="646">
        <f t="shared" si="0"/>
        <v>89.413788540426097</v>
      </c>
    </row>
    <row r="38" spans="1:7" x14ac:dyDescent="0.2">
      <c r="A38" s="641">
        <v>2118</v>
      </c>
      <c r="B38" s="642">
        <v>5173</v>
      </c>
      <c r="C38" s="643" t="s">
        <v>141</v>
      </c>
      <c r="D38" s="644">
        <v>250</v>
      </c>
      <c r="E38" s="645">
        <v>89.98</v>
      </c>
      <c r="F38" s="645">
        <v>0</v>
      </c>
      <c r="G38" s="646">
        <f t="shared" si="0"/>
        <v>0</v>
      </c>
    </row>
    <row r="39" spans="1:7" x14ac:dyDescent="0.2">
      <c r="A39" s="641">
        <v>2118</v>
      </c>
      <c r="B39" s="642">
        <v>5176</v>
      </c>
      <c r="C39" s="643" t="s">
        <v>3034</v>
      </c>
      <c r="D39" s="644">
        <v>0</v>
      </c>
      <c r="E39" s="645">
        <v>32.700000000000003</v>
      </c>
      <c r="F39" s="645">
        <v>32.700000000000003</v>
      </c>
      <c r="G39" s="646">
        <f t="shared" si="0"/>
        <v>100</v>
      </c>
    </row>
    <row r="40" spans="1:7" x14ac:dyDescent="0.2">
      <c r="A40" s="641">
        <v>2118</v>
      </c>
      <c r="B40" s="642">
        <v>5179</v>
      </c>
      <c r="C40" s="643" t="s">
        <v>156</v>
      </c>
      <c r="D40" s="644">
        <v>1000</v>
      </c>
      <c r="E40" s="645">
        <v>1883</v>
      </c>
      <c r="F40" s="645">
        <v>1000</v>
      </c>
      <c r="G40" s="646">
        <f t="shared" si="0"/>
        <v>53.106744556558681</v>
      </c>
    </row>
    <row r="41" spans="1:7" x14ac:dyDescent="0.2">
      <c r="A41" s="641">
        <v>2118</v>
      </c>
      <c r="B41" s="642">
        <v>5222</v>
      </c>
      <c r="C41" s="643" t="s">
        <v>130</v>
      </c>
      <c r="D41" s="644">
        <v>0</v>
      </c>
      <c r="E41" s="645">
        <v>26</v>
      </c>
      <c r="F41" s="645">
        <v>23.845400000000001</v>
      </c>
      <c r="G41" s="646">
        <f t="shared" si="0"/>
        <v>91.713076923076926</v>
      </c>
    </row>
    <row r="42" spans="1:7" x14ac:dyDescent="0.2">
      <c r="A42" s="641">
        <v>2118</v>
      </c>
      <c r="B42" s="642">
        <v>5542</v>
      </c>
      <c r="C42" s="643" t="s">
        <v>3475</v>
      </c>
      <c r="D42" s="644">
        <v>95</v>
      </c>
      <c r="E42" s="645">
        <v>89.751750000000001</v>
      </c>
      <c r="F42" s="645">
        <v>89.751750000000001</v>
      </c>
      <c r="G42" s="646">
        <f t="shared" si="0"/>
        <v>100</v>
      </c>
    </row>
    <row r="43" spans="1:7" x14ac:dyDescent="0.2">
      <c r="A43" s="641">
        <v>2118</v>
      </c>
      <c r="B43" s="642">
        <v>5901</v>
      </c>
      <c r="C43" s="643" t="s">
        <v>257</v>
      </c>
      <c r="D43" s="644">
        <v>0</v>
      </c>
      <c r="E43" s="645">
        <v>1170.2482500000001</v>
      </c>
      <c r="F43" s="645">
        <v>0</v>
      </c>
      <c r="G43" s="646">
        <f t="shared" si="0"/>
        <v>0</v>
      </c>
    </row>
    <row r="44" spans="1:7" s="653" customFormat="1" x14ac:dyDescent="0.2">
      <c r="A44" s="648">
        <v>2118</v>
      </c>
      <c r="B44" s="649"/>
      <c r="C44" s="650" t="s">
        <v>3016</v>
      </c>
      <c r="D44" s="651">
        <v>3495</v>
      </c>
      <c r="E44" s="621">
        <v>4480.8500000000004</v>
      </c>
      <c r="F44" s="621">
        <v>1909.33988</v>
      </c>
      <c r="G44" s="652">
        <f t="shared" si="0"/>
        <v>42.611109052969859</v>
      </c>
    </row>
    <row r="45" spans="1:7" x14ac:dyDescent="0.2">
      <c r="A45" s="654"/>
      <c r="B45" s="655"/>
      <c r="C45" s="664" t="s">
        <v>2627</v>
      </c>
      <c r="D45" s="657"/>
      <c r="E45" s="657"/>
      <c r="F45" s="657"/>
      <c r="G45" s="603"/>
    </row>
    <row r="46" spans="1:7" x14ac:dyDescent="0.2">
      <c r="A46" s="658">
        <v>2125</v>
      </c>
      <c r="B46" s="659">
        <v>5011</v>
      </c>
      <c r="C46" s="660" t="s">
        <v>144</v>
      </c>
      <c r="D46" s="661">
        <v>0</v>
      </c>
      <c r="E46" s="662">
        <v>150.71</v>
      </c>
      <c r="F46" s="662">
        <v>150.70289000000002</v>
      </c>
      <c r="G46" s="663">
        <f t="shared" si="0"/>
        <v>99.995282330303255</v>
      </c>
    </row>
    <row r="47" spans="1:7" x14ac:dyDescent="0.2">
      <c r="A47" s="641">
        <v>2125</v>
      </c>
      <c r="B47" s="642">
        <v>5031</v>
      </c>
      <c r="C47" s="643" t="s">
        <v>146</v>
      </c>
      <c r="D47" s="644">
        <v>0</v>
      </c>
      <c r="E47" s="645">
        <v>36.17</v>
      </c>
      <c r="F47" s="645">
        <v>36.168690000000005</v>
      </c>
      <c r="G47" s="646">
        <f t="shared" si="0"/>
        <v>99.996378213989502</v>
      </c>
    </row>
    <row r="48" spans="1:7" x14ac:dyDescent="0.2">
      <c r="A48" s="641">
        <v>2125</v>
      </c>
      <c r="B48" s="642">
        <v>5032</v>
      </c>
      <c r="C48" s="643" t="s">
        <v>147</v>
      </c>
      <c r="D48" s="644">
        <v>0</v>
      </c>
      <c r="E48" s="645">
        <v>13.57</v>
      </c>
      <c r="F48" s="645">
        <v>13.56326</v>
      </c>
      <c r="G48" s="646">
        <f t="shared" si="0"/>
        <v>99.950331613854075</v>
      </c>
    </row>
    <row r="49" spans="1:7" ht="25.5" x14ac:dyDescent="0.2">
      <c r="A49" s="641">
        <v>2125</v>
      </c>
      <c r="B49" s="642">
        <v>5038</v>
      </c>
      <c r="C49" s="643" t="s">
        <v>3025</v>
      </c>
      <c r="D49" s="644">
        <v>0</v>
      </c>
      <c r="E49" s="645">
        <v>0.64</v>
      </c>
      <c r="F49" s="645">
        <v>0.63295000000000001</v>
      </c>
      <c r="G49" s="646">
        <f t="shared" si="0"/>
        <v>98.8984375</v>
      </c>
    </row>
    <row r="50" spans="1:7" x14ac:dyDescent="0.2">
      <c r="A50" s="641">
        <v>2125</v>
      </c>
      <c r="B50" s="642">
        <v>5169</v>
      </c>
      <c r="C50" s="643" t="s">
        <v>128</v>
      </c>
      <c r="D50" s="644">
        <v>0</v>
      </c>
      <c r="E50" s="645">
        <v>69467.467999999993</v>
      </c>
      <c r="F50" s="645">
        <v>1103</v>
      </c>
      <c r="G50" s="646">
        <f t="shared" si="0"/>
        <v>1.5877935841853343</v>
      </c>
    </row>
    <row r="51" spans="1:7" x14ac:dyDescent="0.2">
      <c r="A51" s="641">
        <v>2125</v>
      </c>
      <c r="B51" s="642">
        <v>5212</v>
      </c>
      <c r="C51" s="643" t="s">
        <v>3014</v>
      </c>
      <c r="D51" s="644">
        <v>0</v>
      </c>
      <c r="E51" s="645">
        <v>4127.8</v>
      </c>
      <c r="F51" s="645">
        <v>3789.4349999999999</v>
      </c>
      <c r="G51" s="646">
        <f t="shared" si="0"/>
        <v>91.802776297301222</v>
      </c>
    </row>
    <row r="52" spans="1:7" x14ac:dyDescent="0.2">
      <c r="A52" s="641">
        <v>2125</v>
      </c>
      <c r="B52" s="642">
        <v>5213</v>
      </c>
      <c r="C52" s="643" t="s">
        <v>3019</v>
      </c>
      <c r="D52" s="644">
        <v>0</v>
      </c>
      <c r="E52" s="645">
        <v>16550.366000000002</v>
      </c>
      <c r="F52" s="645">
        <v>14859.552</v>
      </c>
      <c r="G52" s="646">
        <f t="shared" si="0"/>
        <v>89.783827137115864</v>
      </c>
    </row>
    <row r="53" spans="1:7" x14ac:dyDescent="0.2">
      <c r="A53" s="641">
        <v>2125</v>
      </c>
      <c r="B53" s="642">
        <v>5493</v>
      </c>
      <c r="C53" s="643" t="s">
        <v>131</v>
      </c>
      <c r="D53" s="644">
        <v>0</v>
      </c>
      <c r="E53" s="645">
        <v>15</v>
      </c>
      <c r="F53" s="645">
        <v>13.552</v>
      </c>
      <c r="G53" s="646">
        <f t="shared" si="0"/>
        <v>90.346666666666664</v>
      </c>
    </row>
    <row r="54" spans="1:7" s="653" customFormat="1" x14ac:dyDescent="0.2">
      <c r="A54" s="648">
        <v>2125</v>
      </c>
      <c r="B54" s="649"/>
      <c r="C54" s="650" t="s">
        <v>3476</v>
      </c>
      <c r="D54" s="651">
        <v>0</v>
      </c>
      <c r="E54" s="621">
        <v>90361.724000000002</v>
      </c>
      <c r="F54" s="621">
        <v>19966.606790000002</v>
      </c>
      <c r="G54" s="652">
        <f t="shared" si="0"/>
        <v>22.096310147867477</v>
      </c>
    </row>
    <row r="55" spans="1:7" x14ac:dyDescent="0.2">
      <c r="A55" s="654"/>
      <c r="B55" s="655"/>
      <c r="C55" s="664" t="s">
        <v>2627</v>
      </c>
      <c r="D55" s="657"/>
      <c r="E55" s="657"/>
      <c r="F55" s="657"/>
      <c r="G55" s="603"/>
    </row>
    <row r="56" spans="1:7" x14ac:dyDescent="0.2">
      <c r="A56" s="658">
        <v>2141</v>
      </c>
      <c r="B56" s="659">
        <v>5041</v>
      </c>
      <c r="C56" s="660" t="s">
        <v>139</v>
      </c>
      <c r="D56" s="661">
        <v>786</v>
      </c>
      <c r="E56" s="662">
        <v>282.08999999999997</v>
      </c>
      <c r="F56" s="662">
        <v>121.089</v>
      </c>
      <c r="G56" s="663">
        <f t="shared" si="0"/>
        <v>42.925662022758701</v>
      </c>
    </row>
    <row r="57" spans="1:7" x14ac:dyDescent="0.2">
      <c r="A57" s="641">
        <v>2141</v>
      </c>
      <c r="B57" s="642">
        <v>5134</v>
      </c>
      <c r="C57" s="643" t="s">
        <v>3017</v>
      </c>
      <c r="D57" s="644">
        <v>200</v>
      </c>
      <c r="E57" s="645">
        <v>28.94</v>
      </c>
      <c r="F57" s="645">
        <v>28.446000000000002</v>
      </c>
      <c r="G57" s="646">
        <f t="shared" si="0"/>
        <v>98.293020041465098</v>
      </c>
    </row>
    <row r="58" spans="1:7" x14ac:dyDescent="0.2">
      <c r="A58" s="641">
        <v>2141</v>
      </c>
      <c r="B58" s="642">
        <v>5137</v>
      </c>
      <c r="C58" s="643" t="s">
        <v>1009</v>
      </c>
      <c r="D58" s="644">
        <v>0</v>
      </c>
      <c r="E58" s="645">
        <v>43.81</v>
      </c>
      <c r="F58" s="645">
        <v>43.802</v>
      </c>
      <c r="G58" s="646">
        <f t="shared" si="0"/>
        <v>99.981739328920327</v>
      </c>
    </row>
    <row r="59" spans="1:7" x14ac:dyDescent="0.2">
      <c r="A59" s="641">
        <v>2141</v>
      </c>
      <c r="B59" s="642">
        <v>5139</v>
      </c>
      <c r="C59" s="643" t="s">
        <v>127</v>
      </c>
      <c r="D59" s="644">
        <v>4000</v>
      </c>
      <c r="E59" s="645">
        <v>13397.18</v>
      </c>
      <c r="F59" s="645">
        <v>11097.711569999998</v>
      </c>
      <c r="G59" s="646">
        <f t="shared" si="0"/>
        <v>82.836175747433387</v>
      </c>
    </row>
    <row r="60" spans="1:7" x14ac:dyDescent="0.2">
      <c r="A60" s="641">
        <v>2141</v>
      </c>
      <c r="B60" s="642">
        <v>5164</v>
      </c>
      <c r="C60" s="643" t="s">
        <v>140</v>
      </c>
      <c r="D60" s="644">
        <v>2300</v>
      </c>
      <c r="E60" s="645">
        <v>3496.58</v>
      </c>
      <c r="F60" s="645">
        <v>1302.3</v>
      </c>
      <c r="G60" s="646">
        <f t="shared" si="0"/>
        <v>37.244965080164043</v>
      </c>
    </row>
    <row r="61" spans="1:7" x14ac:dyDescent="0.2">
      <c r="A61" s="641">
        <v>2141</v>
      </c>
      <c r="B61" s="642">
        <v>5169</v>
      </c>
      <c r="C61" s="643" t="s">
        <v>128</v>
      </c>
      <c r="D61" s="644">
        <v>1265</v>
      </c>
      <c r="E61" s="645">
        <v>2928.75</v>
      </c>
      <c r="F61" s="645">
        <v>2296.3040000000001</v>
      </c>
      <c r="G61" s="646">
        <f t="shared" si="0"/>
        <v>78.405599658557406</v>
      </c>
    </row>
    <row r="62" spans="1:7" x14ac:dyDescent="0.2">
      <c r="A62" s="641">
        <v>2141</v>
      </c>
      <c r="B62" s="642">
        <v>5175</v>
      </c>
      <c r="C62" s="643" t="s">
        <v>129</v>
      </c>
      <c r="D62" s="644">
        <v>600</v>
      </c>
      <c r="E62" s="645">
        <v>748.01</v>
      </c>
      <c r="F62" s="645">
        <v>688.50830000000008</v>
      </c>
      <c r="G62" s="646">
        <f t="shared" si="0"/>
        <v>92.045333618534514</v>
      </c>
    </row>
    <row r="63" spans="1:7" x14ac:dyDescent="0.2">
      <c r="A63" s="641">
        <v>2141</v>
      </c>
      <c r="B63" s="642">
        <v>5194</v>
      </c>
      <c r="C63" s="643" t="s">
        <v>3018</v>
      </c>
      <c r="D63" s="644">
        <v>100</v>
      </c>
      <c r="E63" s="645">
        <v>0</v>
      </c>
      <c r="F63" s="645">
        <v>0</v>
      </c>
      <c r="G63" s="646" t="s">
        <v>2739</v>
      </c>
    </row>
    <row r="64" spans="1:7" x14ac:dyDescent="0.2">
      <c r="A64" s="641">
        <v>2141</v>
      </c>
      <c r="B64" s="642">
        <v>5213</v>
      </c>
      <c r="C64" s="643" t="s">
        <v>3019</v>
      </c>
      <c r="D64" s="644">
        <v>0</v>
      </c>
      <c r="E64" s="645">
        <v>30</v>
      </c>
      <c r="F64" s="645">
        <v>30</v>
      </c>
      <c r="G64" s="646">
        <f t="shared" si="0"/>
        <v>100</v>
      </c>
    </row>
    <row r="65" spans="1:7" s="653" customFormat="1" x14ac:dyDescent="0.2">
      <c r="A65" s="648">
        <v>2141</v>
      </c>
      <c r="B65" s="649"/>
      <c r="C65" s="650" t="s">
        <v>143</v>
      </c>
      <c r="D65" s="651">
        <v>9251</v>
      </c>
      <c r="E65" s="621">
        <v>20955.36</v>
      </c>
      <c r="F65" s="621">
        <v>15608.16087</v>
      </c>
      <c r="G65" s="652">
        <f t="shared" si="0"/>
        <v>74.482904946514878</v>
      </c>
    </row>
    <row r="66" spans="1:7" x14ac:dyDescent="0.2">
      <c r="A66" s="654"/>
      <c r="B66" s="655"/>
      <c r="C66" s="664" t="s">
        <v>2627</v>
      </c>
      <c r="D66" s="657"/>
      <c r="E66" s="657"/>
      <c r="F66" s="657"/>
      <c r="G66" s="603"/>
    </row>
    <row r="67" spans="1:7" x14ac:dyDescent="0.2">
      <c r="A67" s="658">
        <v>2143</v>
      </c>
      <c r="B67" s="659">
        <v>5041</v>
      </c>
      <c r="C67" s="660" t="s">
        <v>139</v>
      </c>
      <c r="D67" s="661">
        <v>2000</v>
      </c>
      <c r="E67" s="662">
        <v>871.16</v>
      </c>
      <c r="F67" s="662">
        <v>772.72</v>
      </c>
      <c r="G67" s="663">
        <f t="shared" si="0"/>
        <v>88.700123972634188</v>
      </c>
    </row>
    <row r="68" spans="1:7" x14ac:dyDescent="0.2">
      <c r="A68" s="641">
        <v>2143</v>
      </c>
      <c r="B68" s="642">
        <v>5134</v>
      </c>
      <c r="C68" s="643" t="s">
        <v>3017</v>
      </c>
      <c r="D68" s="644">
        <v>0</v>
      </c>
      <c r="E68" s="645">
        <v>50</v>
      </c>
      <c r="F68" s="645">
        <v>44.537680000000002</v>
      </c>
      <c r="G68" s="646">
        <f t="shared" si="0"/>
        <v>89.075360000000003</v>
      </c>
    </row>
    <row r="69" spans="1:7" x14ac:dyDescent="0.2">
      <c r="A69" s="641">
        <v>2143</v>
      </c>
      <c r="B69" s="642">
        <v>5137</v>
      </c>
      <c r="C69" s="643" t="s">
        <v>1009</v>
      </c>
      <c r="D69" s="644">
        <v>100</v>
      </c>
      <c r="E69" s="645">
        <v>2278</v>
      </c>
      <c r="F69" s="645">
        <v>22.928000000000001</v>
      </c>
      <c r="G69" s="646">
        <f t="shared" si="0"/>
        <v>1.0064969271290607</v>
      </c>
    </row>
    <row r="70" spans="1:7" x14ac:dyDescent="0.2">
      <c r="A70" s="641">
        <v>2143</v>
      </c>
      <c r="B70" s="642">
        <v>5139</v>
      </c>
      <c r="C70" s="643" t="s">
        <v>127</v>
      </c>
      <c r="D70" s="644">
        <v>1800</v>
      </c>
      <c r="E70" s="645">
        <v>2364.48</v>
      </c>
      <c r="F70" s="645">
        <v>1734.3547800000003</v>
      </c>
      <c r="G70" s="646">
        <f t="shared" si="0"/>
        <v>73.350367945594826</v>
      </c>
    </row>
    <row r="71" spans="1:7" x14ac:dyDescent="0.2">
      <c r="A71" s="641">
        <v>2143</v>
      </c>
      <c r="B71" s="642">
        <v>5163</v>
      </c>
      <c r="C71" s="643" t="s">
        <v>151</v>
      </c>
      <c r="D71" s="644">
        <v>12</v>
      </c>
      <c r="E71" s="645">
        <v>12</v>
      </c>
      <c r="F71" s="645">
        <v>1.8149999999999999</v>
      </c>
      <c r="G71" s="646">
        <f t="shared" si="0"/>
        <v>15.125</v>
      </c>
    </row>
    <row r="72" spans="1:7" x14ac:dyDescent="0.2">
      <c r="A72" s="641">
        <v>2143</v>
      </c>
      <c r="B72" s="642">
        <v>5164</v>
      </c>
      <c r="C72" s="643" t="s">
        <v>140</v>
      </c>
      <c r="D72" s="644">
        <v>9200</v>
      </c>
      <c r="E72" s="645">
        <v>8700</v>
      </c>
      <c r="F72" s="645">
        <v>8342.7790400000013</v>
      </c>
      <c r="G72" s="646">
        <f t="shared" si="0"/>
        <v>95.894011954023</v>
      </c>
    </row>
    <row r="73" spans="1:7" x14ac:dyDescent="0.2">
      <c r="A73" s="641">
        <v>2143</v>
      </c>
      <c r="B73" s="642">
        <v>5166</v>
      </c>
      <c r="C73" s="643" t="s">
        <v>152</v>
      </c>
      <c r="D73" s="644">
        <v>200</v>
      </c>
      <c r="E73" s="645">
        <v>428.13</v>
      </c>
      <c r="F73" s="645">
        <v>390.22500000000002</v>
      </c>
      <c r="G73" s="646">
        <f t="shared" si="0"/>
        <v>91.146380772195371</v>
      </c>
    </row>
    <row r="74" spans="1:7" x14ac:dyDescent="0.2">
      <c r="A74" s="641">
        <v>2143</v>
      </c>
      <c r="B74" s="642">
        <v>5167</v>
      </c>
      <c r="C74" s="643" t="s">
        <v>153</v>
      </c>
      <c r="D74" s="644">
        <v>10</v>
      </c>
      <c r="E74" s="645">
        <v>10</v>
      </c>
      <c r="F74" s="645">
        <v>0</v>
      </c>
      <c r="G74" s="646">
        <f t="shared" si="0"/>
        <v>0</v>
      </c>
    </row>
    <row r="75" spans="1:7" x14ac:dyDescent="0.2">
      <c r="A75" s="641">
        <v>2143</v>
      </c>
      <c r="B75" s="642">
        <v>5169</v>
      </c>
      <c r="C75" s="643" t="s">
        <v>128</v>
      </c>
      <c r="D75" s="644">
        <v>86608</v>
      </c>
      <c r="E75" s="645">
        <v>78374.789999999994</v>
      </c>
      <c r="F75" s="645">
        <v>72702.534400000004</v>
      </c>
      <c r="G75" s="646">
        <f t="shared" si="0"/>
        <v>92.762652888766922</v>
      </c>
    </row>
    <row r="76" spans="1:7" x14ac:dyDescent="0.2">
      <c r="A76" s="641">
        <v>2143</v>
      </c>
      <c r="B76" s="642">
        <v>5171</v>
      </c>
      <c r="C76" s="643" t="s">
        <v>155</v>
      </c>
      <c r="D76" s="644">
        <v>250</v>
      </c>
      <c r="E76" s="645">
        <v>150</v>
      </c>
      <c r="F76" s="645">
        <v>1.8270999999999999</v>
      </c>
      <c r="G76" s="646">
        <f t="shared" si="0"/>
        <v>1.2180666666666666</v>
      </c>
    </row>
    <row r="77" spans="1:7" x14ac:dyDescent="0.2">
      <c r="A77" s="641">
        <v>2143</v>
      </c>
      <c r="B77" s="642">
        <v>5173</v>
      </c>
      <c r="C77" s="643" t="s">
        <v>141</v>
      </c>
      <c r="D77" s="644">
        <v>200</v>
      </c>
      <c r="E77" s="645">
        <v>200</v>
      </c>
      <c r="F77" s="645">
        <v>74.943450000000013</v>
      </c>
      <c r="G77" s="646">
        <f t="shared" si="0"/>
        <v>37.471725000000006</v>
      </c>
    </row>
    <row r="78" spans="1:7" x14ac:dyDescent="0.2">
      <c r="A78" s="641">
        <v>2143</v>
      </c>
      <c r="B78" s="642">
        <v>5175</v>
      </c>
      <c r="C78" s="643" t="s">
        <v>129</v>
      </c>
      <c r="D78" s="644">
        <v>700</v>
      </c>
      <c r="E78" s="645">
        <v>787.75</v>
      </c>
      <c r="F78" s="645">
        <v>425.76371</v>
      </c>
      <c r="G78" s="646">
        <f t="shared" si="0"/>
        <v>54.048074896858147</v>
      </c>
    </row>
    <row r="79" spans="1:7" x14ac:dyDescent="0.2">
      <c r="A79" s="641">
        <v>2143</v>
      </c>
      <c r="B79" s="642">
        <v>5176</v>
      </c>
      <c r="C79" s="643" t="s">
        <v>3034</v>
      </c>
      <c r="D79" s="644">
        <v>0</v>
      </c>
      <c r="E79" s="645">
        <v>20</v>
      </c>
      <c r="F79" s="645">
        <v>0</v>
      </c>
      <c r="G79" s="646">
        <f t="shared" si="0"/>
        <v>0</v>
      </c>
    </row>
    <row r="80" spans="1:7" x14ac:dyDescent="0.2">
      <c r="A80" s="641">
        <v>2143</v>
      </c>
      <c r="B80" s="642">
        <v>5179</v>
      </c>
      <c r="C80" s="643" t="s">
        <v>156</v>
      </c>
      <c r="D80" s="644">
        <v>170</v>
      </c>
      <c r="E80" s="645">
        <v>160.72</v>
      </c>
      <c r="F80" s="645">
        <v>160.71250000000001</v>
      </c>
      <c r="G80" s="646">
        <f t="shared" si="0"/>
        <v>99.995333499253363</v>
      </c>
    </row>
    <row r="81" spans="1:7" x14ac:dyDescent="0.2">
      <c r="A81" s="641">
        <v>2143</v>
      </c>
      <c r="B81" s="642">
        <v>5194</v>
      </c>
      <c r="C81" s="643" t="s">
        <v>3018</v>
      </c>
      <c r="D81" s="644">
        <v>20</v>
      </c>
      <c r="E81" s="645">
        <v>20</v>
      </c>
      <c r="F81" s="645">
        <v>0</v>
      </c>
      <c r="G81" s="646">
        <f t="shared" ref="G81:G152" si="2">F81/E81*100</f>
        <v>0</v>
      </c>
    </row>
    <row r="82" spans="1:7" x14ac:dyDescent="0.2">
      <c r="A82" s="641">
        <v>2143</v>
      </c>
      <c r="B82" s="642">
        <v>5212</v>
      </c>
      <c r="C82" s="643" t="s">
        <v>3014</v>
      </c>
      <c r="D82" s="644">
        <v>447</v>
      </c>
      <c r="E82" s="645">
        <v>812.65</v>
      </c>
      <c r="F82" s="645">
        <v>750.08799999999997</v>
      </c>
      <c r="G82" s="646">
        <f t="shared" si="2"/>
        <v>92.301482803174792</v>
      </c>
    </row>
    <row r="83" spans="1:7" x14ac:dyDescent="0.2">
      <c r="A83" s="641">
        <v>2143</v>
      </c>
      <c r="B83" s="642">
        <v>5213</v>
      </c>
      <c r="C83" s="643" t="s">
        <v>3019</v>
      </c>
      <c r="D83" s="644">
        <v>6926</v>
      </c>
      <c r="E83" s="645">
        <v>5008.1459999999997</v>
      </c>
      <c r="F83" s="645">
        <v>4681.2164299999995</v>
      </c>
      <c r="G83" s="646">
        <f t="shared" si="2"/>
        <v>93.472043946003168</v>
      </c>
    </row>
    <row r="84" spans="1:7" x14ac:dyDescent="0.2">
      <c r="A84" s="641">
        <v>2143</v>
      </c>
      <c r="B84" s="642">
        <v>5219</v>
      </c>
      <c r="C84" s="643" t="s">
        <v>3020</v>
      </c>
      <c r="D84" s="644">
        <v>0</v>
      </c>
      <c r="E84" s="645">
        <v>250</v>
      </c>
      <c r="F84" s="645">
        <v>250</v>
      </c>
      <c r="G84" s="646">
        <f t="shared" si="2"/>
        <v>100</v>
      </c>
    </row>
    <row r="85" spans="1:7" x14ac:dyDescent="0.2">
      <c r="A85" s="641">
        <v>2143</v>
      </c>
      <c r="B85" s="642">
        <v>5221</v>
      </c>
      <c r="C85" s="643" t="s">
        <v>142</v>
      </c>
      <c r="D85" s="644">
        <v>5116</v>
      </c>
      <c r="E85" s="645">
        <v>2913.96</v>
      </c>
      <c r="F85" s="645">
        <v>1882.0039999999999</v>
      </c>
      <c r="G85" s="646">
        <f t="shared" si="2"/>
        <v>64.585787038943565</v>
      </c>
    </row>
    <row r="86" spans="1:7" x14ac:dyDescent="0.2">
      <c r="A86" s="641">
        <v>2143</v>
      </c>
      <c r="B86" s="642">
        <v>5222</v>
      </c>
      <c r="C86" s="643" t="s">
        <v>130</v>
      </c>
      <c r="D86" s="644">
        <v>18522</v>
      </c>
      <c r="E86" s="645">
        <v>27004.46</v>
      </c>
      <c r="F86" s="645">
        <v>16146.234420000001</v>
      </c>
      <c r="G86" s="646">
        <f t="shared" si="2"/>
        <v>59.790991636196402</v>
      </c>
    </row>
    <row r="87" spans="1:7" x14ac:dyDescent="0.2">
      <c r="A87" s="641">
        <v>2143</v>
      </c>
      <c r="B87" s="642">
        <v>5321</v>
      </c>
      <c r="C87" s="643" t="s">
        <v>134</v>
      </c>
      <c r="D87" s="644">
        <v>2788</v>
      </c>
      <c r="E87" s="645">
        <v>7060.5940000000001</v>
      </c>
      <c r="F87" s="645">
        <v>6484.7348700000002</v>
      </c>
      <c r="G87" s="646">
        <f t="shared" si="2"/>
        <v>91.844041308705755</v>
      </c>
    </row>
    <row r="88" spans="1:7" x14ac:dyDescent="0.2">
      <c r="A88" s="641">
        <v>2143</v>
      </c>
      <c r="B88" s="642">
        <v>5329</v>
      </c>
      <c r="C88" s="643" t="s">
        <v>3021</v>
      </c>
      <c r="D88" s="644">
        <v>900</v>
      </c>
      <c r="E88" s="645">
        <v>900</v>
      </c>
      <c r="F88" s="645">
        <v>900</v>
      </c>
      <c r="G88" s="646">
        <f t="shared" si="2"/>
        <v>100</v>
      </c>
    </row>
    <row r="89" spans="1:7" x14ac:dyDescent="0.2">
      <c r="A89" s="641">
        <v>2143</v>
      </c>
      <c r="B89" s="642">
        <v>5331</v>
      </c>
      <c r="C89" s="643" t="s">
        <v>137</v>
      </c>
      <c r="D89" s="644">
        <v>0</v>
      </c>
      <c r="E89" s="645">
        <v>512.20000000000005</v>
      </c>
      <c r="F89" s="645">
        <v>321.7</v>
      </c>
      <c r="G89" s="646">
        <f t="shared" si="2"/>
        <v>62.807497071456453</v>
      </c>
    </row>
    <row r="90" spans="1:7" x14ac:dyDescent="0.2">
      <c r="A90" s="641">
        <v>2143</v>
      </c>
      <c r="B90" s="642">
        <v>5339</v>
      </c>
      <c r="C90" s="643" t="s">
        <v>157</v>
      </c>
      <c r="D90" s="644">
        <v>0</v>
      </c>
      <c r="E90" s="645">
        <v>380</v>
      </c>
      <c r="F90" s="645">
        <v>380</v>
      </c>
      <c r="G90" s="646">
        <f t="shared" si="2"/>
        <v>100</v>
      </c>
    </row>
    <row r="91" spans="1:7" x14ac:dyDescent="0.2">
      <c r="A91" s="641">
        <v>2143</v>
      </c>
      <c r="B91" s="642">
        <v>5901</v>
      </c>
      <c r="C91" s="643" t="s">
        <v>257</v>
      </c>
      <c r="D91" s="644">
        <v>0</v>
      </c>
      <c r="E91" s="645">
        <v>7572.5</v>
      </c>
      <c r="F91" s="645">
        <v>0</v>
      </c>
      <c r="G91" s="646">
        <f t="shared" si="2"/>
        <v>0</v>
      </c>
    </row>
    <row r="92" spans="1:7" s="653" customFormat="1" x14ac:dyDescent="0.2">
      <c r="A92" s="648">
        <v>2143</v>
      </c>
      <c r="B92" s="649"/>
      <c r="C92" s="650" t="s">
        <v>0</v>
      </c>
      <c r="D92" s="651">
        <v>135969</v>
      </c>
      <c r="E92" s="621">
        <v>146841.54</v>
      </c>
      <c r="F92" s="621">
        <v>116471.11838000001</v>
      </c>
      <c r="G92" s="652">
        <f t="shared" si="2"/>
        <v>79.317554405926288</v>
      </c>
    </row>
    <row r="93" spans="1:7" x14ac:dyDescent="0.2">
      <c r="A93" s="654"/>
      <c r="B93" s="655"/>
      <c r="C93" s="664" t="s">
        <v>2627</v>
      </c>
      <c r="D93" s="657"/>
      <c r="E93" s="657"/>
      <c r="F93" s="657"/>
      <c r="G93" s="603"/>
    </row>
    <row r="94" spans="1:7" x14ac:dyDescent="0.2">
      <c r="A94" s="658">
        <v>2169</v>
      </c>
      <c r="B94" s="659">
        <v>5169</v>
      </c>
      <c r="C94" s="660" t="s">
        <v>128</v>
      </c>
      <c r="D94" s="661">
        <v>150</v>
      </c>
      <c r="E94" s="662">
        <v>150</v>
      </c>
      <c r="F94" s="662">
        <v>0</v>
      </c>
      <c r="G94" s="663">
        <f>F94/E94*100</f>
        <v>0</v>
      </c>
    </row>
    <row r="95" spans="1:7" s="653" customFormat="1" x14ac:dyDescent="0.2">
      <c r="A95" s="648">
        <v>2169</v>
      </c>
      <c r="B95" s="649"/>
      <c r="C95" s="650" t="s">
        <v>3477</v>
      </c>
      <c r="D95" s="651">
        <v>150</v>
      </c>
      <c r="E95" s="621">
        <v>150</v>
      </c>
      <c r="F95" s="621">
        <v>0</v>
      </c>
      <c r="G95" s="652">
        <f>F95/E95*100</f>
        <v>0</v>
      </c>
    </row>
    <row r="96" spans="1:7" x14ac:dyDescent="0.2">
      <c r="A96" s="654"/>
      <c r="B96" s="655"/>
      <c r="C96" s="664" t="s">
        <v>2627</v>
      </c>
      <c r="D96" s="657"/>
      <c r="E96" s="657"/>
      <c r="F96" s="657"/>
      <c r="G96" s="603"/>
    </row>
    <row r="97" spans="1:7" x14ac:dyDescent="0.2">
      <c r="A97" s="658">
        <v>2199</v>
      </c>
      <c r="B97" s="659">
        <v>5222</v>
      </c>
      <c r="C97" s="660" t="s">
        <v>130</v>
      </c>
      <c r="D97" s="661">
        <v>400</v>
      </c>
      <c r="E97" s="662">
        <v>580</v>
      </c>
      <c r="F97" s="662">
        <v>580</v>
      </c>
      <c r="G97" s="663">
        <f t="shared" si="2"/>
        <v>100</v>
      </c>
    </row>
    <row r="98" spans="1:7" s="653" customFormat="1" x14ac:dyDescent="0.2">
      <c r="A98" s="648">
        <v>2199</v>
      </c>
      <c r="B98" s="649"/>
      <c r="C98" s="650" t="s">
        <v>158</v>
      </c>
      <c r="D98" s="651">
        <v>400</v>
      </c>
      <c r="E98" s="621">
        <v>580</v>
      </c>
      <c r="F98" s="621">
        <v>580</v>
      </c>
      <c r="G98" s="652">
        <f t="shared" si="2"/>
        <v>100</v>
      </c>
    </row>
    <row r="99" spans="1:7" x14ac:dyDescent="0.2">
      <c r="A99" s="654"/>
      <c r="B99" s="655"/>
      <c r="C99" s="664" t="s">
        <v>2627</v>
      </c>
      <c r="D99" s="657"/>
      <c r="E99" s="657"/>
      <c r="F99" s="657"/>
      <c r="G99" s="603"/>
    </row>
    <row r="100" spans="1:7" x14ac:dyDescent="0.2">
      <c r="A100" s="658">
        <v>2212</v>
      </c>
      <c r="B100" s="659">
        <v>5011</v>
      </c>
      <c r="C100" s="660" t="s">
        <v>144</v>
      </c>
      <c r="D100" s="661">
        <v>0</v>
      </c>
      <c r="E100" s="662">
        <v>2127.0700000000002</v>
      </c>
      <c r="F100" s="662">
        <v>2126.9960499999997</v>
      </c>
      <c r="G100" s="663">
        <f t="shared" si="2"/>
        <v>99.996523386630415</v>
      </c>
    </row>
    <row r="101" spans="1:7" x14ac:dyDescent="0.2">
      <c r="A101" s="641">
        <v>2212</v>
      </c>
      <c r="B101" s="642">
        <v>5031</v>
      </c>
      <c r="C101" s="643" t="s">
        <v>146</v>
      </c>
      <c r="D101" s="644">
        <v>0</v>
      </c>
      <c r="E101" s="645">
        <v>527.71</v>
      </c>
      <c r="F101" s="645">
        <v>527.49500999999998</v>
      </c>
      <c r="G101" s="646">
        <f t="shared" si="2"/>
        <v>99.959259820734857</v>
      </c>
    </row>
    <row r="102" spans="1:7" x14ac:dyDescent="0.2">
      <c r="A102" s="641">
        <v>2212</v>
      </c>
      <c r="B102" s="642">
        <v>5032</v>
      </c>
      <c r="C102" s="643" t="s">
        <v>147</v>
      </c>
      <c r="D102" s="644">
        <v>0</v>
      </c>
      <c r="E102" s="645">
        <v>191.53</v>
      </c>
      <c r="F102" s="645">
        <v>191.42965000000007</v>
      </c>
      <c r="G102" s="646">
        <f t="shared" si="2"/>
        <v>99.94760611914586</v>
      </c>
    </row>
    <row r="103" spans="1:7" ht="25.5" x14ac:dyDescent="0.2">
      <c r="A103" s="641">
        <v>2212</v>
      </c>
      <c r="B103" s="642">
        <v>5038</v>
      </c>
      <c r="C103" s="643" t="s">
        <v>3025</v>
      </c>
      <c r="D103" s="644">
        <v>0</v>
      </c>
      <c r="E103" s="645">
        <v>9.0299999999999994</v>
      </c>
      <c r="F103" s="645">
        <v>8.9333899999999993</v>
      </c>
      <c r="G103" s="646">
        <f t="shared" si="2"/>
        <v>98.930121816168324</v>
      </c>
    </row>
    <row r="104" spans="1:7" x14ac:dyDescent="0.2">
      <c r="A104" s="641">
        <v>2212</v>
      </c>
      <c r="B104" s="642">
        <v>5041</v>
      </c>
      <c r="C104" s="643" t="s">
        <v>139</v>
      </c>
      <c r="D104" s="644">
        <v>0</v>
      </c>
      <c r="E104" s="645">
        <v>21.2</v>
      </c>
      <c r="F104" s="645">
        <v>21.2</v>
      </c>
      <c r="G104" s="646">
        <f t="shared" si="2"/>
        <v>100</v>
      </c>
    </row>
    <row r="105" spans="1:7" x14ac:dyDescent="0.2">
      <c r="A105" s="641">
        <v>2212</v>
      </c>
      <c r="B105" s="642">
        <v>5137</v>
      </c>
      <c r="C105" s="643" t="s">
        <v>1009</v>
      </c>
      <c r="D105" s="644">
        <v>30</v>
      </c>
      <c r="E105" s="645">
        <v>168.89</v>
      </c>
      <c r="F105" s="645">
        <v>58.110919999999993</v>
      </c>
      <c r="G105" s="646">
        <f t="shared" si="2"/>
        <v>34.40755521345254</v>
      </c>
    </row>
    <row r="106" spans="1:7" x14ac:dyDescent="0.2">
      <c r="A106" s="641">
        <v>2212</v>
      </c>
      <c r="B106" s="642">
        <v>5169</v>
      </c>
      <c r="C106" s="643" t="s">
        <v>128</v>
      </c>
      <c r="D106" s="644">
        <v>180</v>
      </c>
      <c r="E106" s="645">
        <v>803.93</v>
      </c>
      <c r="F106" s="645">
        <v>246.22045</v>
      </c>
      <c r="G106" s="646">
        <f t="shared" si="2"/>
        <v>30.627100618213031</v>
      </c>
    </row>
    <row r="107" spans="1:7" x14ac:dyDescent="0.2">
      <c r="A107" s="641">
        <v>2212</v>
      </c>
      <c r="B107" s="642">
        <v>5175</v>
      </c>
      <c r="C107" s="643" t="s">
        <v>129</v>
      </c>
      <c r="D107" s="644">
        <v>0</v>
      </c>
      <c r="E107" s="645">
        <v>9.59</v>
      </c>
      <c r="F107" s="645">
        <v>9.577</v>
      </c>
      <c r="G107" s="646">
        <f t="shared" si="2"/>
        <v>99.864442127215852</v>
      </c>
    </row>
    <row r="108" spans="1:7" x14ac:dyDescent="0.2">
      <c r="A108" s="641">
        <v>2212</v>
      </c>
      <c r="B108" s="642">
        <v>5331</v>
      </c>
      <c r="C108" s="643" t="s">
        <v>137</v>
      </c>
      <c r="D108" s="644">
        <v>1056345</v>
      </c>
      <c r="E108" s="645">
        <v>1214100</v>
      </c>
      <c r="F108" s="645">
        <v>1143881.186</v>
      </c>
      <c r="G108" s="646">
        <f t="shared" si="2"/>
        <v>94.216389588995966</v>
      </c>
    </row>
    <row r="109" spans="1:7" x14ac:dyDescent="0.2">
      <c r="A109" s="641">
        <v>2212</v>
      </c>
      <c r="B109" s="642">
        <v>5336</v>
      </c>
      <c r="C109" s="643" t="s">
        <v>159</v>
      </c>
      <c r="D109" s="644">
        <v>0</v>
      </c>
      <c r="E109" s="645">
        <v>244156</v>
      </c>
      <c r="F109" s="645">
        <v>244156</v>
      </c>
      <c r="G109" s="646">
        <f t="shared" si="2"/>
        <v>100</v>
      </c>
    </row>
    <row r="110" spans="1:7" s="653" customFormat="1" x14ac:dyDescent="0.2">
      <c r="A110" s="648">
        <v>2212</v>
      </c>
      <c r="B110" s="649"/>
      <c r="C110" s="650" t="s">
        <v>64</v>
      </c>
      <c r="D110" s="651">
        <v>1056555</v>
      </c>
      <c r="E110" s="621">
        <v>1462114.95</v>
      </c>
      <c r="F110" s="621">
        <v>1391227.1484700004</v>
      </c>
      <c r="G110" s="652">
        <f t="shared" si="2"/>
        <v>95.151694363702418</v>
      </c>
    </row>
    <row r="111" spans="1:7" x14ac:dyDescent="0.2">
      <c r="A111" s="654"/>
      <c r="B111" s="655"/>
      <c r="C111" s="664" t="s">
        <v>2627</v>
      </c>
      <c r="D111" s="657"/>
      <c r="E111" s="657"/>
      <c r="F111" s="657"/>
      <c r="G111" s="603"/>
    </row>
    <row r="112" spans="1:7" x14ac:dyDescent="0.2">
      <c r="A112" s="658">
        <v>2219</v>
      </c>
      <c r="B112" s="659">
        <v>5166</v>
      </c>
      <c r="C112" s="660" t="s">
        <v>152</v>
      </c>
      <c r="D112" s="661">
        <v>2000</v>
      </c>
      <c r="E112" s="662">
        <v>0</v>
      </c>
      <c r="F112" s="662">
        <v>0</v>
      </c>
      <c r="G112" s="663" t="s">
        <v>2739</v>
      </c>
    </row>
    <row r="113" spans="1:7" x14ac:dyDescent="0.2">
      <c r="A113" s="641">
        <v>2219</v>
      </c>
      <c r="B113" s="642">
        <v>5169</v>
      </c>
      <c r="C113" s="643" t="s">
        <v>128</v>
      </c>
      <c r="D113" s="644">
        <v>0</v>
      </c>
      <c r="E113" s="645">
        <v>260.2</v>
      </c>
      <c r="F113" s="645">
        <v>260.14999999999998</v>
      </c>
      <c r="G113" s="646">
        <f t="shared" si="2"/>
        <v>99.98078401229823</v>
      </c>
    </row>
    <row r="114" spans="1:7" s="653" customFormat="1" x14ac:dyDescent="0.2">
      <c r="A114" s="648">
        <v>2219</v>
      </c>
      <c r="B114" s="649"/>
      <c r="C114" s="650" t="s">
        <v>160</v>
      </c>
      <c r="D114" s="651">
        <v>2000</v>
      </c>
      <c r="E114" s="621">
        <v>260.2</v>
      </c>
      <c r="F114" s="621">
        <v>260.14999999999998</v>
      </c>
      <c r="G114" s="652">
        <f t="shared" si="2"/>
        <v>99.98078401229823</v>
      </c>
    </row>
    <row r="115" spans="1:7" x14ac:dyDescent="0.2">
      <c r="A115" s="654"/>
      <c r="B115" s="655"/>
      <c r="C115" s="664" t="s">
        <v>2627</v>
      </c>
      <c r="D115" s="657"/>
      <c r="E115" s="657"/>
      <c r="F115" s="657"/>
      <c r="G115" s="603"/>
    </row>
    <row r="116" spans="1:7" x14ac:dyDescent="0.2">
      <c r="A116" s="658">
        <v>2223</v>
      </c>
      <c r="B116" s="659">
        <v>5213</v>
      </c>
      <c r="C116" s="660" t="s">
        <v>3019</v>
      </c>
      <c r="D116" s="661">
        <v>800</v>
      </c>
      <c r="E116" s="662">
        <v>800</v>
      </c>
      <c r="F116" s="662">
        <v>800</v>
      </c>
      <c r="G116" s="663">
        <f t="shared" si="2"/>
        <v>100</v>
      </c>
    </row>
    <row r="117" spans="1:7" s="653" customFormat="1" x14ac:dyDescent="0.2">
      <c r="A117" s="648">
        <v>2223</v>
      </c>
      <c r="B117" s="649"/>
      <c r="C117" s="650" t="s">
        <v>161</v>
      </c>
      <c r="D117" s="651">
        <v>800</v>
      </c>
      <c r="E117" s="621">
        <v>800</v>
      </c>
      <c r="F117" s="621">
        <v>800</v>
      </c>
      <c r="G117" s="652">
        <f t="shared" si="2"/>
        <v>100</v>
      </c>
    </row>
    <row r="118" spans="1:7" x14ac:dyDescent="0.2">
      <c r="A118" s="654"/>
      <c r="B118" s="655"/>
      <c r="C118" s="664" t="s">
        <v>2627</v>
      </c>
      <c r="D118" s="657"/>
      <c r="E118" s="657"/>
      <c r="F118" s="657"/>
      <c r="G118" s="603"/>
    </row>
    <row r="119" spans="1:7" x14ac:dyDescent="0.2">
      <c r="A119" s="658">
        <v>2229</v>
      </c>
      <c r="B119" s="659">
        <v>5164</v>
      </c>
      <c r="C119" s="660" t="s">
        <v>140</v>
      </c>
      <c r="D119" s="661">
        <v>0</v>
      </c>
      <c r="E119" s="662">
        <v>8</v>
      </c>
      <c r="F119" s="662">
        <v>8</v>
      </c>
      <c r="G119" s="663">
        <f t="shared" si="2"/>
        <v>100</v>
      </c>
    </row>
    <row r="120" spans="1:7" x14ac:dyDescent="0.2">
      <c r="A120" s="641">
        <v>2229</v>
      </c>
      <c r="B120" s="642">
        <v>5173</v>
      </c>
      <c r="C120" s="643" t="s">
        <v>141</v>
      </c>
      <c r="D120" s="644">
        <v>0</v>
      </c>
      <c r="E120" s="645">
        <v>83.4</v>
      </c>
      <c r="F120" s="645">
        <v>83.4</v>
      </c>
      <c r="G120" s="646">
        <f t="shared" si="2"/>
        <v>100</v>
      </c>
    </row>
    <row r="121" spans="1:7" s="653" customFormat="1" x14ac:dyDescent="0.2">
      <c r="A121" s="648">
        <v>2229</v>
      </c>
      <c r="B121" s="649"/>
      <c r="C121" s="650" t="s">
        <v>65</v>
      </c>
      <c r="D121" s="651">
        <v>0</v>
      </c>
      <c r="E121" s="621">
        <v>91.4</v>
      </c>
      <c r="F121" s="621">
        <v>91.4</v>
      </c>
      <c r="G121" s="652">
        <f t="shared" si="2"/>
        <v>100</v>
      </c>
    </row>
    <row r="122" spans="1:7" x14ac:dyDescent="0.2">
      <c r="A122" s="654"/>
      <c r="B122" s="655"/>
      <c r="C122" s="664" t="s">
        <v>2627</v>
      </c>
      <c r="D122" s="657"/>
      <c r="E122" s="657"/>
      <c r="F122" s="657"/>
      <c r="G122" s="603"/>
    </row>
    <row r="123" spans="1:7" x14ac:dyDescent="0.2">
      <c r="A123" s="658">
        <v>2241</v>
      </c>
      <c r="B123" s="659">
        <v>5169</v>
      </c>
      <c r="C123" s="660" t="s">
        <v>128</v>
      </c>
      <c r="D123" s="661">
        <v>8200</v>
      </c>
      <c r="E123" s="662">
        <v>2.2250000000000001</v>
      </c>
      <c r="F123" s="662">
        <v>2.22254</v>
      </c>
      <c r="G123" s="663">
        <f t="shared" si="2"/>
        <v>99.889438202247177</v>
      </c>
    </row>
    <row r="124" spans="1:7" x14ac:dyDescent="0.2">
      <c r="A124" s="641">
        <v>2241</v>
      </c>
      <c r="B124" s="642">
        <v>5213</v>
      </c>
      <c r="C124" s="643" t="s">
        <v>3019</v>
      </c>
      <c r="D124" s="644">
        <v>0</v>
      </c>
      <c r="E124" s="645">
        <v>350</v>
      </c>
      <c r="F124" s="645">
        <v>350</v>
      </c>
      <c r="G124" s="646">
        <f t="shared" si="2"/>
        <v>100</v>
      </c>
    </row>
    <row r="125" spans="1:7" s="653" customFormat="1" x14ac:dyDescent="0.2">
      <c r="A125" s="648">
        <v>2241</v>
      </c>
      <c r="B125" s="649"/>
      <c r="C125" s="650" t="s">
        <v>162</v>
      </c>
      <c r="D125" s="651">
        <v>8200</v>
      </c>
      <c r="E125" s="621">
        <v>352.22500000000002</v>
      </c>
      <c r="F125" s="621">
        <v>352.22253999999998</v>
      </c>
      <c r="G125" s="652">
        <f t="shared" si="2"/>
        <v>99.99930158279507</v>
      </c>
    </row>
    <row r="126" spans="1:7" x14ac:dyDescent="0.2">
      <c r="A126" s="654"/>
      <c r="B126" s="655"/>
      <c r="C126" s="664" t="s">
        <v>2627</v>
      </c>
      <c r="D126" s="657"/>
      <c r="E126" s="657"/>
      <c r="F126" s="657"/>
      <c r="G126" s="603"/>
    </row>
    <row r="127" spans="1:7" x14ac:dyDescent="0.2">
      <c r="A127" s="658">
        <v>2251</v>
      </c>
      <c r="B127" s="659">
        <v>5137</v>
      </c>
      <c r="C127" s="660" t="s">
        <v>1009</v>
      </c>
      <c r="D127" s="661">
        <v>0</v>
      </c>
      <c r="E127" s="662">
        <v>5000</v>
      </c>
      <c r="F127" s="662">
        <v>0</v>
      </c>
      <c r="G127" s="663">
        <f t="shared" si="2"/>
        <v>0</v>
      </c>
    </row>
    <row r="128" spans="1:7" x14ac:dyDescent="0.2">
      <c r="A128" s="641">
        <v>2251</v>
      </c>
      <c r="B128" s="642">
        <v>5166</v>
      </c>
      <c r="C128" s="643" t="s">
        <v>152</v>
      </c>
      <c r="D128" s="644">
        <v>0</v>
      </c>
      <c r="E128" s="645">
        <v>312.10000000000002</v>
      </c>
      <c r="F128" s="645">
        <v>0</v>
      </c>
      <c r="G128" s="646">
        <f t="shared" si="2"/>
        <v>0</v>
      </c>
    </row>
    <row r="129" spans="1:7" x14ac:dyDescent="0.2">
      <c r="A129" s="641">
        <v>2251</v>
      </c>
      <c r="B129" s="642">
        <v>5171</v>
      </c>
      <c r="C129" s="643" t="s">
        <v>155</v>
      </c>
      <c r="D129" s="644">
        <v>8954</v>
      </c>
      <c r="E129" s="645">
        <v>1554</v>
      </c>
      <c r="F129" s="645">
        <v>0</v>
      </c>
      <c r="G129" s="646">
        <f t="shared" si="2"/>
        <v>0</v>
      </c>
    </row>
    <row r="130" spans="1:7" x14ac:dyDescent="0.2">
      <c r="A130" s="641">
        <v>2251</v>
      </c>
      <c r="B130" s="642">
        <v>5213</v>
      </c>
      <c r="C130" s="643" t="s">
        <v>3019</v>
      </c>
      <c r="D130" s="644">
        <v>73000</v>
      </c>
      <c r="E130" s="645">
        <v>73000</v>
      </c>
      <c r="F130" s="645">
        <v>71500</v>
      </c>
      <c r="G130" s="646">
        <f t="shared" si="2"/>
        <v>97.945205479452056</v>
      </c>
    </row>
    <row r="131" spans="1:7" s="653" customFormat="1" x14ac:dyDescent="0.2">
      <c r="A131" s="648">
        <v>2251</v>
      </c>
      <c r="B131" s="649"/>
      <c r="C131" s="650" t="s">
        <v>66</v>
      </c>
      <c r="D131" s="651">
        <v>81954</v>
      </c>
      <c r="E131" s="621">
        <v>79866.100000000006</v>
      </c>
      <c r="F131" s="621">
        <v>71500</v>
      </c>
      <c r="G131" s="652">
        <f t="shared" si="2"/>
        <v>89.524842204640009</v>
      </c>
    </row>
    <row r="132" spans="1:7" x14ac:dyDescent="0.2">
      <c r="A132" s="654"/>
      <c r="B132" s="655"/>
      <c r="C132" s="664" t="s">
        <v>2627</v>
      </c>
      <c r="D132" s="657"/>
      <c r="E132" s="657"/>
      <c r="F132" s="657"/>
      <c r="G132" s="603"/>
    </row>
    <row r="133" spans="1:7" x14ac:dyDescent="0.2">
      <c r="A133" s="658">
        <v>2292</v>
      </c>
      <c r="B133" s="659">
        <v>5166</v>
      </c>
      <c r="C133" s="660" t="s">
        <v>152</v>
      </c>
      <c r="D133" s="661">
        <v>1000</v>
      </c>
      <c r="E133" s="662">
        <v>2166.44</v>
      </c>
      <c r="F133" s="662">
        <v>385.56650000000002</v>
      </c>
      <c r="G133" s="663">
        <f t="shared" si="2"/>
        <v>17.797238788057829</v>
      </c>
    </row>
    <row r="134" spans="1:7" x14ac:dyDescent="0.2">
      <c r="A134" s="641">
        <v>2292</v>
      </c>
      <c r="B134" s="642">
        <v>5169</v>
      </c>
      <c r="C134" s="643" t="s">
        <v>128</v>
      </c>
      <c r="D134" s="644">
        <v>600</v>
      </c>
      <c r="E134" s="645">
        <v>829.9</v>
      </c>
      <c r="F134" s="645">
        <v>189.66749999999999</v>
      </c>
      <c r="G134" s="646">
        <f t="shared" si="2"/>
        <v>22.854259549343293</v>
      </c>
    </row>
    <row r="135" spans="1:7" x14ac:dyDescent="0.2">
      <c r="A135" s="641">
        <v>2292</v>
      </c>
      <c r="B135" s="642">
        <v>5213</v>
      </c>
      <c r="C135" s="643" t="s">
        <v>3019</v>
      </c>
      <c r="D135" s="644">
        <v>1262442</v>
      </c>
      <c r="E135" s="645">
        <v>1171025.7</v>
      </c>
      <c r="F135" s="645">
        <v>1155768.1861799997</v>
      </c>
      <c r="G135" s="646">
        <f t="shared" si="2"/>
        <v>98.697081215211568</v>
      </c>
    </row>
    <row r="136" spans="1:7" x14ac:dyDescent="0.2">
      <c r="A136" s="641">
        <v>2292</v>
      </c>
      <c r="B136" s="642">
        <v>5321</v>
      </c>
      <c r="C136" s="643" t="s">
        <v>134</v>
      </c>
      <c r="D136" s="644">
        <v>53208</v>
      </c>
      <c r="E136" s="645">
        <v>53208</v>
      </c>
      <c r="F136" s="645">
        <v>53207.661999999997</v>
      </c>
      <c r="G136" s="646">
        <f t="shared" si="2"/>
        <v>99.999364757179364</v>
      </c>
    </row>
    <row r="137" spans="1:7" x14ac:dyDescent="0.2">
      <c r="A137" s="641">
        <v>2292</v>
      </c>
      <c r="B137" s="642">
        <v>5323</v>
      </c>
      <c r="C137" s="643" t="s">
        <v>164</v>
      </c>
      <c r="D137" s="644">
        <v>14350</v>
      </c>
      <c r="E137" s="645">
        <v>14906.3</v>
      </c>
      <c r="F137" s="645">
        <v>14906.29932</v>
      </c>
      <c r="G137" s="646">
        <f t="shared" si="2"/>
        <v>99.999995438170444</v>
      </c>
    </row>
    <row r="138" spans="1:7" s="653" customFormat="1" x14ac:dyDescent="0.2">
      <c r="A138" s="648">
        <v>2292</v>
      </c>
      <c r="B138" s="649"/>
      <c r="C138" s="650" t="s">
        <v>2624</v>
      </c>
      <c r="D138" s="651">
        <v>1331600</v>
      </c>
      <c r="E138" s="621">
        <v>1242136.3400000001</v>
      </c>
      <c r="F138" s="621">
        <v>1224457.3814999997</v>
      </c>
      <c r="G138" s="652">
        <f t="shared" si="2"/>
        <v>98.576729628568756</v>
      </c>
    </row>
    <row r="139" spans="1:7" x14ac:dyDescent="0.2">
      <c r="A139" s="654"/>
      <c r="B139" s="655"/>
      <c r="C139" s="664" t="s">
        <v>2627</v>
      </c>
      <c r="D139" s="657"/>
      <c r="E139" s="657"/>
      <c r="F139" s="657"/>
      <c r="G139" s="603"/>
    </row>
    <row r="140" spans="1:7" x14ac:dyDescent="0.2">
      <c r="A140" s="658">
        <v>2293</v>
      </c>
      <c r="B140" s="659">
        <v>5166</v>
      </c>
      <c r="C140" s="660" t="s">
        <v>152</v>
      </c>
      <c r="D140" s="661">
        <v>300</v>
      </c>
      <c r="E140" s="662">
        <v>0</v>
      </c>
      <c r="F140" s="662">
        <v>0</v>
      </c>
      <c r="G140" s="663" t="s">
        <v>2739</v>
      </c>
    </row>
    <row r="141" spans="1:7" x14ac:dyDescent="0.2">
      <c r="A141" s="641">
        <v>2293</v>
      </c>
      <c r="B141" s="642">
        <v>5532</v>
      </c>
      <c r="C141" s="643" t="s">
        <v>205</v>
      </c>
      <c r="D141" s="644">
        <v>33700</v>
      </c>
      <c r="E141" s="645">
        <v>9890</v>
      </c>
      <c r="F141" s="645">
        <v>9890</v>
      </c>
      <c r="G141" s="646">
        <f t="shared" si="2"/>
        <v>100</v>
      </c>
    </row>
    <row r="142" spans="1:7" s="653" customFormat="1" x14ac:dyDescent="0.2">
      <c r="A142" s="648">
        <v>2293</v>
      </c>
      <c r="B142" s="649"/>
      <c r="C142" s="650" t="s">
        <v>165</v>
      </c>
      <c r="D142" s="651">
        <v>34000</v>
      </c>
      <c r="E142" s="621">
        <v>9890</v>
      </c>
      <c r="F142" s="621">
        <v>9890</v>
      </c>
      <c r="G142" s="652">
        <f t="shared" si="2"/>
        <v>100</v>
      </c>
    </row>
    <row r="143" spans="1:7" x14ac:dyDescent="0.2">
      <c r="A143" s="654"/>
      <c r="B143" s="655"/>
      <c r="C143" s="664" t="s">
        <v>2627</v>
      </c>
      <c r="D143" s="657"/>
      <c r="E143" s="657"/>
      <c r="F143" s="657"/>
      <c r="G143" s="603"/>
    </row>
    <row r="144" spans="1:7" x14ac:dyDescent="0.2">
      <c r="A144" s="658">
        <v>2294</v>
      </c>
      <c r="B144" s="659">
        <v>5166</v>
      </c>
      <c r="C144" s="660" t="s">
        <v>152</v>
      </c>
      <c r="D144" s="661">
        <v>1000</v>
      </c>
      <c r="E144" s="662">
        <v>2155.86</v>
      </c>
      <c r="F144" s="662">
        <v>525.745</v>
      </c>
      <c r="G144" s="663">
        <f t="shared" si="2"/>
        <v>24.386787639271564</v>
      </c>
    </row>
    <row r="145" spans="1:7" x14ac:dyDescent="0.2">
      <c r="A145" s="641">
        <v>2294</v>
      </c>
      <c r="B145" s="642">
        <v>5169</v>
      </c>
      <c r="C145" s="643" t="s">
        <v>128</v>
      </c>
      <c r="D145" s="644">
        <v>400</v>
      </c>
      <c r="E145" s="645">
        <v>1050.0999999999999</v>
      </c>
      <c r="F145" s="645">
        <v>135.01569000000001</v>
      </c>
      <c r="G145" s="646">
        <f t="shared" si="2"/>
        <v>12.857412627368825</v>
      </c>
    </row>
    <row r="146" spans="1:7" x14ac:dyDescent="0.2">
      <c r="A146" s="641">
        <v>2294</v>
      </c>
      <c r="B146" s="642">
        <v>5213</v>
      </c>
      <c r="C146" s="643" t="s">
        <v>3019</v>
      </c>
      <c r="D146" s="644">
        <v>1600000</v>
      </c>
      <c r="E146" s="645">
        <v>1554000</v>
      </c>
      <c r="F146" s="645">
        <v>1477723.9214799998</v>
      </c>
      <c r="G146" s="646">
        <f t="shared" si="2"/>
        <v>95.091629438867415</v>
      </c>
    </row>
    <row r="147" spans="1:7" x14ac:dyDescent="0.2">
      <c r="A147" s="641">
        <v>2294</v>
      </c>
      <c r="B147" s="642">
        <v>5366</v>
      </c>
      <c r="C147" s="643" t="s">
        <v>3478</v>
      </c>
      <c r="D147" s="644">
        <v>0</v>
      </c>
      <c r="E147" s="645">
        <v>444.33100000000002</v>
      </c>
      <c r="F147" s="645">
        <v>444.33013</v>
      </c>
      <c r="G147" s="646">
        <f t="shared" si="2"/>
        <v>99.999804200022041</v>
      </c>
    </row>
    <row r="148" spans="1:7" x14ac:dyDescent="0.2">
      <c r="A148" s="641">
        <v>2294</v>
      </c>
      <c r="B148" s="642">
        <v>5901</v>
      </c>
      <c r="C148" s="643" t="s">
        <v>257</v>
      </c>
      <c r="D148" s="644">
        <v>0</v>
      </c>
      <c r="E148" s="645">
        <v>50000</v>
      </c>
      <c r="F148" s="645">
        <v>0</v>
      </c>
      <c r="G148" s="646">
        <f t="shared" si="2"/>
        <v>0</v>
      </c>
    </row>
    <row r="149" spans="1:7" s="653" customFormat="1" x14ac:dyDescent="0.2">
      <c r="A149" s="648">
        <v>2294</v>
      </c>
      <c r="B149" s="649"/>
      <c r="C149" s="650" t="s">
        <v>2625</v>
      </c>
      <c r="D149" s="651">
        <v>1601400</v>
      </c>
      <c r="E149" s="621">
        <v>1607650.291</v>
      </c>
      <c r="F149" s="621">
        <v>1478829.0123000001</v>
      </c>
      <c r="G149" s="652">
        <f t="shared" si="2"/>
        <v>91.986983772455275</v>
      </c>
    </row>
    <row r="150" spans="1:7" x14ac:dyDescent="0.2">
      <c r="A150" s="654"/>
      <c r="B150" s="655"/>
      <c r="C150" s="664" t="s">
        <v>2627</v>
      </c>
      <c r="D150" s="657"/>
      <c r="E150" s="657"/>
      <c r="F150" s="657"/>
      <c r="G150" s="603"/>
    </row>
    <row r="151" spans="1:7" x14ac:dyDescent="0.2">
      <c r="A151" s="658">
        <v>2299</v>
      </c>
      <c r="B151" s="659">
        <v>5011</v>
      </c>
      <c r="C151" s="660" t="s">
        <v>144</v>
      </c>
      <c r="D151" s="661">
        <v>0</v>
      </c>
      <c r="E151" s="662">
        <v>90</v>
      </c>
      <c r="F151" s="662">
        <v>84.541499999999999</v>
      </c>
      <c r="G151" s="663">
        <f t="shared" si="2"/>
        <v>93.935000000000002</v>
      </c>
    </row>
    <row r="152" spans="1:7" x14ac:dyDescent="0.2">
      <c r="A152" s="641">
        <v>2299</v>
      </c>
      <c r="B152" s="642">
        <v>5021</v>
      </c>
      <c r="C152" s="643" t="s">
        <v>145</v>
      </c>
      <c r="D152" s="644">
        <v>0</v>
      </c>
      <c r="E152" s="645">
        <v>100</v>
      </c>
      <c r="F152" s="645">
        <v>27.49</v>
      </c>
      <c r="G152" s="646">
        <f t="shared" si="2"/>
        <v>27.49</v>
      </c>
    </row>
    <row r="153" spans="1:7" x14ac:dyDescent="0.2">
      <c r="A153" s="641">
        <v>2299</v>
      </c>
      <c r="B153" s="642">
        <v>5031</v>
      </c>
      <c r="C153" s="643" t="s">
        <v>146</v>
      </c>
      <c r="D153" s="644">
        <v>0</v>
      </c>
      <c r="E153" s="645">
        <v>47.12</v>
      </c>
      <c r="F153" s="645">
        <v>27.492960000000004</v>
      </c>
      <c r="G153" s="646">
        <f t="shared" ref="G153:G224" si="3">F153/E153*100</f>
        <v>58.346689303904931</v>
      </c>
    </row>
    <row r="154" spans="1:7" x14ac:dyDescent="0.2">
      <c r="A154" s="641">
        <v>2299</v>
      </c>
      <c r="B154" s="642">
        <v>5032</v>
      </c>
      <c r="C154" s="643" t="s">
        <v>147</v>
      </c>
      <c r="D154" s="644">
        <v>0</v>
      </c>
      <c r="E154" s="645">
        <v>17.100000000000001</v>
      </c>
      <c r="F154" s="645">
        <v>9.9773000000000014</v>
      </c>
      <c r="G154" s="646">
        <f t="shared" si="3"/>
        <v>58.346783625731</v>
      </c>
    </row>
    <row r="155" spans="1:7" ht="25.5" x14ac:dyDescent="0.2">
      <c r="A155" s="641">
        <v>2299</v>
      </c>
      <c r="B155" s="642">
        <v>5038</v>
      </c>
      <c r="C155" s="643" t="s">
        <v>3025</v>
      </c>
      <c r="D155" s="644">
        <v>0</v>
      </c>
      <c r="E155" s="645">
        <v>0.8</v>
      </c>
      <c r="F155" s="645">
        <v>0.47052999999999995</v>
      </c>
      <c r="G155" s="646">
        <f t="shared" si="3"/>
        <v>58.816249999999989</v>
      </c>
    </row>
    <row r="156" spans="1:7" x14ac:dyDescent="0.2">
      <c r="A156" s="641">
        <v>2299</v>
      </c>
      <c r="B156" s="642">
        <v>5042</v>
      </c>
      <c r="C156" s="643" t="s">
        <v>166</v>
      </c>
      <c r="D156" s="644">
        <v>2</v>
      </c>
      <c r="E156" s="645">
        <v>0</v>
      </c>
      <c r="F156" s="645">
        <v>0</v>
      </c>
      <c r="G156" s="646" t="s">
        <v>2739</v>
      </c>
    </row>
    <row r="157" spans="1:7" x14ac:dyDescent="0.2">
      <c r="A157" s="641">
        <v>2299</v>
      </c>
      <c r="B157" s="642">
        <v>5137</v>
      </c>
      <c r="C157" s="643" t="s">
        <v>1009</v>
      </c>
      <c r="D157" s="644">
        <v>0</v>
      </c>
      <c r="E157" s="645">
        <v>40</v>
      </c>
      <c r="F157" s="645">
        <v>0</v>
      </c>
      <c r="G157" s="646">
        <f t="shared" si="3"/>
        <v>0</v>
      </c>
    </row>
    <row r="158" spans="1:7" x14ac:dyDescent="0.2">
      <c r="A158" s="641">
        <v>2299</v>
      </c>
      <c r="B158" s="642">
        <v>5139</v>
      </c>
      <c r="C158" s="643" t="s">
        <v>127</v>
      </c>
      <c r="D158" s="644">
        <v>0</v>
      </c>
      <c r="E158" s="645">
        <v>50</v>
      </c>
      <c r="F158" s="645">
        <v>1.961000000000001</v>
      </c>
      <c r="G158" s="646">
        <f t="shared" si="3"/>
        <v>3.9220000000000019</v>
      </c>
    </row>
    <row r="159" spans="1:7" x14ac:dyDescent="0.2">
      <c r="A159" s="641">
        <v>2299</v>
      </c>
      <c r="B159" s="642">
        <v>5164</v>
      </c>
      <c r="C159" s="643" t="s">
        <v>140</v>
      </c>
      <c r="D159" s="644">
        <v>0</v>
      </c>
      <c r="E159" s="645">
        <v>40</v>
      </c>
      <c r="F159" s="645">
        <v>5</v>
      </c>
      <c r="G159" s="646">
        <f t="shared" si="3"/>
        <v>12.5</v>
      </c>
    </row>
    <row r="160" spans="1:7" x14ac:dyDescent="0.2">
      <c r="A160" s="641">
        <v>2299</v>
      </c>
      <c r="B160" s="642">
        <v>5166</v>
      </c>
      <c r="C160" s="643" t="s">
        <v>152</v>
      </c>
      <c r="D160" s="644">
        <v>3400</v>
      </c>
      <c r="E160" s="645">
        <v>3023</v>
      </c>
      <c r="F160" s="645">
        <v>2659.9380000000001</v>
      </c>
      <c r="G160" s="646">
        <f t="shared" si="3"/>
        <v>87.990009923916645</v>
      </c>
    </row>
    <row r="161" spans="1:7" x14ac:dyDescent="0.2">
      <c r="A161" s="641">
        <v>2299</v>
      </c>
      <c r="B161" s="642">
        <v>5168</v>
      </c>
      <c r="C161" s="643" t="s">
        <v>154</v>
      </c>
      <c r="D161" s="644">
        <v>8029</v>
      </c>
      <c r="E161" s="645">
        <v>7725.1360000000004</v>
      </c>
      <c r="F161" s="645">
        <v>7023.9682299999986</v>
      </c>
      <c r="G161" s="646">
        <f t="shared" si="3"/>
        <v>90.923554355547893</v>
      </c>
    </row>
    <row r="162" spans="1:7" x14ac:dyDescent="0.2">
      <c r="A162" s="641">
        <v>2299</v>
      </c>
      <c r="B162" s="642">
        <v>5169</v>
      </c>
      <c r="C162" s="643" t="s">
        <v>128</v>
      </c>
      <c r="D162" s="644">
        <v>358</v>
      </c>
      <c r="E162" s="645">
        <v>424.8</v>
      </c>
      <c r="F162" s="645">
        <v>0</v>
      </c>
      <c r="G162" s="646">
        <f t="shared" si="3"/>
        <v>0</v>
      </c>
    </row>
    <row r="163" spans="1:7" x14ac:dyDescent="0.2">
      <c r="A163" s="641">
        <v>2299</v>
      </c>
      <c r="B163" s="642">
        <v>5173</v>
      </c>
      <c r="C163" s="643" t="s">
        <v>141</v>
      </c>
      <c r="D163" s="644">
        <v>300</v>
      </c>
      <c r="E163" s="645">
        <v>200</v>
      </c>
      <c r="F163" s="645">
        <v>10.672999999999998</v>
      </c>
      <c r="G163" s="646">
        <f t="shared" si="3"/>
        <v>5.3364999999999991</v>
      </c>
    </row>
    <row r="164" spans="1:7" x14ac:dyDescent="0.2">
      <c r="A164" s="641">
        <v>2299</v>
      </c>
      <c r="B164" s="642">
        <v>5175</v>
      </c>
      <c r="C164" s="643" t="s">
        <v>129</v>
      </c>
      <c r="D164" s="644">
        <v>200</v>
      </c>
      <c r="E164" s="645">
        <v>84.52</v>
      </c>
      <c r="F164" s="645">
        <v>19.68</v>
      </c>
      <c r="G164" s="646">
        <f t="shared" si="3"/>
        <v>23.284429720776149</v>
      </c>
    </row>
    <row r="165" spans="1:7" x14ac:dyDescent="0.2">
      <c r="A165" s="641">
        <v>2299</v>
      </c>
      <c r="B165" s="642">
        <v>5213</v>
      </c>
      <c r="C165" s="643" t="s">
        <v>3019</v>
      </c>
      <c r="D165" s="644">
        <v>2500</v>
      </c>
      <c r="E165" s="645">
        <v>4429.5200000000004</v>
      </c>
      <c r="F165" s="645">
        <v>3776.0542</v>
      </c>
      <c r="G165" s="646">
        <f t="shared" si="3"/>
        <v>85.247480539652145</v>
      </c>
    </row>
    <row r="166" spans="1:7" x14ac:dyDescent="0.2">
      <c r="A166" s="641">
        <v>2299</v>
      </c>
      <c r="B166" s="642">
        <v>5321</v>
      </c>
      <c r="C166" s="643" t="s">
        <v>134</v>
      </c>
      <c r="D166" s="644">
        <v>0</v>
      </c>
      <c r="E166" s="645">
        <v>1150</v>
      </c>
      <c r="F166" s="645">
        <v>274.51</v>
      </c>
      <c r="G166" s="646">
        <f t="shared" si="3"/>
        <v>23.870434782608697</v>
      </c>
    </row>
    <row r="167" spans="1:7" x14ac:dyDescent="0.2">
      <c r="A167" s="641">
        <v>2299</v>
      </c>
      <c r="B167" s="642">
        <v>5493</v>
      </c>
      <c r="C167" s="643" t="s">
        <v>131</v>
      </c>
      <c r="D167" s="644">
        <v>0</v>
      </c>
      <c r="E167" s="645">
        <v>60</v>
      </c>
      <c r="F167" s="645">
        <v>9.6749700000000001</v>
      </c>
      <c r="G167" s="646">
        <f t="shared" si="3"/>
        <v>16.124949999999998</v>
      </c>
    </row>
    <row r="168" spans="1:7" x14ac:dyDescent="0.2">
      <c r="A168" s="641">
        <v>2299</v>
      </c>
      <c r="B168" s="642">
        <v>5909</v>
      </c>
      <c r="C168" s="643" t="s">
        <v>167</v>
      </c>
      <c r="D168" s="644">
        <v>50</v>
      </c>
      <c r="E168" s="645">
        <v>50</v>
      </c>
      <c r="F168" s="645">
        <v>0</v>
      </c>
      <c r="G168" s="646">
        <f t="shared" si="3"/>
        <v>0</v>
      </c>
    </row>
    <row r="169" spans="1:7" s="653" customFormat="1" x14ac:dyDescent="0.2">
      <c r="A169" s="648">
        <v>2299</v>
      </c>
      <c r="B169" s="649"/>
      <c r="C169" s="650" t="s">
        <v>67</v>
      </c>
      <c r="D169" s="651">
        <v>14839</v>
      </c>
      <c r="E169" s="621">
        <v>17531.995999999999</v>
      </c>
      <c r="F169" s="621">
        <v>13931.431689999999</v>
      </c>
      <c r="G169" s="652">
        <f t="shared" si="3"/>
        <v>79.462895668011797</v>
      </c>
    </row>
    <row r="170" spans="1:7" x14ac:dyDescent="0.2">
      <c r="A170" s="654"/>
      <c r="B170" s="655"/>
      <c r="C170" s="664" t="s">
        <v>2627</v>
      </c>
      <c r="D170" s="657"/>
      <c r="E170" s="657"/>
      <c r="F170" s="657"/>
      <c r="G170" s="603"/>
    </row>
    <row r="171" spans="1:7" x14ac:dyDescent="0.2">
      <c r="A171" s="658">
        <v>2321</v>
      </c>
      <c r="B171" s="659">
        <v>5321</v>
      </c>
      <c r="C171" s="660" t="s">
        <v>134</v>
      </c>
      <c r="D171" s="661">
        <v>2400</v>
      </c>
      <c r="E171" s="662">
        <v>1886.9</v>
      </c>
      <c r="F171" s="662">
        <v>940.44299999999998</v>
      </c>
      <c r="G171" s="663">
        <f t="shared" si="3"/>
        <v>49.84063808362923</v>
      </c>
    </row>
    <row r="172" spans="1:7" s="653" customFormat="1" x14ac:dyDescent="0.2">
      <c r="A172" s="648">
        <v>2321</v>
      </c>
      <c r="B172" s="649"/>
      <c r="C172" s="650" t="s">
        <v>3027</v>
      </c>
      <c r="D172" s="651">
        <v>2400</v>
      </c>
      <c r="E172" s="621">
        <v>1886.9</v>
      </c>
      <c r="F172" s="621">
        <v>940.44299999999998</v>
      </c>
      <c r="G172" s="652">
        <f t="shared" si="3"/>
        <v>49.84063808362923</v>
      </c>
    </row>
    <row r="173" spans="1:7" x14ac:dyDescent="0.2">
      <c r="A173" s="654"/>
      <c r="B173" s="655"/>
      <c r="C173" s="664" t="s">
        <v>2627</v>
      </c>
      <c r="D173" s="657"/>
      <c r="E173" s="657"/>
      <c r="F173" s="657"/>
      <c r="G173" s="603"/>
    </row>
    <row r="174" spans="1:7" x14ac:dyDescent="0.2">
      <c r="A174" s="658">
        <v>2369</v>
      </c>
      <c r="B174" s="659">
        <v>5168</v>
      </c>
      <c r="C174" s="660" t="s">
        <v>154</v>
      </c>
      <c r="D174" s="661">
        <v>61</v>
      </c>
      <c r="E174" s="662">
        <v>60.5</v>
      </c>
      <c r="F174" s="662">
        <v>60.5</v>
      </c>
      <c r="G174" s="663">
        <f t="shared" si="3"/>
        <v>100</v>
      </c>
    </row>
    <row r="175" spans="1:7" s="653" customFormat="1" x14ac:dyDescent="0.2">
      <c r="A175" s="648">
        <v>2369</v>
      </c>
      <c r="B175" s="649"/>
      <c r="C175" s="650" t="s">
        <v>68</v>
      </c>
      <c r="D175" s="651">
        <v>61</v>
      </c>
      <c r="E175" s="621">
        <v>60.5</v>
      </c>
      <c r="F175" s="621">
        <v>60.5</v>
      </c>
      <c r="G175" s="652">
        <f t="shared" si="3"/>
        <v>100</v>
      </c>
    </row>
    <row r="176" spans="1:7" x14ac:dyDescent="0.2">
      <c r="A176" s="654"/>
      <c r="B176" s="655"/>
      <c r="C176" s="664" t="s">
        <v>2627</v>
      </c>
      <c r="D176" s="657"/>
      <c r="E176" s="657"/>
      <c r="F176" s="657"/>
      <c r="G176" s="603"/>
    </row>
    <row r="177" spans="1:7" x14ac:dyDescent="0.2">
      <c r="A177" s="658">
        <v>2399</v>
      </c>
      <c r="B177" s="659">
        <v>5321</v>
      </c>
      <c r="C177" s="660" t="s">
        <v>134</v>
      </c>
      <c r="D177" s="661">
        <v>0</v>
      </c>
      <c r="E177" s="662">
        <v>10000</v>
      </c>
      <c r="F177" s="662">
        <v>138.23766000000001</v>
      </c>
      <c r="G177" s="663">
        <f t="shared" si="3"/>
        <v>1.3823766000000002</v>
      </c>
    </row>
    <row r="178" spans="1:7" s="653" customFormat="1" x14ac:dyDescent="0.2">
      <c r="A178" s="648">
        <v>2399</v>
      </c>
      <c r="B178" s="649"/>
      <c r="C178" s="650" t="s">
        <v>69</v>
      </c>
      <c r="D178" s="651">
        <v>0</v>
      </c>
      <c r="E178" s="621">
        <v>10000</v>
      </c>
      <c r="F178" s="621">
        <v>138.23766000000001</v>
      </c>
      <c r="G178" s="652">
        <f t="shared" si="3"/>
        <v>1.3823766000000002</v>
      </c>
    </row>
    <row r="179" spans="1:7" x14ac:dyDescent="0.2">
      <c r="A179" s="654"/>
      <c r="B179" s="655"/>
      <c r="C179" s="664" t="s">
        <v>2627</v>
      </c>
      <c r="D179" s="657"/>
      <c r="E179" s="657"/>
      <c r="F179" s="657"/>
      <c r="G179" s="603"/>
    </row>
    <row r="180" spans="1:7" ht="13.5" customHeight="1" x14ac:dyDescent="0.2">
      <c r="A180" s="1247" t="s">
        <v>168</v>
      </c>
      <c r="B180" s="1248"/>
      <c r="C180" s="1248"/>
      <c r="D180" s="665">
        <v>4382543</v>
      </c>
      <c r="E180" s="665">
        <v>4784669.9960000003</v>
      </c>
      <c r="F180" s="665">
        <v>4405677.3753199996</v>
      </c>
      <c r="G180" s="666">
        <f t="shared" ref="G180" si="4">F180/E180*100</f>
        <v>92.079022774886468</v>
      </c>
    </row>
    <row r="181" spans="1:7" x14ac:dyDescent="0.2">
      <c r="A181" s="667"/>
      <c r="B181" s="668"/>
      <c r="C181" s="668"/>
      <c r="D181" s="669"/>
      <c r="E181" s="669"/>
      <c r="F181" s="669"/>
      <c r="G181" s="670"/>
    </row>
    <row r="182" spans="1:7" x14ac:dyDescent="0.2">
      <c r="A182" s="658">
        <v>3111</v>
      </c>
      <c r="B182" s="659">
        <v>5212</v>
      </c>
      <c r="C182" s="660" t="s">
        <v>3014</v>
      </c>
      <c r="D182" s="661">
        <v>0</v>
      </c>
      <c r="E182" s="662">
        <v>5362.0290000000005</v>
      </c>
      <c r="F182" s="662">
        <v>5362.0290000000005</v>
      </c>
      <c r="G182" s="663">
        <f t="shared" si="3"/>
        <v>100</v>
      </c>
    </row>
    <row r="183" spans="1:7" x14ac:dyDescent="0.2">
      <c r="A183" s="641">
        <v>3111</v>
      </c>
      <c r="B183" s="642">
        <v>5213</v>
      </c>
      <c r="C183" s="643" t="s">
        <v>3019</v>
      </c>
      <c r="D183" s="644">
        <v>0</v>
      </c>
      <c r="E183" s="645">
        <v>81946.509999999995</v>
      </c>
      <c r="F183" s="645">
        <v>81946.509999999995</v>
      </c>
      <c r="G183" s="646">
        <f t="shared" si="3"/>
        <v>100</v>
      </c>
    </row>
    <row r="184" spans="1:7" x14ac:dyDescent="0.2">
      <c r="A184" s="641">
        <v>3111</v>
      </c>
      <c r="B184" s="642">
        <v>5221</v>
      </c>
      <c r="C184" s="643" t="s">
        <v>142</v>
      </c>
      <c r="D184" s="644">
        <v>0</v>
      </c>
      <c r="E184" s="645">
        <v>5826.5209999999997</v>
      </c>
      <c r="F184" s="645">
        <v>5826.5209999999997</v>
      </c>
      <c r="G184" s="646">
        <f t="shared" si="3"/>
        <v>100</v>
      </c>
    </row>
    <row r="185" spans="1:7" x14ac:dyDescent="0.2">
      <c r="A185" s="641">
        <v>3111</v>
      </c>
      <c r="B185" s="642">
        <v>5222</v>
      </c>
      <c r="C185" s="643" t="s">
        <v>130</v>
      </c>
      <c r="D185" s="644">
        <v>0</v>
      </c>
      <c r="E185" s="645">
        <v>14032.186</v>
      </c>
      <c r="F185" s="645">
        <v>14032.186</v>
      </c>
      <c r="G185" s="646">
        <f t="shared" si="3"/>
        <v>100</v>
      </c>
    </row>
    <row r="186" spans="1:7" x14ac:dyDescent="0.2">
      <c r="A186" s="641">
        <v>3111</v>
      </c>
      <c r="B186" s="642">
        <v>5331</v>
      </c>
      <c r="C186" s="643" t="s">
        <v>137</v>
      </c>
      <c r="D186" s="644">
        <v>175</v>
      </c>
      <c r="E186" s="645">
        <v>175</v>
      </c>
      <c r="F186" s="645">
        <v>175</v>
      </c>
      <c r="G186" s="646">
        <f t="shared" si="3"/>
        <v>100</v>
      </c>
    </row>
    <row r="187" spans="1:7" x14ac:dyDescent="0.2">
      <c r="A187" s="641">
        <v>3111</v>
      </c>
      <c r="B187" s="642">
        <v>5332</v>
      </c>
      <c r="C187" s="643" t="s">
        <v>3022</v>
      </c>
      <c r="D187" s="644">
        <v>0</v>
      </c>
      <c r="E187" s="645">
        <v>4480.5259999999998</v>
      </c>
      <c r="F187" s="645">
        <v>4480.5259999999998</v>
      </c>
      <c r="G187" s="646">
        <f t="shared" si="3"/>
        <v>100</v>
      </c>
    </row>
    <row r="188" spans="1:7" x14ac:dyDescent="0.2">
      <c r="A188" s="641">
        <v>3111</v>
      </c>
      <c r="B188" s="642">
        <v>5339</v>
      </c>
      <c r="C188" s="643" t="s">
        <v>157</v>
      </c>
      <c r="D188" s="644">
        <v>0</v>
      </c>
      <c r="E188" s="645">
        <v>3136055.9210000001</v>
      </c>
      <c r="F188" s="645">
        <v>3136055.9210000001</v>
      </c>
      <c r="G188" s="646">
        <f t="shared" si="3"/>
        <v>100</v>
      </c>
    </row>
    <row r="189" spans="1:7" s="653" customFormat="1" x14ac:dyDescent="0.2">
      <c r="A189" s="648">
        <v>3111</v>
      </c>
      <c r="B189" s="649"/>
      <c r="C189" s="650" t="s">
        <v>169</v>
      </c>
      <c r="D189" s="651">
        <v>175</v>
      </c>
      <c r="E189" s="621">
        <v>3247878.693</v>
      </c>
      <c r="F189" s="621">
        <v>3247878.693</v>
      </c>
      <c r="G189" s="652">
        <f t="shared" si="3"/>
        <v>100</v>
      </c>
    </row>
    <row r="190" spans="1:7" x14ac:dyDescent="0.2">
      <c r="A190" s="654"/>
      <c r="B190" s="655"/>
      <c r="C190" s="664" t="s">
        <v>2627</v>
      </c>
      <c r="D190" s="657"/>
      <c r="E190" s="657"/>
      <c r="F190" s="657"/>
      <c r="G190" s="603"/>
    </row>
    <row r="191" spans="1:7" x14ac:dyDescent="0.2">
      <c r="A191" s="658">
        <v>3112</v>
      </c>
      <c r="B191" s="659">
        <v>5213</v>
      </c>
      <c r="C191" s="660" t="s">
        <v>3019</v>
      </c>
      <c r="D191" s="661">
        <v>0</v>
      </c>
      <c r="E191" s="662">
        <v>8156.7780000000002</v>
      </c>
      <c r="F191" s="662">
        <v>8156.7780000000002</v>
      </c>
      <c r="G191" s="663">
        <f t="shared" si="3"/>
        <v>100</v>
      </c>
    </row>
    <row r="192" spans="1:7" x14ac:dyDescent="0.2">
      <c r="A192" s="641">
        <v>3112</v>
      </c>
      <c r="B192" s="642">
        <v>5331</v>
      </c>
      <c r="C192" s="643" t="s">
        <v>137</v>
      </c>
      <c r="D192" s="644">
        <v>12190</v>
      </c>
      <c r="E192" s="645">
        <v>13269.8</v>
      </c>
      <c r="F192" s="645">
        <v>13269.8</v>
      </c>
      <c r="G192" s="646">
        <f t="shared" si="3"/>
        <v>100</v>
      </c>
    </row>
    <row r="193" spans="1:7" x14ac:dyDescent="0.2">
      <c r="A193" s="641">
        <v>3112</v>
      </c>
      <c r="B193" s="642">
        <v>5336</v>
      </c>
      <c r="C193" s="643" t="s">
        <v>159</v>
      </c>
      <c r="D193" s="644">
        <v>0</v>
      </c>
      <c r="E193" s="645">
        <v>116528.59</v>
      </c>
      <c r="F193" s="645">
        <v>116528.59</v>
      </c>
      <c r="G193" s="646">
        <f t="shared" si="3"/>
        <v>100</v>
      </c>
    </row>
    <row r="194" spans="1:7" s="653" customFormat="1" x14ac:dyDescent="0.2">
      <c r="A194" s="648">
        <v>3112</v>
      </c>
      <c r="B194" s="649"/>
      <c r="C194" s="650" t="s">
        <v>170</v>
      </c>
      <c r="D194" s="651">
        <v>12190</v>
      </c>
      <c r="E194" s="621">
        <v>137955.16800000001</v>
      </c>
      <c r="F194" s="621">
        <v>137955.16800000001</v>
      </c>
      <c r="G194" s="652">
        <f t="shared" si="3"/>
        <v>100</v>
      </c>
    </row>
    <row r="195" spans="1:7" x14ac:dyDescent="0.2">
      <c r="A195" s="654"/>
      <c r="B195" s="655"/>
      <c r="C195" s="664" t="s">
        <v>2627</v>
      </c>
      <c r="D195" s="657"/>
      <c r="E195" s="657"/>
      <c r="F195" s="657"/>
      <c r="G195" s="603"/>
    </row>
    <row r="196" spans="1:7" x14ac:dyDescent="0.2">
      <c r="A196" s="658">
        <v>3113</v>
      </c>
      <c r="B196" s="659">
        <v>5212</v>
      </c>
      <c r="C196" s="660" t="s">
        <v>3014</v>
      </c>
      <c r="D196" s="661">
        <v>0</v>
      </c>
      <c r="E196" s="662">
        <v>5883.7929999999997</v>
      </c>
      <c r="F196" s="662">
        <v>5883.7929999999997</v>
      </c>
      <c r="G196" s="663">
        <f t="shared" si="3"/>
        <v>100</v>
      </c>
    </row>
    <row r="197" spans="1:7" x14ac:dyDescent="0.2">
      <c r="A197" s="641">
        <v>3113</v>
      </c>
      <c r="B197" s="642">
        <v>5213</v>
      </c>
      <c r="C197" s="643" t="s">
        <v>3019</v>
      </c>
      <c r="D197" s="644">
        <v>0</v>
      </c>
      <c r="E197" s="645">
        <v>117775.826</v>
      </c>
      <c r="F197" s="645">
        <v>117775.826</v>
      </c>
      <c r="G197" s="646">
        <f t="shared" si="3"/>
        <v>100</v>
      </c>
    </row>
    <row r="198" spans="1:7" x14ac:dyDescent="0.2">
      <c r="A198" s="641">
        <v>3113</v>
      </c>
      <c r="B198" s="642">
        <v>5222</v>
      </c>
      <c r="C198" s="643" t="s">
        <v>130</v>
      </c>
      <c r="D198" s="644">
        <v>0</v>
      </c>
      <c r="E198" s="645">
        <v>21748.753000000001</v>
      </c>
      <c r="F198" s="645">
        <v>21748.753000000001</v>
      </c>
      <c r="G198" s="646">
        <f t="shared" si="3"/>
        <v>100</v>
      </c>
    </row>
    <row r="199" spans="1:7" x14ac:dyDescent="0.2">
      <c r="A199" s="641">
        <v>3113</v>
      </c>
      <c r="B199" s="642">
        <v>5331</v>
      </c>
      <c r="C199" s="643" t="s">
        <v>137</v>
      </c>
      <c r="D199" s="644">
        <v>7237</v>
      </c>
      <c r="E199" s="645">
        <v>7592.26</v>
      </c>
      <c r="F199" s="645">
        <v>7592.26</v>
      </c>
      <c r="G199" s="646">
        <f t="shared" si="3"/>
        <v>100</v>
      </c>
    </row>
    <row r="200" spans="1:7" x14ac:dyDescent="0.2">
      <c r="A200" s="641">
        <v>3113</v>
      </c>
      <c r="B200" s="642">
        <v>5336</v>
      </c>
      <c r="C200" s="643" t="s">
        <v>159</v>
      </c>
      <c r="D200" s="644">
        <v>0</v>
      </c>
      <c r="E200" s="645">
        <v>64272.019</v>
      </c>
      <c r="F200" s="645">
        <v>64272.019</v>
      </c>
      <c r="G200" s="646">
        <f t="shared" si="3"/>
        <v>100</v>
      </c>
    </row>
    <row r="201" spans="1:7" x14ac:dyDescent="0.2">
      <c r="A201" s="641">
        <v>3113</v>
      </c>
      <c r="B201" s="642">
        <v>5339</v>
      </c>
      <c r="C201" s="643" t="s">
        <v>157</v>
      </c>
      <c r="D201" s="644">
        <v>0</v>
      </c>
      <c r="E201" s="645">
        <v>7559911.5609999998</v>
      </c>
      <c r="F201" s="645">
        <v>7559911.5537600005</v>
      </c>
      <c r="G201" s="646">
        <f t="shared" si="3"/>
        <v>99.9999999042317</v>
      </c>
    </row>
    <row r="202" spans="1:7" s="653" customFormat="1" x14ac:dyDescent="0.2">
      <c r="A202" s="648">
        <v>3113</v>
      </c>
      <c r="B202" s="649"/>
      <c r="C202" s="650" t="s">
        <v>171</v>
      </c>
      <c r="D202" s="651">
        <v>7237</v>
      </c>
      <c r="E202" s="621">
        <v>7777184.2120000003</v>
      </c>
      <c r="F202" s="621">
        <v>7777184.2047600001</v>
      </c>
      <c r="G202" s="652">
        <f t="shared" si="3"/>
        <v>99.999999906907178</v>
      </c>
    </row>
    <row r="203" spans="1:7" x14ac:dyDescent="0.2">
      <c r="A203" s="654"/>
      <c r="B203" s="655"/>
      <c r="C203" s="664" t="s">
        <v>2627</v>
      </c>
      <c r="D203" s="657"/>
      <c r="E203" s="657"/>
      <c r="F203" s="657"/>
      <c r="G203" s="603"/>
    </row>
    <row r="204" spans="1:7" x14ac:dyDescent="0.2">
      <c r="A204" s="658">
        <v>3114</v>
      </c>
      <c r="B204" s="659">
        <v>5042</v>
      </c>
      <c r="C204" s="660" t="s">
        <v>166</v>
      </c>
      <c r="D204" s="661">
        <v>0</v>
      </c>
      <c r="E204" s="662">
        <v>60</v>
      </c>
      <c r="F204" s="662">
        <v>0</v>
      </c>
      <c r="G204" s="663">
        <f t="shared" si="3"/>
        <v>0</v>
      </c>
    </row>
    <row r="205" spans="1:7" x14ac:dyDescent="0.2">
      <c r="A205" s="641">
        <v>3114</v>
      </c>
      <c r="B205" s="642">
        <v>5137</v>
      </c>
      <c r="C205" s="643" t="s">
        <v>1009</v>
      </c>
      <c r="D205" s="644">
        <v>0</v>
      </c>
      <c r="E205" s="645">
        <v>380</v>
      </c>
      <c r="F205" s="645">
        <v>373.20785999999998</v>
      </c>
      <c r="G205" s="646">
        <f t="shared" si="3"/>
        <v>98.212594736842092</v>
      </c>
    </row>
    <row r="206" spans="1:7" x14ac:dyDescent="0.2">
      <c r="A206" s="641">
        <v>3114</v>
      </c>
      <c r="B206" s="642">
        <v>5139</v>
      </c>
      <c r="C206" s="643" t="s">
        <v>127</v>
      </c>
      <c r="D206" s="644">
        <v>0</v>
      </c>
      <c r="E206" s="645">
        <v>20</v>
      </c>
      <c r="F206" s="645">
        <v>10.127700000000001</v>
      </c>
      <c r="G206" s="646">
        <f t="shared" si="3"/>
        <v>50.638500000000008</v>
      </c>
    </row>
    <row r="207" spans="1:7" x14ac:dyDescent="0.2">
      <c r="A207" s="641">
        <v>3114</v>
      </c>
      <c r="B207" s="642">
        <v>5167</v>
      </c>
      <c r="C207" s="643" t="s">
        <v>153</v>
      </c>
      <c r="D207" s="644">
        <v>0</v>
      </c>
      <c r="E207" s="645">
        <v>5</v>
      </c>
      <c r="F207" s="645">
        <v>2.9699499999999999</v>
      </c>
      <c r="G207" s="646">
        <f t="shared" si="3"/>
        <v>59.399000000000001</v>
      </c>
    </row>
    <row r="208" spans="1:7" x14ac:dyDescent="0.2">
      <c r="A208" s="641">
        <v>3114</v>
      </c>
      <c r="B208" s="642">
        <v>5169</v>
      </c>
      <c r="C208" s="643" t="s">
        <v>128</v>
      </c>
      <c r="D208" s="644">
        <v>0</v>
      </c>
      <c r="E208" s="645">
        <v>95.77</v>
      </c>
      <c r="F208" s="645">
        <v>57.172499999999999</v>
      </c>
      <c r="G208" s="646">
        <f t="shared" si="3"/>
        <v>59.697713271379349</v>
      </c>
    </row>
    <row r="209" spans="1:7" x14ac:dyDescent="0.2">
      <c r="A209" s="641">
        <v>3114</v>
      </c>
      <c r="B209" s="642">
        <v>5213</v>
      </c>
      <c r="C209" s="643" t="s">
        <v>3019</v>
      </c>
      <c r="D209" s="644">
        <v>0</v>
      </c>
      <c r="E209" s="645">
        <v>103366.173</v>
      </c>
      <c r="F209" s="645">
        <v>103366.173</v>
      </c>
      <c r="G209" s="646">
        <f t="shared" si="3"/>
        <v>100</v>
      </c>
    </row>
    <row r="210" spans="1:7" x14ac:dyDescent="0.2">
      <c r="A210" s="641">
        <v>3114</v>
      </c>
      <c r="B210" s="642">
        <v>5331</v>
      </c>
      <c r="C210" s="643" t="s">
        <v>137</v>
      </c>
      <c r="D210" s="644">
        <v>68596</v>
      </c>
      <c r="E210" s="645">
        <v>80000.990000000005</v>
      </c>
      <c r="F210" s="645">
        <v>79875.143200000006</v>
      </c>
      <c r="G210" s="646">
        <f t="shared" si="3"/>
        <v>99.842693446668591</v>
      </c>
    </row>
    <row r="211" spans="1:7" x14ac:dyDescent="0.2">
      <c r="A211" s="641">
        <v>3114</v>
      </c>
      <c r="B211" s="642">
        <v>5336</v>
      </c>
      <c r="C211" s="643" t="s">
        <v>159</v>
      </c>
      <c r="D211" s="644">
        <v>0</v>
      </c>
      <c r="E211" s="645">
        <v>612321.19999999995</v>
      </c>
      <c r="F211" s="645">
        <v>612321.19999999995</v>
      </c>
      <c r="G211" s="646">
        <f t="shared" si="3"/>
        <v>100</v>
      </c>
    </row>
    <row r="212" spans="1:7" x14ac:dyDescent="0.2">
      <c r="A212" s="641">
        <v>3114</v>
      </c>
      <c r="B212" s="642">
        <v>5339</v>
      </c>
      <c r="C212" s="643" t="s">
        <v>157</v>
      </c>
      <c r="D212" s="644">
        <v>0</v>
      </c>
      <c r="E212" s="645">
        <v>37656.658000000003</v>
      </c>
      <c r="F212" s="645">
        <v>37656.658000000003</v>
      </c>
      <c r="G212" s="646">
        <f t="shared" si="3"/>
        <v>100</v>
      </c>
    </row>
    <row r="213" spans="1:7" s="653" customFormat="1" x14ac:dyDescent="0.2">
      <c r="A213" s="648">
        <v>3114</v>
      </c>
      <c r="B213" s="649"/>
      <c r="C213" s="650" t="s">
        <v>173</v>
      </c>
      <c r="D213" s="651">
        <v>68596</v>
      </c>
      <c r="E213" s="621">
        <v>833905.79099999997</v>
      </c>
      <c r="F213" s="621">
        <v>833662.6522100002</v>
      </c>
      <c r="G213" s="652">
        <f t="shared" si="3"/>
        <v>99.970843374320722</v>
      </c>
    </row>
    <row r="214" spans="1:7" x14ac:dyDescent="0.2">
      <c r="A214" s="654"/>
      <c r="B214" s="655"/>
      <c r="C214" s="664" t="s">
        <v>2627</v>
      </c>
      <c r="D214" s="657"/>
      <c r="E214" s="657"/>
      <c r="F214" s="657"/>
      <c r="G214" s="603"/>
    </row>
    <row r="215" spans="1:7" x14ac:dyDescent="0.2">
      <c r="A215" s="658">
        <v>3117</v>
      </c>
      <c r="B215" s="659">
        <v>5212</v>
      </c>
      <c r="C215" s="660" t="s">
        <v>3014</v>
      </c>
      <c r="D215" s="661">
        <v>0</v>
      </c>
      <c r="E215" s="662">
        <v>7325.4610000000002</v>
      </c>
      <c r="F215" s="662">
        <v>7325.4610000000002</v>
      </c>
      <c r="G215" s="663">
        <f t="shared" si="3"/>
        <v>100</v>
      </c>
    </row>
    <row r="216" spans="1:7" x14ac:dyDescent="0.2">
      <c r="A216" s="641">
        <v>3117</v>
      </c>
      <c r="B216" s="642">
        <v>5213</v>
      </c>
      <c r="C216" s="643" t="s">
        <v>3019</v>
      </c>
      <c r="D216" s="644">
        <v>0</v>
      </c>
      <c r="E216" s="645">
        <v>9738.3960000000006</v>
      </c>
      <c r="F216" s="645">
        <v>9738.3960000000006</v>
      </c>
      <c r="G216" s="646">
        <f t="shared" si="3"/>
        <v>100</v>
      </c>
    </row>
    <row r="217" spans="1:7" x14ac:dyDescent="0.2">
      <c r="A217" s="641">
        <v>3117</v>
      </c>
      <c r="B217" s="642">
        <v>5339</v>
      </c>
      <c r="C217" s="643" t="s">
        <v>157</v>
      </c>
      <c r="D217" s="644">
        <v>0</v>
      </c>
      <c r="E217" s="645">
        <v>648574.04500000004</v>
      </c>
      <c r="F217" s="645">
        <v>648574.04493000009</v>
      </c>
      <c r="G217" s="646">
        <f t="shared" si="3"/>
        <v>99.999999989207097</v>
      </c>
    </row>
    <row r="218" spans="1:7" s="653" customFormat="1" x14ac:dyDescent="0.2">
      <c r="A218" s="648">
        <v>3117</v>
      </c>
      <c r="B218" s="649"/>
      <c r="C218" s="650" t="s">
        <v>174</v>
      </c>
      <c r="D218" s="651">
        <v>0</v>
      </c>
      <c r="E218" s="621">
        <v>665637.902</v>
      </c>
      <c r="F218" s="621">
        <v>665637.90193000005</v>
      </c>
      <c r="G218" s="652">
        <f t="shared" si="3"/>
        <v>99.999999989483783</v>
      </c>
    </row>
    <row r="219" spans="1:7" x14ac:dyDescent="0.2">
      <c r="A219" s="654"/>
      <c r="B219" s="655"/>
      <c r="C219" s="664" t="s">
        <v>2627</v>
      </c>
      <c r="D219" s="657"/>
      <c r="E219" s="657"/>
      <c r="F219" s="657"/>
      <c r="G219" s="603"/>
    </row>
    <row r="220" spans="1:7" x14ac:dyDescent="0.2">
      <c r="A220" s="658">
        <v>3121</v>
      </c>
      <c r="B220" s="659">
        <v>5137</v>
      </c>
      <c r="C220" s="660" t="s">
        <v>1009</v>
      </c>
      <c r="D220" s="661">
        <v>0</v>
      </c>
      <c r="E220" s="662">
        <v>432.71</v>
      </c>
      <c r="F220" s="662">
        <v>227.70771999999999</v>
      </c>
      <c r="G220" s="663">
        <f t="shared" si="3"/>
        <v>52.62363245591736</v>
      </c>
    </row>
    <row r="221" spans="1:7" x14ac:dyDescent="0.2">
      <c r="A221" s="641">
        <v>3121</v>
      </c>
      <c r="B221" s="642">
        <v>5139</v>
      </c>
      <c r="C221" s="643" t="s">
        <v>127</v>
      </c>
      <c r="D221" s="644">
        <v>0</v>
      </c>
      <c r="E221" s="645">
        <v>5</v>
      </c>
      <c r="F221" s="645">
        <v>0</v>
      </c>
      <c r="G221" s="646">
        <f t="shared" si="3"/>
        <v>0</v>
      </c>
    </row>
    <row r="222" spans="1:7" x14ac:dyDescent="0.2">
      <c r="A222" s="641">
        <v>3121</v>
      </c>
      <c r="B222" s="642">
        <v>5169</v>
      </c>
      <c r="C222" s="643" t="s">
        <v>128</v>
      </c>
      <c r="D222" s="644">
        <v>150</v>
      </c>
      <c r="E222" s="645">
        <v>500</v>
      </c>
      <c r="F222" s="645">
        <v>14.52</v>
      </c>
      <c r="G222" s="646">
        <f t="shared" si="3"/>
        <v>2.9039999999999999</v>
      </c>
    </row>
    <row r="223" spans="1:7" x14ac:dyDescent="0.2">
      <c r="A223" s="641">
        <v>3121</v>
      </c>
      <c r="B223" s="642">
        <v>5171</v>
      </c>
      <c r="C223" s="643" t="s">
        <v>155</v>
      </c>
      <c r="D223" s="644">
        <v>0</v>
      </c>
      <c r="E223" s="645">
        <v>140</v>
      </c>
      <c r="F223" s="645">
        <v>0</v>
      </c>
      <c r="G223" s="646">
        <f t="shared" si="3"/>
        <v>0</v>
      </c>
    </row>
    <row r="224" spans="1:7" x14ac:dyDescent="0.2">
      <c r="A224" s="641">
        <v>3121</v>
      </c>
      <c r="B224" s="642">
        <v>5213</v>
      </c>
      <c r="C224" s="643" t="s">
        <v>3019</v>
      </c>
      <c r="D224" s="644">
        <v>0</v>
      </c>
      <c r="E224" s="645">
        <v>117691.98</v>
      </c>
      <c r="F224" s="645">
        <v>117691.98</v>
      </c>
      <c r="G224" s="646">
        <f t="shared" si="3"/>
        <v>100</v>
      </c>
    </row>
    <row r="225" spans="1:7" x14ac:dyDescent="0.2">
      <c r="A225" s="641">
        <v>3121</v>
      </c>
      <c r="B225" s="642">
        <v>5331</v>
      </c>
      <c r="C225" s="643" t="s">
        <v>137</v>
      </c>
      <c r="D225" s="644">
        <v>164920</v>
      </c>
      <c r="E225" s="645">
        <v>181670.32</v>
      </c>
      <c r="F225" s="645">
        <v>181625.58116000003</v>
      </c>
      <c r="G225" s="646">
        <f t="shared" ref="G225:G298" si="5">F225/E225*100</f>
        <v>99.975373610835291</v>
      </c>
    </row>
    <row r="226" spans="1:7" x14ac:dyDescent="0.2">
      <c r="A226" s="641">
        <v>3121</v>
      </c>
      <c r="B226" s="642">
        <v>5336</v>
      </c>
      <c r="C226" s="643" t="s">
        <v>159</v>
      </c>
      <c r="D226" s="644">
        <v>0</v>
      </c>
      <c r="E226" s="645">
        <v>1040864.87</v>
      </c>
      <c r="F226" s="645">
        <v>1040864.8695800001</v>
      </c>
      <c r="G226" s="646">
        <f t="shared" si="5"/>
        <v>99.999999959648946</v>
      </c>
    </row>
    <row r="227" spans="1:7" x14ac:dyDescent="0.2">
      <c r="A227" s="641">
        <v>3121</v>
      </c>
      <c r="B227" s="642">
        <v>5339</v>
      </c>
      <c r="C227" s="643" t="s">
        <v>157</v>
      </c>
      <c r="D227" s="644">
        <v>0</v>
      </c>
      <c r="E227" s="645">
        <v>14926.83</v>
      </c>
      <c r="F227" s="645">
        <v>14926.83</v>
      </c>
      <c r="G227" s="646">
        <f t="shared" si="5"/>
        <v>100</v>
      </c>
    </row>
    <row r="228" spans="1:7" s="653" customFormat="1" x14ac:dyDescent="0.2">
      <c r="A228" s="648">
        <v>3121</v>
      </c>
      <c r="B228" s="649"/>
      <c r="C228" s="650" t="s">
        <v>70</v>
      </c>
      <c r="D228" s="651">
        <v>165070</v>
      </c>
      <c r="E228" s="621">
        <v>1356231.71</v>
      </c>
      <c r="F228" s="621">
        <v>1355351.4884600001</v>
      </c>
      <c r="G228" s="652">
        <f t="shared" si="5"/>
        <v>99.935097997376872</v>
      </c>
    </row>
    <row r="229" spans="1:7" x14ac:dyDescent="0.2">
      <c r="A229" s="654"/>
      <c r="B229" s="655"/>
      <c r="C229" s="664" t="s">
        <v>2627</v>
      </c>
      <c r="D229" s="657"/>
      <c r="E229" s="657"/>
      <c r="F229" s="657"/>
      <c r="G229" s="603"/>
    </row>
    <row r="230" spans="1:7" x14ac:dyDescent="0.2">
      <c r="A230" s="658">
        <v>3122</v>
      </c>
      <c r="B230" s="659">
        <v>5169</v>
      </c>
      <c r="C230" s="660" t="s">
        <v>128</v>
      </c>
      <c r="D230" s="661">
        <v>150</v>
      </c>
      <c r="E230" s="662">
        <v>2150</v>
      </c>
      <c r="F230" s="662">
        <v>771.35079999999994</v>
      </c>
      <c r="G230" s="663">
        <f t="shared" si="5"/>
        <v>35.876781395348836</v>
      </c>
    </row>
    <row r="231" spans="1:7" x14ac:dyDescent="0.2">
      <c r="A231" s="641">
        <v>3122</v>
      </c>
      <c r="B231" s="642">
        <v>5171</v>
      </c>
      <c r="C231" s="643" t="s">
        <v>155</v>
      </c>
      <c r="D231" s="644">
        <v>0</v>
      </c>
      <c r="E231" s="645">
        <v>44700</v>
      </c>
      <c r="F231" s="645">
        <v>18772.73776</v>
      </c>
      <c r="G231" s="646">
        <f t="shared" si="5"/>
        <v>41.997176196868011</v>
      </c>
    </row>
    <row r="232" spans="1:7" x14ac:dyDescent="0.2">
      <c r="A232" s="641">
        <v>3122</v>
      </c>
      <c r="B232" s="642">
        <v>5213</v>
      </c>
      <c r="C232" s="643" t="s">
        <v>3019</v>
      </c>
      <c r="D232" s="644">
        <v>0</v>
      </c>
      <c r="E232" s="645">
        <v>385747.45500000002</v>
      </c>
      <c r="F232" s="645">
        <v>385747.45500000002</v>
      </c>
      <c r="G232" s="646">
        <f t="shared" si="5"/>
        <v>100</v>
      </c>
    </row>
    <row r="233" spans="1:7" x14ac:dyDescent="0.2">
      <c r="A233" s="641">
        <v>3122</v>
      </c>
      <c r="B233" s="642">
        <v>5331</v>
      </c>
      <c r="C233" s="643" t="s">
        <v>137</v>
      </c>
      <c r="D233" s="644">
        <v>167869</v>
      </c>
      <c r="E233" s="645">
        <v>182609.45699999999</v>
      </c>
      <c r="F233" s="645">
        <v>181809.64990999998</v>
      </c>
      <c r="G233" s="646">
        <f t="shared" si="5"/>
        <v>99.562012229191382</v>
      </c>
    </row>
    <row r="234" spans="1:7" x14ac:dyDescent="0.2">
      <c r="A234" s="641">
        <v>3122</v>
      </c>
      <c r="B234" s="642">
        <v>5336</v>
      </c>
      <c r="C234" s="643" t="s">
        <v>159</v>
      </c>
      <c r="D234" s="644">
        <v>0</v>
      </c>
      <c r="E234" s="645">
        <v>856541.64</v>
      </c>
      <c r="F234" s="645">
        <v>856541.63695999992</v>
      </c>
      <c r="G234" s="646">
        <f t="shared" si="5"/>
        <v>99.999999645084387</v>
      </c>
    </row>
    <row r="235" spans="1:7" x14ac:dyDescent="0.2">
      <c r="A235" s="641">
        <v>3122</v>
      </c>
      <c r="B235" s="642">
        <v>5339</v>
      </c>
      <c r="C235" s="643" t="s">
        <v>157</v>
      </c>
      <c r="D235" s="644">
        <v>0</v>
      </c>
      <c r="E235" s="645">
        <v>11307.592000000001</v>
      </c>
      <c r="F235" s="645">
        <v>11307.592000000001</v>
      </c>
      <c r="G235" s="646">
        <f t="shared" si="5"/>
        <v>100</v>
      </c>
    </row>
    <row r="236" spans="1:7" s="653" customFormat="1" x14ac:dyDescent="0.2">
      <c r="A236" s="648">
        <v>3122</v>
      </c>
      <c r="B236" s="649"/>
      <c r="C236" s="650" t="s">
        <v>71</v>
      </c>
      <c r="D236" s="651">
        <v>168019</v>
      </c>
      <c r="E236" s="621">
        <v>1483056.1440000001</v>
      </c>
      <c r="F236" s="621">
        <v>1454950.4224299998</v>
      </c>
      <c r="G236" s="652">
        <f t="shared" si="5"/>
        <v>98.104878113771505</v>
      </c>
    </row>
    <row r="237" spans="1:7" x14ac:dyDescent="0.2">
      <c r="A237" s="654"/>
      <c r="B237" s="655"/>
      <c r="C237" s="664" t="s">
        <v>2627</v>
      </c>
      <c r="D237" s="657"/>
      <c r="E237" s="657"/>
      <c r="F237" s="657"/>
      <c r="G237" s="603"/>
    </row>
    <row r="238" spans="1:7" x14ac:dyDescent="0.2">
      <c r="A238" s="658">
        <v>3123</v>
      </c>
      <c r="B238" s="659">
        <v>5213</v>
      </c>
      <c r="C238" s="660" t="s">
        <v>3019</v>
      </c>
      <c r="D238" s="661">
        <v>0</v>
      </c>
      <c r="E238" s="662">
        <v>63836.527999999998</v>
      </c>
      <c r="F238" s="662">
        <v>63836.527999999998</v>
      </c>
      <c r="G238" s="663">
        <f t="shared" si="5"/>
        <v>100</v>
      </c>
    </row>
    <row r="239" spans="1:7" s="653" customFormat="1" x14ac:dyDescent="0.2">
      <c r="A239" s="648">
        <v>3123</v>
      </c>
      <c r="B239" s="649"/>
      <c r="C239" s="650" t="s">
        <v>72</v>
      </c>
      <c r="D239" s="651">
        <v>0</v>
      </c>
      <c r="E239" s="621">
        <v>63836.527999999998</v>
      </c>
      <c r="F239" s="621">
        <v>63836.527999999998</v>
      </c>
      <c r="G239" s="652">
        <f t="shared" si="5"/>
        <v>100</v>
      </c>
    </row>
    <row r="240" spans="1:7" x14ac:dyDescent="0.2">
      <c r="A240" s="654"/>
      <c r="B240" s="655"/>
      <c r="C240" s="664" t="s">
        <v>2627</v>
      </c>
      <c r="D240" s="657"/>
      <c r="E240" s="657"/>
      <c r="F240" s="657"/>
      <c r="G240" s="603"/>
    </row>
    <row r="241" spans="1:7" x14ac:dyDescent="0.2">
      <c r="A241" s="658">
        <v>3124</v>
      </c>
      <c r="B241" s="659">
        <v>5331</v>
      </c>
      <c r="C241" s="660" t="s">
        <v>137</v>
      </c>
      <c r="D241" s="661">
        <v>22772</v>
      </c>
      <c r="E241" s="662">
        <v>23673.48</v>
      </c>
      <c r="F241" s="662">
        <v>23673.477219999997</v>
      </c>
      <c r="G241" s="663">
        <f t="shared" si="5"/>
        <v>99.999988256901801</v>
      </c>
    </row>
    <row r="242" spans="1:7" x14ac:dyDescent="0.2">
      <c r="A242" s="641">
        <v>3124</v>
      </c>
      <c r="B242" s="642">
        <v>5336</v>
      </c>
      <c r="C242" s="643" t="s">
        <v>159</v>
      </c>
      <c r="D242" s="644">
        <v>0</v>
      </c>
      <c r="E242" s="645">
        <v>157734.59</v>
      </c>
      <c r="F242" s="645">
        <v>157734.59</v>
      </c>
      <c r="G242" s="646">
        <f t="shared" si="5"/>
        <v>100</v>
      </c>
    </row>
    <row r="243" spans="1:7" s="653" customFormat="1" x14ac:dyDescent="0.2">
      <c r="A243" s="648">
        <v>3124</v>
      </c>
      <c r="B243" s="649"/>
      <c r="C243" s="650" t="s">
        <v>175</v>
      </c>
      <c r="D243" s="651">
        <v>22772</v>
      </c>
      <c r="E243" s="621">
        <v>181408.07</v>
      </c>
      <c r="F243" s="621">
        <v>181408.06722</v>
      </c>
      <c r="G243" s="652">
        <f t="shared" si="5"/>
        <v>99.999998467543364</v>
      </c>
    </row>
    <row r="244" spans="1:7" x14ac:dyDescent="0.2">
      <c r="A244" s="654"/>
      <c r="B244" s="655"/>
      <c r="C244" s="664" t="s">
        <v>2627</v>
      </c>
      <c r="D244" s="657"/>
      <c r="E244" s="657"/>
      <c r="F244" s="657"/>
      <c r="G244" s="603"/>
    </row>
    <row r="245" spans="1:7" x14ac:dyDescent="0.2">
      <c r="A245" s="658">
        <v>3125</v>
      </c>
      <c r="B245" s="659">
        <v>5137</v>
      </c>
      <c r="C245" s="660" t="s">
        <v>1009</v>
      </c>
      <c r="D245" s="661">
        <v>200</v>
      </c>
      <c r="E245" s="662">
        <v>200</v>
      </c>
      <c r="F245" s="662">
        <v>0</v>
      </c>
      <c r="G245" s="663">
        <f t="shared" si="5"/>
        <v>0</v>
      </c>
    </row>
    <row r="246" spans="1:7" x14ac:dyDescent="0.2">
      <c r="A246" s="641">
        <v>3125</v>
      </c>
      <c r="B246" s="642">
        <v>5169</v>
      </c>
      <c r="C246" s="643" t="s">
        <v>128</v>
      </c>
      <c r="D246" s="644">
        <v>150</v>
      </c>
      <c r="E246" s="645">
        <v>150</v>
      </c>
      <c r="F246" s="645">
        <v>100.43</v>
      </c>
      <c r="G246" s="646">
        <f t="shared" si="5"/>
        <v>66.953333333333347</v>
      </c>
    </row>
    <row r="247" spans="1:7" x14ac:dyDescent="0.2">
      <c r="A247" s="641">
        <v>3125</v>
      </c>
      <c r="B247" s="642">
        <v>5213</v>
      </c>
      <c r="C247" s="643" t="s">
        <v>3019</v>
      </c>
      <c r="D247" s="644">
        <v>0</v>
      </c>
      <c r="E247" s="645">
        <v>1463.0319999999999</v>
      </c>
      <c r="F247" s="645">
        <v>1463.0319999999999</v>
      </c>
      <c r="G247" s="646">
        <f t="shared" si="5"/>
        <v>100</v>
      </c>
    </row>
    <row r="248" spans="1:7" x14ac:dyDescent="0.2">
      <c r="A248" s="641">
        <v>3125</v>
      </c>
      <c r="B248" s="642">
        <v>5221</v>
      </c>
      <c r="C248" s="643" t="s">
        <v>142</v>
      </c>
      <c r="D248" s="644">
        <v>0</v>
      </c>
      <c r="E248" s="645">
        <v>2927.67</v>
      </c>
      <c r="F248" s="645">
        <v>2927.67</v>
      </c>
      <c r="G248" s="646">
        <f t="shared" si="5"/>
        <v>100</v>
      </c>
    </row>
    <row r="249" spans="1:7" x14ac:dyDescent="0.2">
      <c r="A249" s="641">
        <v>3125</v>
      </c>
      <c r="B249" s="642">
        <v>5331</v>
      </c>
      <c r="C249" s="643" t="s">
        <v>137</v>
      </c>
      <c r="D249" s="644">
        <v>41794</v>
      </c>
      <c r="E249" s="645">
        <v>44772.74</v>
      </c>
      <c r="F249" s="645">
        <v>38800.7431</v>
      </c>
      <c r="G249" s="646">
        <f t="shared" si="5"/>
        <v>86.66153355814275</v>
      </c>
    </row>
    <row r="250" spans="1:7" s="653" customFormat="1" x14ac:dyDescent="0.2">
      <c r="A250" s="648">
        <v>3125</v>
      </c>
      <c r="B250" s="649"/>
      <c r="C250" s="650" t="s">
        <v>176</v>
      </c>
      <c r="D250" s="651">
        <v>42144</v>
      </c>
      <c r="E250" s="621">
        <v>49513.442000000003</v>
      </c>
      <c r="F250" s="621">
        <v>43291.875100000005</v>
      </c>
      <c r="G250" s="652">
        <f t="shared" si="5"/>
        <v>87.434590186640634</v>
      </c>
    </row>
    <row r="251" spans="1:7" x14ac:dyDescent="0.2">
      <c r="A251" s="654"/>
      <c r="B251" s="655"/>
      <c r="C251" s="664" t="s">
        <v>2627</v>
      </c>
      <c r="D251" s="657"/>
      <c r="E251" s="657"/>
      <c r="F251" s="657"/>
      <c r="G251" s="603"/>
    </row>
    <row r="252" spans="1:7" x14ac:dyDescent="0.2">
      <c r="A252" s="658">
        <v>3126</v>
      </c>
      <c r="B252" s="659">
        <v>5169</v>
      </c>
      <c r="C252" s="660" t="s">
        <v>128</v>
      </c>
      <c r="D252" s="661">
        <v>0</v>
      </c>
      <c r="E252" s="662">
        <v>150</v>
      </c>
      <c r="F252" s="662">
        <v>0</v>
      </c>
      <c r="G252" s="663">
        <f t="shared" si="5"/>
        <v>0</v>
      </c>
    </row>
    <row r="253" spans="1:7" x14ac:dyDescent="0.2">
      <c r="A253" s="641">
        <v>3126</v>
      </c>
      <c r="B253" s="642">
        <v>5331</v>
      </c>
      <c r="C253" s="643" t="s">
        <v>137</v>
      </c>
      <c r="D253" s="644">
        <v>9802</v>
      </c>
      <c r="E253" s="645">
        <v>18293.8</v>
      </c>
      <c r="F253" s="645">
        <v>10659.18</v>
      </c>
      <c r="G253" s="646">
        <f t="shared" si="5"/>
        <v>58.266625851381349</v>
      </c>
    </row>
    <row r="254" spans="1:7" x14ac:dyDescent="0.2">
      <c r="A254" s="641">
        <v>3126</v>
      </c>
      <c r="B254" s="642">
        <v>5336</v>
      </c>
      <c r="C254" s="643" t="s">
        <v>159</v>
      </c>
      <c r="D254" s="644">
        <v>0</v>
      </c>
      <c r="E254" s="645">
        <v>112185.239</v>
      </c>
      <c r="F254" s="645">
        <v>112185.239</v>
      </c>
      <c r="G254" s="646">
        <f t="shared" si="5"/>
        <v>100</v>
      </c>
    </row>
    <row r="255" spans="1:7" s="653" customFormat="1" x14ac:dyDescent="0.2">
      <c r="A255" s="648">
        <v>3126</v>
      </c>
      <c r="B255" s="649"/>
      <c r="C255" s="650" t="s">
        <v>177</v>
      </c>
      <c r="D255" s="651">
        <v>9802</v>
      </c>
      <c r="E255" s="621">
        <v>130629.039</v>
      </c>
      <c r="F255" s="621">
        <v>122844.41899999999</v>
      </c>
      <c r="G255" s="652">
        <f t="shared" si="5"/>
        <v>94.040666562662224</v>
      </c>
    </row>
    <row r="256" spans="1:7" x14ac:dyDescent="0.2">
      <c r="A256" s="654"/>
      <c r="B256" s="655"/>
      <c r="C256" s="664" t="s">
        <v>2627</v>
      </c>
      <c r="D256" s="657"/>
      <c r="E256" s="657"/>
      <c r="F256" s="657"/>
      <c r="G256" s="603"/>
    </row>
    <row r="257" spans="1:7" x14ac:dyDescent="0.2">
      <c r="A257" s="658">
        <v>3127</v>
      </c>
      <c r="B257" s="659">
        <v>5137</v>
      </c>
      <c r="C257" s="660" t="s">
        <v>1009</v>
      </c>
      <c r="D257" s="661">
        <v>1269</v>
      </c>
      <c r="E257" s="662">
        <v>2844.8760000000002</v>
      </c>
      <c r="F257" s="662">
        <v>1529.8441399999999</v>
      </c>
      <c r="G257" s="663">
        <f t="shared" si="5"/>
        <v>53.775424306718456</v>
      </c>
    </row>
    <row r="258" spans="1:7" x14ac:dyDescent="0.2">
      <c r="A258" s="641">
        <v>3127</v>
      </c>
      <c r="B258" s="642">
        <v>5139</v>
      </c>
      <c r="C258" s="643" t="s">
        <v>127</v>
      </c>
      <c r="D258" s="644">
        <v>216</v>
      </c>
      <c r="E258" s="645">
        <v>242.20599999999999</v>
      </c>
      <c r="F258" s="645">
        <v>6.21577</v>
      </c>
      <c r="G258" s="646">
        <f t="shared" si="5"/>
        <v>2.5663154504842987</v>
      </c>
    </row>
    <row r="259" spans="1:7" x14ac:dyDescent="0.2">
      <c r="A259" s="641">
        <v>3127</v>
      </c>
      <c r="B259" s="642">
        <v>5167</v>
      </c>
      <c r="C259" s="643" t="s">
        <v>153</v>
      </c>
      <c r="D259" s="644">
        <v>0</v>
      </c>
      <c r="E259" s="645">
        <v>52.3</v>
      </c>
      <c r="F259" s="645">
        <v>0</v>
      </c>
      <c r="G259" s="646">
        <f t="shared" si="5"/>
        <v>0</v>
      </c>
    </row>
    <row r="260" spans="1:7" x14ac:dyDescent="0.2">
      <c r="A260" s="641">
        <v>3127</v>
      </c>
      <c r="B260" s="642">
        <v>5169</v>
      </c>
      <c r="C260" s="643" t="s">
        <v>128</v>
      </c>
      <c r="D260" s="644">
        <v>950</v>
      </c>
      <c r="E260" s="645">
        <v>1497.9179999999999</v>
      </c>
      <c r="F260" s="645">
        <v>32.603999999999999</v>
      </c>
      <c r="G260" s="646">
        <f t="shared" si="5"/>
        <v>2.1766211501564174</v>
      </c>
    </row>
    <row r="261" spans="1:7" x14ac:dyDescent="0.2">
      <c r="A261" s="641">
        <v>3127</v>
      </c>
      <c r="B261" s="642">
        <v>5171</v>
      </c>
      <c r="C261" s="643" t="s">
        <v>155</v>
      </c>
      <c r="D261" s="644">
        <v>0</v>
      </c>
      <c r="E261" s="645">
        <v>50</v>
      </c>
      <c r="F261" s="645">
        <v>0</v>
      </c>
      <c r="G261" s="646">
        <f t="shared" si="5"/>
        <v>0</v>
      </c>
    </row>
    <row r="262" spans="1:7" x14ac:dyDescent="0.2">
      <c r="A262" s="641">
        <v>3127</v>
      </c>
      <c r="B262" s="642">
        <v>5213</v>
      </c>
      <c r="C262" s="643" t="s">
        <v>3019</v>
      </c>
      <c r="D262" s="644">
        <v>0</v>
      </c>
      <c r="E262" s="645">
        <v>304739.86900000001</v>
      </c>
      <c r="F262" s="645">
        <v>304739.86900000001</v>
      </c>
      <c r="G262" s="646">
        <f t="shared" si="5"/>
        <v>100</v>
      </c>
    </row>
    <row r="263" spans="1:7" x14ac:dyDescent="0.2">
      <c r="A263" s="641">
        <v>3127</v>
      </c>
      <c r="B263" s="642">
        <v>5221</v>
      </c>
      <c r="C263" s="643" t="s">
        <v>142</v>
      </c>
      <c r="D263" s="644">
        <v>0</v>
      </c>
      <c r="E263" s="645">
        <v>62445.201999999997</v>
      </c>
      <c r="F263" s="645">
        <v>62445.201999999997</v>
      </c>
      <c r="G263" s="646">
        <f t="shared" si="5"/>
        <v>100</v>
      </c>
    </row>
    <row r="264" spans="1:7" x14ac:dyDescent="0.2">
      <c r="A264" s="641">
        <v>3127</v>
      </c>
      <c r="B264" s="642">
        <v>5331</v>
      </c>
      <c r="C264" s="643" t="s">
        <v>137</v>
      </c>
      <c r="D264" s="644">
        <v>419762</v>
      </c>
      <c r="E264" s="645">
        <v>492778.30099999998</v>
      </c>
      <c r="F264" s="645">
        <v>483345.53635000001</v>
      </c>
      <c r="G264" s="646">
        <f t="shared" si="5"/>
        <v>98.08579951047804</v>
      </c>
    </row>
    <row r="265" spans="1:7" x14ac:dyDescent="0.2">
      <c r="A265" s="641">
        <v>3127</v>
      </c>
      <c r="B265" s="642">
        <v>5336</v>
      </c>
      <c r="C265" s="643" t="s">
        <v>159</v>
      </c>
      <c r="D265" s="644">
        <v>0</v>
      </c>
      <c r="E265" s="645">
        <v>2020964.5449999999</v>
      </c>
      <c r="F265" s="645">
        <v>2020964.54214</v>
      </c>
      <c r="G265" s="646">
        <f t="shared" si="5"/>
        <v>99.99999985848342</v>
      </c>
    </row>
    <row r="266" spans="1:7" s="653" customFormat="1" x14ac:dyDescent="0.2">
      <c r="A266" s="648">
        <v>3127</v>
      </c>
      <c r="B266" s="649"/>
      <c r="C266" s="650" t="s">
        <v>2626</v>
      </c>
      <c r="D266" s="651">
        <v>422197</v>
      </c>
      <c r="E266" s="621">
        <v>2885615.2170000002</v>
      </c>
      <c r="F266" s="621">
        <v>2873063.8133999999</v>
      </c>
      <c r="G266" s="652">
        <f t="shared" si="5"/>
        <v>99.565035437640603</v>
      </c>
    </row>
    <row r="267" spans="1:7" x14ac:dyDescent="0.2">
      <c r="A267" s="654"/>
      <c r="B267" s="655"/>
      <c r="C267" s="664" t="s">
        <v>2627</v>
      </c>
      <c r="D267" s="657"/>
      <c r="E267" s="657"/>
      <c r="F267" s="657"/>
      <c r="G267" s="603"/>
    </row>
    <row r="268" spans="1:7" x14ac:dyDescent="0.2">
      <c r="A268" s="658">
        <v>3133</v>
      </c>
      <c r="B268" s="659">
        <v>5331</v>
      </c>
      <c r="C268" s="660" t="s">
        <v>137</v>
      </c>
      <c r="D268" s="661">
        <v>93836</v>
      </c>
      <c r="E268" s="662">
        <v>97127.22</v>
      </c>
      <c r="F268" s="662">
        <v>96957.68</v>
      </c>
      <c r="G268" s="663">
        <f t="shared" si="5"/>
        <v>99.82544543126015</v>
      </c>
    </row>
    <row r="269" spans="1:7" x14ac:dyDescent="0.2">
      <c r="A269" s="641">
        <v>3133</v>
      </c>
      <c r="B269" s="642">
        <v>5336</v>
      </c>
      <c r="C269" s="643" t="s">
        <v>159</v>
      </c>
      <c r="D269" s="644">
        <v>0</v>
      </c>
      <c r="E269" s="645">
        <v>283217.255</v>
      </c>
      <c r="F269" s="645">
        <v>283217.255</v>
      </c>
      <c r="G269" s="646">
        <f t="shared" si="5"/>
        <v>100</v>
      </c>
    </row>
    <row r="270" spans="1:7" s="653" customFormat="1" x14ac:dyDescent="0.2">
      <c r="A270" s="648">
        <v>3133</v>
      </c>
      <c r="B270" s="649"/>
      <c r="C270" s="650" t="s">
        <v>178</v>
      </c>
      <c r="D270" s="651">
        <v>93836</v>
      </c>
      <c r="E270" s="621">
        <v>380344.47499999998</v>
      </c>
      <c r="F270" s="621">
        <v>380174.935</v>
      </c>
      <c r="G270" s="652">
        <f t="shared" si="5"/>
        <v>99.955424618695986</v>
      </c>
    </row>
    <row r="271" spans="1:7" x14ac:dyDescent="0.2">
      <c r="A271" s="654"/>
      <c r="B271" s="655"/>
      <c r="C271" s="664" t="s">
        <v>2627</v>
      </c>
      <c r="D271" s="657"/>
      <c r="E271" s="657"/>
      <c r="F271" s="657"/>
      <c r="G271" s="603"/>
    </row>
    <row r="272" spans="1:7" x14ac:dyDescent="0.2">
      <c r="A272" s="658">
        <v>3141</v>
      </c>
      <c r="B272" s="659">
        <v>5175</v>
      </c>
      <c r="C272" s="660" t="s">
        <v>129</v>
      </c>
      <c r="D272" s="661">
        <v>0</v>
      </c>
      <c r="E272" s="662">
        <v>20</v>
      </c>
      <c r="F272" s="662">
        <v>16.843</v>
      </c>
      <c r="G272" s="663">
        <f t="shared" si="5"/>
        <v>84.214999999999989</v>
      </c>
    </row>
    <row r="273" spans="1:7" x14ac:dyDescent="0.2">
      <c r="A273" s="641">
        <v>3141</v>
      </c>
      <c r="B273" s="642">
        <v>5212</v>
      </c>
      <c r="C273" s="643" t="s">
        <v>3014</v>
      </c>
      <c r="D273" s="644">
        <v>0</v>
      </c>
      <c r="E273" s="645">
        <v>325.47800000000001</v>
      </c>
      <c r="F273" s="645">
        <v>325.47800000000001</v>
      </c>
      <c r="G273" s="646">
        <f t="shared" si="5"/>
        <v>100</v>
      </c>
    </row>
    <row r="274" spans="1:7" x14ac:dyDescent="0.2">
      <c r="A274" s="641">
        <v>3141</v>
      </c>
      <c r="B274" s="642">
        <v>5213</v>
      </c>
      <c r="C274" s="643" t="s">
        <v>3019</v>
      </c>
      <c r="D274" s="644">
        <v>0</v>
      </c>
      <c r="E274" s="645">
        <v>23074.907999999999</v>
      </c>
      <c r="F274" s="645">
        <v>23074.884499999996</v>
      </c>
      <c r="G274" s="646">
        <f t="shared" si="5"/>
        <v>99.999898157773799</v>
      </c>
    </row>
    <row r="275" spans="1:7" x14ac:dyDescent="0.2">
      <c r="A275" s="641">
        <v>3141</v>
      </c>
      <c r="B275" s="642">
        <v>5221</v>
      </c>
      <c r="C275" s="643" t="s">
        <v>142</v>
      </c>
      <c r="D275" s="644">
        <v>0</v>
      </c>
      <c r="E275" s="645">
        <v>1015.006</v>
      </c>
      <c r="F275" s="645">
        <v>1015.006</v>
      </c>
      <c r="G275" s="646">
        <f t="shared" si="5"/>
        <v>100</v>
      </c>
    </row>
    <row r="276" spans="1:7" x14ac:dyDescent="0.2">
      <c r="A276" s="641">
        <v>3141</v>
      </c>
      <c r="B276" s="642">
        <v>5222</v>
      </c>
      <c r="C276" s="643" t="s">
        <v>130</v>
      </c>
      <c r="D276" s="644">
        <v>0</v>
      </c>
      <c r="E276" s="645">
        <v>990.70399999999995</v>
      </c>
      <c r="F276" s="645">
        <v>990.70399999999995</v>
      </c>
      <c r="G276" s="646">
        <f t="shared" si="5"/>
        <v>100</v>
      </c>
    </row>
    <row r="277" spans="1:7" x14ac:dyDescent="0.2">
      <c r="A277" s="641">
        <v>3141</v>
      </c>
      <c r="B277" s="642">
        <v>5223</v>
      </c>
      <c r="C277" s="643" t="s">
        <v>133</v>
      </c>
      <c r="D277" s="644">
        <v>0</v>
      </c>
      <c r="E277" s="645">
        <v>650.07000000000005</v>
      </c>
      <c r="F277" s="645">
        <v>649.97900000000016</v>
      </c>
      <c r="G277" s="646">
        <f t="shared" si="5"/>
        <v>99.986001507529977</v>
      </c>
    </row>
    <row r="278" spans="1:7" x14ac:dyDescent="0.2">
      <c r="A278" s="641">
        <v>3141</v>
      </c>
      <c r="B278" s="642">
        <v>5321</v>
      </c>
      <c r="C278" s="643" t="s">
        <v>134</v>
      </c>
      <c r="D278" s="644">
        <v>12827</v>
      </c>
      <c r="E278" s="645">
        <v>37231.480000000003</v>
      </c>
      <c r="F278" s="645">
        <v>27343.351500000001</v>
      </c>
      <c r="G278" s="646">
        <f t="shared" si="5"/>
        <v>73.441484195632285</v>
      </c>
    </row>
    <row r="279" spans="1:7" x14ac:dyDescent="0.2">
      <c r="A279" s="641">
        <v>3141</v>
      </c>
      <c r="B279" s="642">
        <v>5331</v>
      </c>
      <c r="C279" s="643" t="s">
        <v>137</v>
      </c>
      <c r="D279" s="644">
        <v>29593</v>
      </c>
      <c r="E279" s="645">
        <v>34140.71</v>
      </c>
      <c r="F279" s="645">
        <v>34140.464150000007</v>
      </c>
      <c r="G279" s="646">
        <f t="shared" si="5"/>
        <v>99.999279891953066</v>
      </c>
    </row>
    <row r="280" spans="1:7" x14ac:dyDescent="0.2">
      <c r="A280" s="641">
        <v>3141</v>
      </c>
      <c r="B280" s="642">
        <v>5332</v>
      </c>
      <c r="C280" s="643" t="s">
        <v>3022</v>
      </c>
      <c r="D280" s="644">
        <v>0</v>
      </c>
      <c r="E280" s="645">
        <v>224.87799999999999</v>
      </c>
      <c r="F280" s="645">
        <v>224.87799999999999</v>
      </c>
      <c r="G280" s="646">
        <f t="shared" si="5"/>
        <v>100</v>
      </c>
    </row>
    <row r="281" spans="1:7" x14ac:dyDescent="0.2">
      <c r="A281" s="641">
        <v>3141</v>
      </c>
      <c r="B281" s="642">
        <v>5336</v>
      </c>
      <c r="C281" s="643" t="s">
        <v>159</v>
      </c>
      <c r="D281" s="644">
        <v>0</v>
      </c>
      <c r="E281" s="645">
        <v>175270.353</v>
      </c>
      <c r="F281" s="645">
        <v>175270.11835</v>
      </c>
      <c r="G281" s="646">
        <f t="shared" si="5"/>
        <v>99.999866121111765</v>
      </c>
    </row>
    <row r="282" spans="1:7" x14ac:dyDescent="0.2">
      <c r="A282" s="641">
        <v>3141</v>
      </c>
      <c r="B282" s="642">
        <v>5339</v>
      </c>
      <c r="C282" s="643" t="s">
        <v>157</v>
      </c>
      <c r="D282" s="644">
        <v>0</v>
      </c>
      <c r="E282" s="645">
        <v>960708.06499999994</v>
      </c>
      <c r="F282" s="645">
        <v>960708.06499999994</v>
      </c>
      <c r="G282" s="646">
        <f t="shared" si="5"/>
        <v>100</v>
      </c>
    </row>
    <row r="283" spans="1:7" s="653" customFormat="1" x14ac:dyDescent="0.2">
      <c r="A283" s="648">
        <v>3141</v>
      </c>
      <c r="B283" s="649"/>
      <c r="C283" s="650" t="s">
        <v>179</v>
      </c>
      <c r="D283" s="651">
        <v>42420</v>
      </c>
      <c r="E283" s="621">
        <v>1233651.652</v>
      </c>
      <c r="F283" s="621">
        <v>1223759.7715</v>
      </c>
      <c r="G283" s="652">
        <f t="shared" si="5"/>
        <v>99.198162586337617</v>
      </c>
    </row>
    <row r="284" spans="1:7" x14ac:dyDescent="0.2">
      <c r="A284" s="654"/>
      <c r="B284" s="655"/>
      <c r="C284" s="664" t="s">
        <v>2627</v>
      </c>
      <c r="D284" s="657"/>
      <c r="E284" s="657"/>
      <c r="F284" s="657"/>
      <c r="G284" s="603"/>
    </row>
    <row r="285" spans="1:7" x14ac:dyDescent="0.2">
      <c r="A285" s="658">
        <v>3143</v>
      </c>
      <c r="B285" s="659">
        <v>5212</v>
      </c>
      <c r="C285" s="660" t="s">
        <v>3014</v>
      </c>
      <c r="D285" s="661">
        <v>0</v>
      </c>
      <c r="E285" s="662">
        <v>2537.9059999999999</v>
      </c>
      <c r="F285" s="662">
        <v>2537.9059999999999</v>
      </c>
      <c r="G285" s="663">
        <f t="shared" si="5"/>
        <v>100</v>
      </c>
    </row>
    <row r="286" spans="1:7" x14ac:dyDescent="0.2">
      <c r="A286" s="641">
        <v>3143</v>
      </c>
      <c r="B286" s="642">
        <v>5213</v>
      </c>
      <c r="C286" s="643" t="s">
        <v>3019</v>
      </c>
      <c r="D286" s="644">
        <v>0</v>
      </c>
      <c r="E286" s="645">
        <v>33040.275999999998</v>
      </c>
      <c r="F286" s="645">
        <v>33040.275999999998</v>
      </c>
      <c r="G286" s="646">
        <f t="shared" si="5"/>
        <v>100</v>
      </c>
    </row>
    <row r="287" spans="1:7" x14ac:dyDescent="0.2">
      <c r="A287" s="641">
        <v>3143</v>
      </c>
      <c r="B287" s="642">
        <v>5222</v>
      </c>
      <c r="C287" s="643" t="s">
        <v>130</v>
      </c>
      <c r="D287" s="644">
        <v>0</v>
      </c>
      <c r="E287" s="645">
        <v>3627.4769999999999</v>
      </c>
      <c r="F287" s="645">
        <v>3627.4769999999999</v>
      </c>
      <c r="G287" s="646">
        <f t="shared" si="5"/>
        <v>100</v>
      </c>
    </row>
    <row r="288" spans="1:7" x14ac:dyDescent="0.2">
      <c r="A288" s="641">
        <v>3143</v>
      </c>
      <c r="B288" s="642">
        <v>5331</v>
      </c>
      <c r="C288" s="643" t="s">
        <v>137</v>
      </c>
      <c r="D288" s="644">
        <v>2079</v>
      </c>
      <c r="E288" s="645">
        <v>2079</v>
      </c>
      <c r="F288" s="645">
        <v>2079</v>
      </c>
      <c r="G288" s="646">
        <f t="shared" si="5"/>
        <v>100</v>
      </c>
    </row>
    <row r="289" spans="1:7" x14ac:dyDescent="0.2">
      <c r="A289" s="641">
        <v>3143</v>
      </c>
      <c r="B289" s="642">
        <v>5336</v>
      </c>
      <c r="C289" s="643" t="s">
        <v>159</v>
      </c>
      <c r="D289" s="644">
        <v>0</v>
      </c>
      <c r="E289" s="645">
        <v>64418.546999999999</v>
      </c>
      <c r="F289" s="645">
        <v>64418.546999999999</v>
      </c>
      <c r="G289" s="646">
        <f t="shared" si="5"/>
        <v>100</v>
      </c>
    </row>
    <row r="290" spans="1:7" x14ac:dyDescent="0.2">
      <c r="A290" s="641">
        <v>3143</v>
      </c>
      <c r="B290" s="642">
        <v>5339</v>
      </c>
      <c r="C290" s="643" t="s">
        <v>157</v>
      </c>
      <c r="D290" s="644">
        <v>0</v>
      </c>
      <c r="E290" s="645">
        <v>779176.82700000005</v>
      </c>
      <c r="F290" s="645">
        <v>779176.82700000005</v>
      </c>
      <c r="G290" s="646">
        <f t="shared" si="5"/>
        <v>100</v>
      </c>
    </row>
    <row r="291" spans="1:7" s="653" customFormat="1" x14ac:dyDescent="0.2">
      <c r="A291" s="648">
        <v>3143</v>
      </c>
      <c r="B291" s="649"/>
      <c r="C291" s="650" t="s">
        <v>180</v>
      </c>
      <c r="D291" s="651">
        <v>2079</v>
      </c>
      <c r="E291" s="621">
        <v>884880.03300000005</v>
      </c>
      <c r="F291" s="621">
        <v>884880.03300000005</v>
      </c>
      <c r="G291" s="652">
        <f t="shared" si="5"/>
        <v>100</v>
      </c>
    </row>
    <row r="292" spans="1:7" x14ac:dyDescent="0.2">
      <c r="A292" s="654"/>
      <c r="B292" s="655"/>
      <c r="C292" s="664" t="s">
        <v>2627</v>
      </c>
      <c r="D292" s="657"/>
      <c r="E292" s="657"/>
      <c r="F292" s="657"/>
      <c r="G292" s="603"/>
    </row>
    <row r="293" spans="1:7" x14ac:dyDescent="0.2">
      <c r="A293" s="658">
        <v>3145</v>
      </c>
      <c r="B293" s="659">
        <v>5331</v>
      </c>
      <c r="C293" s="660" t="s">
        <v>137</v>
      </c>
      <c r="D293" s="661">
        <v>593</v>
      </c>
      <c r="E293" s="662">
        <v>1203</v>
      </c>
      <c r="F293" s="662">
        <v>1203</v>
      </c>
      <c r="G293" s="663">
        <f t="shared" si="5"/>
        <v>100</v>
      </c>
    </row>
    <row r="294" spans="1:7" x14ac:dyDescent="0.2">
      <c r="A294" s="641">
        <v>3145</v>
      </c>
      <c r="B294" s="642">
        <v>5336</v>
      </c>
      <c r="C294" s="643" t="s">
        <v>159</v>
      </c>
      <c r="D294" s="644">
        <v>0</v>
      </c>
      <c r="E294" s="645">
        <v>12298.511</v>
      </c>
      <c r="F294" s="645">
        <v>12298.511</v>
      </c>
      <c r="G294" s="646">
        <f t="shared" si="5"/>
        <v>100</v>
      </c>
    </row>
    <row r="295" spans="1:7" s="653" customFormat="1" x14ac:dyDescent="0.2">
      <c r="A295" s="648">
        <v>3145</v>
      </c>
      <c r="B295" s="649"/>
      <c r="C295" s="650" t="s">
        <v>181</v>
      </c>
      <c r="D295" s="651">
        <v>593</v>
      </c>
      <c r="E295" s="621">
        <v>13501.511</v>
      </c>
      <c r="F295" s="621">
        <v>13501.511</v>
      </c>
      <c r="G295" s="652">
        <f t="shared" si="5"/>
        <v>100</v>
      </c>
    </row>
    <row r="296" spans="1:7" x14ac:dyDescent="0.2">
      <c r="A296" s="654"/>
      <c r="B296" s="655"/>
      <c r="C296" s="664" t="s">
        <v>2627</v>
      </c>
      <c r="D296" s="657"/>
      <c r="E296" s="657"/>
      <c r="F296" s="657"/>
      <c r="G296" s="603"/>
    </row>
    <row r="297" spans="1:7" x14ac:dyDescent="0.2">
      <c r="A297" s="658">
        <v>3146</v>
      </c>
      <c r="B297" s="659">
        <v>5221</v>
      </c>
      <c r="C297" s="660" t="s">
        <v>142</v>
      </c>
      <c r="D297" s="661">
        <v>0</v>
      </c>
      <c r="E297" s="662">
        <v>3396.8820000000001</v>
      </c>
      <c r="F297" s="662">
        <v>3396.8820000000001</v>
      </c>
      <c r="G297" s="663">
        <f t="shared" si="5"/>
        <v>100</v>
      </c>
    </row>
    <row r="298" spans="1:7" x14ac:dyDescent="0.2">
      <c r="A298" s="641">
        <v>3146</v>
      </c>
      <c r="B298" s="642">
        <v>5331</v>
      </c>
      <c r="C298" s="643" t="s">
        <v>137</v>
      </c>
      <c r="D298" s="644">
        <v>11969</v>
      </c>
      <c r="E298" s="645">
        <v>13527.16</v>
      </c>
      <c r="F298" s="645">
        <v>13527.16</v>
      </c>
      <c r="G298" s="646">
        <f t="shared" si="5"/>
        <v>100</v>
      </c>
    </row>
    <row r="299" spans="1:7" x14ac:dyDescent="0.2">
      <c r="A299" s="641">
        <v>3146</v>
      </c>
      <c r="B299" s="642">
        <v>5336</v>
      </c>
      <c r="C299" s="643" t="s">
        <v>159</v>
      </c>
      <c r="D299" s="644">
        <v>0</v>
      </c>
      <c r="E299" s="645">
        <v>171335.228</v>
      </c>
      <c r="F299" s="645">
        <v>171335.228</v>
      </c>
      <c r="G299" s="646">
        <f t="shared" ref="G299:G371" si="6">F299/E299*100</f>
        <v>100</v>
      </c>
    </row>
    <row r="300" spans="1:7" x14ac:dyDescent="0.2">
      <c r="A300" s="641">
        <v>3146</v>
      </c>
      <c r="B300" s="642">
        <v>5901</v>
      </c>
      <c r="C300" s="643" t="s">
        <v>257</v>
      </c>
      <c r="D300" s="644">
        <v>0</v>
      </c>
      <c r="E300" s="645">
        <v>407</v>
      </c>
      <c r="F300" s="645">
        <v>0</v>
      </c>
      <c r="G300" s="646">
        <f t="shared" si="6"/>
        <v>0</v>
      </c>
    </row>
    <row r="301" spans="1:7" s="653" customFormat="1" x14ac:dyDescent="0.2">
      <c r="A301" s="648">
        <v>3146</v>
      </c>
      <c r="B301" s="649"/>
      <c r="C301" s="650" t="s">
        <v>182</v>
      </c>
      <c r="D301" s="651">
        <v>11969</v>
      </c>
      <c r="E301" s="621">
        <v>188666.27</v>
      </c>
      <c r="F301" s="621">
        <v>188259.27</v>
      </c>
      <c r="G301" s="652">
        <f t="shared" si="6"/>
        <v>99.784275164818808</v>
      </c>
    </row>
    <row r="302" spans="1:7" x14ac:dyDescent="0.2">
      <c r="A302" s="654"/>
      <c r="B302" s="655"/>
      <c r="C302" s="664" t="s">
        <v>2627</v>
      </c>
      <c r="D302" s="657"/>
      <c r="E302" s="657"/>
      <c r="F302" s="657"/>
      <c r="G302" s="603"/>
    </row>
    <row r="303" spans="1:7" x14ac:dyDescent="0.2">
      <c r="A303" s="658">
        <v>3147</v>
      </c>
      <c r="B303" s="659">
        <v>5213</v>
      </c>
      <c r="C303" s="660" t="s">
        <v>3019</v>
      </c>
      <c r="D303" s="661">
        <v>0</v>
      </c>
      <c r="E303" s="662">
        <v>987.00199999999995</v>
      </c>
      <c r="F303" s="662">
        <v>987.00199999999995</v>
      </c>
      <c r="G303" s="663">
        <f t="shared" si="6"/>
        <v>100</v>
      </c>
    </row>
    <row r="304" spans="1:7" x14ac:dyDescent="0.2">
      <c r="A304" s="641">
        <v>3147</v>
      </c>
      <c r="B304" s="642">
        <v>5221</v>
      </c>
      <c r="C304" s="643" t="s">
        <v>142</v>
      </c>
      <c r="D304" s="644">
        <v>0</v>
      </c>
      <c r="E304" s="645">
        <v>1173.296</v>
      </c>
      <c r="F304" s="645">
        <v>1173.296</v>
      </c>
      <c r="G304" s="646">
        <f t="shared" si="6"/>
        <v>100</v>
      </c>
    </row>
    <row r="305" spans="1:7" x14ac:dyDescent="0.2">
      <c r="A305" s="641">
        <v>3147</v>
      </c>
      <c r="B305" s="642">
        <v>5331</v>
      </c>
      <c r="C305" s="643" t="s">
        <v>137</v>
      </c>
      <c r="D305" s="644">
        <v>16133</v>
      </c>
      <c r="E305" s="645">
        <v>34542.25</v>
      </c>
      <c r="F305" s="645">
        <v>34542.25</v>
      </c>
      <c r="G305" s="646">
        <f t="shared" si="6"/>
        <v>100</v>
      </c>
    </row>
    <row r="306" spans="1:7" x14ac:dyDescent="0.2">
      <c r="A306" s="641">
        <v>3147</v>
      </c>
      <c r="B306" s="642">
        <v>5336</v>
      </c>
      <c r="C306" s="643" t="s">
        <v>159</v>
      </c>
      <c r="D306" s="644">
        <v>0</v>
      </c>
      <c r="E306" s="645">
        <v>72495.282999999996</v>
      </c>
      <c r="F306" s="645">
        <v>72495.282999999996</v>
      </c>
      <c r="G306" s="646">
        <f t="shared" si="6"/>
        <v>100</v>
      </c>
    </row>
    <row r="307" spans="1:7" s="653" customFormat="1" x14ac:dyDescent="0.2">
      <c r="A307" s="648">
        <v>3147</v>
      </c>
      <c r="B307" s="649"/>
      <c r="C307" s="650" t="s">
        <v>183</v>
      </c>
      <c r="D307" s="651">
        <v>16133</v>
      </c>
      <c r="E307" s="621">
        <v>109197.83100000001</v>
      </c>
      <c r="F307" s="621">
        <v>109197.83100000001</v>
      </c>
      <c r="G307" s="652">
        <f t="shared" si="6"/>
        <v>100</v>
      </c>
    </row>
    <row r="308" spans="1:7" x14ac:dyDescent="0.2">
      <c r="A308" s="654"/>
      <c r="B308" s="655"/>
      <c r="C308" s="664" t="s">
        <v>2627</v>
      </c>
      <c r="D308" s="657"/>
      <c r="E308" s="657"/>
      <c r="F308" s="657"/>
      <c r="G308" s="603"/>
    </row>
    <row r="309" spans="1:7" x14ac:dyDescent="0.2">
      <c r="A309" s="658">
        <v>3149</v>
      </c>
      <c r="B309" s="659">
        <v>5331</v>
      </c>
      <c r="C309" s="660" t="s">
        <v>137</v>
      </c>
      <c r="D309" s="661">
        <v>5997</v>
      </c>
      <c r="E309" s="662">
        <v>6904</v>
      </c>
      <c r="F309" s="662">
        <v>6904</v>
      </c>
      <c r="G309" s="663">
        <f t="shared" si="6"/>
        <v>100</v>
      </c>
    </row>
    <row r="310" spans="1:7" s="653" customFormat="1" x14ac:dyDescent="0.2">
      <c r="A310" s="648">
        <v>3149</v>
      </c>
      <c r="B310" s="649"/>
      <c r="C310" s="650" t="s">
        <v>184</v>
      </c>
      <c r="D310" s="651">
        <v>5997</v>
      </c>
      <c r="E310" s="621">
        <v>6904</v>
      </c>
      <c r="F310" s="621">
        <v>6904</v>
      </c>
      <c r="G310" s="652">
        <f t="shared" si="6"/>
        <v>100</v>
      </c>
    </row>
    <row r="311" spans="1:7" x14ac:dyDescent="0.2">
      <c r="A311" s="654"/>
      <c r="B311" s="655"/>
      <c r="C311" s="664" t="s">
        <v>2627</v>
      </c>
      <c r="D311" s="657"/>
      <c r="E311" s="657"/>
      <c r="F311" s="657"/>
      <c r="G311" s="603"/>
    </row>
    <row r="312" spans="1:7" x14ac:dyDescent="0.2">
      <c r="A312" s="658">
        <v>3150</v>
      </c>
      <c r="B312" s="659">
        <v>5212</v>
      </c>
      <c r="C312" s="660" t="s">
        <v>3014</v>
      </c>
      <c r="D312" s="661">
        <v>0</v>
      </c>
      <c r="E312" s="662">
        <v>12663.516</v>
      </c>
      <c r="F312" s="662">
        <v>12663.516</v>
      </c>
      <c r="G312" s="663">
        <f t="shared" si="6"/>
        <v>100</v>
      </c>
    </row>
    <row r="313" spans="1:7" x14ac:dyDescent="0.2">
      <c r="A313" s="641">
        <v>3150</v>
      </c>
      <c r="B313" s="642">
        <v>5213</v>
      </c>
      <c r="C313" s="643" t="s">
        <v>3019</v>
      </c>
      <c r="D313" s="644">
        <v>0</v>
      </c>
      <c r="E313" s="645">
        <v>119920.048</v>
      </c>
      <c r="F313" s="645">
        <v>119920.048</v>
      </c>
      <c r="G313" s="646">
        <f t="shared" si="6"/>
        <v>100</v>
      </c>
    </row>
    <row r="314" spans="1:7" x14ac:dyDescent="0.2">
      <c r="A314" s="641">
        <v>3150</v>
      </c>
      <c r="B314" s="642">
        <v>5331</v>
      </c>
      <c r="C314" s="643" t="s">
        <v>137</v>
      </c>
      <c r="D314" s="644">
        <v>4302</v>
      </c>
      <c r="E314" s="645">
        <v>4736.99</v>
      </c>
      <c r="F314" s="645">
        <v>4736.9806400000007</v>
      </c>
      <c r="G314" s="646">
        <f t="shared" si="6"/>
        <v>99.999802406169337</v>
      </c>
    </row>
    <row r="315" spans="1:7" x14ac:dyDescent="0.2">
      <c r="A315" s="641">
        <v>3150</v>
      </c>
      <c r="B315" s="642">
        <v>5336</v>
      </c>
      <c r="C315" s="643" t="s">
        <v>159</v>
      </c>
      <c r="D315" s="644">
        <v>0</v>
      </c>
      <c r="E315" s="645">
        <v>61850.082999999999</v>
      </c>
      <c r="F315" s="645">
        <v>61850.082999999999</v>
      </c>
      <c r="G315" s="646">
        <f t="shared" si="6"/>
        <v>100</v>
      </c>
    </row>
    <row r="316" spans="1:7" s="653" customFormat="1" x14ac:dyDescent="0.2">
      <c r="A316" s="648">
        <v>3150</v>
      </c>
      <c r="B316" s="649"/>
      <c r="C316" s="650" t="s">
        <v>185</v>
      </c>
      <c r="D316" s="651">
        <v>4302</v>
      </c>
      <c r="E316" s="621">
        <v>199170.63699999999</v>
      </c>
      <c r="F316" s="621">
        <v>199170.62763999999</v>
      </c>
      <c r="G316" s="652">
        <f t="shared" si="6"/>
        <v>99.999995300512097</v>
      </c>
    </row>
    <row r="317" spans="1:7" x14ac:dyDescent="0.2">
      <c r="A317" s="654"/>
      <c r="B317" s="655"/>
      <c r="C317" s="664" t="s">
        <v>2627</v>
      </c>
      <c r="D317" s="657"/>
      <c r="E317" s="657"/>
      <c r="F317" s="657"/>
      <c r="G317" s="603"/>
    </row>
    <row r="318" spans="1:7" x14ac:dyDescent="0.2">
      <c r="A318" s="658">
        <v>3212</v>
      </c>
      <c r="B318" s="659">
        <v>5169</v>
      </c>
      <c r="C318" s="660" t="s">
        <v>128</v>
      </c>
      <c r="D318" s="661">
        <v>0</v>
      </c>
      <c r="E318" s="662">
        <v>2943.9250000000002</v>
      </c>
      <c r="F318" s="662">
        <v>0</v>
      </c>
      <c r="G318" s="663">
        <f t="shared" si="6"/>
        <v>0</v>
      </c>
    </row>
    <row r="319" spans="1:7" x14ac:dyDescent="0.2">
      <c r="A319" s="641">
        <v>3212</v>
      </c>
      <c r="B319" s="642">
        <v>5332</v>
      </c>
      <c r="C319" s="643" t="s">
        <v>3022</v>
      </c>
      <c r="D319" s="644">
        <v>0</v>
      </c>
      <c r="E319" s="645">
        <v>42056.074999999997</v>
      </c>
      <c r="F319" s="645">
        <v>0</v>
      </c>
      <c r="G319" s="646">
        <f t="shared" si="6"/>
        <v>0</v>
      </c>
    </row>
    <row r="320" spans="1:7" s="653" customFormat="1" x14ac:dyDescent="0.2">
      <c r="A320" s="648">
        <v>3212</v>
      </c>
      <c r="B320" s="649"/>
      <c r="C320" s="650" t="s">
        <v>4025</v>
      </c>
      <c r="D320" s="651">
        <v>0</v>
      </c>
      <c r="E320" s="621">
        <v>45000</v>
      </c>
      <c r="F320" s="621">
        <v>0</v>
      </c>
      <c r="G320" s="652">
        <f t="shared" si="6"/>
        <v>0</v>
      </c>
    </row>
    <row r="321" spans="1:7" x14ac:dyDescent="0.2">
      <c r="A321" s="654"/>
      <c r="B321" s="655"/>
      <c r="C321" s="664" t="s">
        <v>2627</v>
      </c>
      <c r="D321" s="657"/>
      <c r="E321" s="657"/>
      <c r="F321" s="657"/>
      <c r="G321" s="603"/>
    </row>
    <row r="322" spans="1:7" x14ac:dyDescent="0.2">
      <c r="A322" s="658">
        <v>3231</v>
      </c>
      <c r="B322" s="659">
        <v>5169</v>
      </c>
      <c r="C322" s="660" t="s">
        <v>128</v>
      </c>
      <c r="D322" s="661">
        <v>0</v>
      </c>
      <c r="E322" s="662">
        <v>100.43</v>
      </c>
      <c r="F322" s="662">
        <v>100.43</v>
      </c>
      <c r="G322" s="663">
        <f t="shared" si="6"/>
        <v>100</v>
      </c>
    </row>
    <row r="323" spans="1:7" x14ac:dyDescent="0.2">
      <c r="A323" s="641">
        <v>3231</v>
      </c>
      <c r="B323" s="642">
        <v>5171</v>
      </c>
      <c r="C323" s="643" t="s">
        <v>155</v>
      </c>
      <c r="D323" s="644">
        <v>0</v>
      </c>
      <c r="E323" s="645">
        <v>1000</v>
      </c>
      <c r="F323" s="645">
        <v>0</v>
      </c>
      <c r="G323" s="646">
        <f t="shared" si="6"/>
        <v>0</v>
      </c>
    </row>
    <row r="324" spans="1:7" x14ac:dyDescent="0.2">
      <c r="A324" s="641">
        <v>3231</v>
      </c>
      <c r="B324" s="642">
        <v>5213</v>
      </c>
      <c r="C324" s="643" t="s">
        <v>3019</v>
      </c>
      <c r="D324" s="644">
        <v>0</v>
      </c>
      <c r="E324" s="645">
        <v>50886.474000000002</v>
      </c>
      <c r="F324" s="645">
        <v>50886.474000000002</v>
      </c>
      <c r="G324" s="646">
        <f t="shared" si="6"/>
        <v>100</v>
      </c>
    </row>
    <row r="325" spans="1:7" x14ac:dyDescent="0.2">
      <c r="A325" s="641">
        <v>3231</v>
      </c>
      <c r="B325" s="642">
        <v>5221</v>
      </c>
      <c r="C325" s="643" t="s">
        <v>142</v>
      </c>
      <c r="D325" s="644">
        <v>0</v>
      </c>
      <c r="E325" s="645">
        <v>20220.464</v>
      </c>
      <c r="F325" s="645">
        <v>20220.464</v>
      </c>
      <c r="G325" s="646">
        <f t="shared" si="6"/>
        <v>100</v>
      </c>
    </row>
    <row r="326" spans="1:7" x14ac:dyDescent="0.2">
      <c r="A326" s="641">
        <v>3231</v>
      </c>
      <c r="B326" s="642">
        <v>5331</v>
      </c>
      <c r="C326" s="643" t="s">
        <v>137</v>
      </c>
      <c r="D326" s="644">
        <v>13857</v>
      </c>
      <c r="E326" s="645">
        <v>47097.73</v>
      </c>
      <c r="F326" s="645">
        <v>46972.390549999996</v>
      </c>
      <c r="G326" s="646">
        <f t="shared" si="6"/>
        <v>99.733873692001708</v>
      </c>
    </row>
    <row r="327" spans="1:7" x14ac:dyDescent="0.2">
      <c r="A327" s="641">
        <v>3231</v>
      </c>
      <c r="B327" s="642">
        <v>5336</v>
      </c>
      <c r="C327" s="643" t="s">
        <v>159</v>
      </c>
      <c r="D327" s="644">
        <v>0</v>
      </c>
      <c r="E327" s="645">
        <v>724926.85699999996</v>
      </c>
      <c r="F327" s="645">
        <v>724926.85699999996</v>
      </c>
      <c r="G327" s="646">
        <f t="shared" si="6"/>
        <v>100</v>
      </c>
    </row>
    <row r="328" spans="1:7" x14ac:dyDescent="0.2">
      <c r="A328" s="641">
        <v>3231</v>
      </c>
      <c r="B328" s="642">
        <v>5339</v>
      </c>
      <c r="C328" s="643" t="s">
        <v>157</v>
      </c>
      <c r="D328" s="644">
        <v>0</v>
      </c>
      <c r="E328" s="645">
        <v>108490.111</v>
      </c>
      <c r="F328" s="645">
        <v>108490.111</v>
      </c>
      <c r="G328" s="646">
        <f t="shared" si="6"/>
        <v>100</v>
      </c>
    </row>
    <row r="329" spans="1:7" s="653" customFormat="1" x14ac:dyDescent="0.2">
      <c r="A329" s="648">
        <v>3231</v>
      </c>
      <c r="B329" s="649"/>
      <c r="C329" s="650" t="s">
        <v>186</v>
      </c>
      <c r="D329" s="651">
        <v>13857</v>
      </c>
      <c r="E329" s="621">
        <v>952722.06599999999</v>
      </c>
      <c r="F329" s="621">
        <v>951596.7265499999</v>
      </c>
      <c r="G329" s="652">
        <f t="shared" si="6"/>
        <v>99.881881664111674</v>
      </c>
    </row>
    <row r="330" spans="1:7" x14ac:dyDescent="0.2">
      <c r="A330" s="654"/>
      <c r="B330" s="655"/>
      <c r="C330" s="664" t="s">
        <v>2627</v>
      </c>
      <c r="D330" s="657"/>
      <c r="E330" s="657"/>
      <c r="F330" s="657"/>
      <c r="G330" s="603"/>
    </row>
    <row r="331" spans="1:7" x14ac:dyDescent="0.2">
      <c r="A331" s="658">
        <v>3233</v>
      </c>
      <c r="B331" s="659">
        <v>5339</v>
      </c>
      <c r="C331" s="660" t="s">
        <v>157</v>
      </c>
      <c r="D331" s="661">
        <v>0</v>
      </c>
      <c r="E331" s="662">
        <v>195320.51800000001</v>
      </c>
      <c r="F331" s="662">
        <v>195320.51800000001</v>
      </c>
      <c r="G331" s="663">
        <f t="shared" si="6"/>
        <v>100</v>
      </c>
    </row>
    <row r="332" spans="1:7" s="653" customFormat="1" x14ac:dyDescent="0.2">
      <c r="A332" s="648">
        <v>3233</v>
      </c>
      <c r="B332" s="649"/>
      <c r="C332" s="650" t="s">
        <v>187</v>
      </c>
      <c r="D332" s="651">
        <v>0</v>
      </c>
      <c r="E332" s="621">
        <v>195320.51800000001</v>
      </c>
      <c r="F332" s="621">
        <v>195320.51800000001</v>
      </c>
      <c r="G332" s="652">
        <f t="shared" si="6"/>
        <v>100</v>
      </c>
    </row>
    <row r="333" spans="1:7" x14ac:dyDescent="0.2">
      <c r="A333" s="654"/>
      <c r="B333" s="655"/>
      <c r="C333" s="664" t="s">
        <v>2627</v>
      </c>
      <c r="D333" s="657"/>
      <c r="E333" s="657"/>
      <c r="F333" s="657"/>
      <c r="G333" s="603"/>
    </row>
    <row r="334" spans="1:7" x14ac:dyDescent="0.2">
      <c r="A334" s="658">
        <v>3239</v>
      </c>
      <c r="B334" s="659">
        <v>5331</v>
      </c>
      <c r="C334" s="660" t="s">
        <v>137</v>
      </c>
      <c r="D334" s="661">
        <v>0</v>
      </c>
      <c r="E334" s="662">
        <v>27</v>
      </c>
      <c r="F334" s="662">
        <v>27</v>
      </c>
      <c r="G334" s="663">
        <f t="shared" si="6"/>
        <v>100</v>
      </c>
    </row>
    <row r="335" spans="1:7" s="653" customFormat="1" x14ac:dyDescent="0.2">
      <c r="A335" s="648">
        <v>3239</v>
      </c>
      <c r="B335" s="649"/>
      <c r="C335" s="650" t="s">
        <v>3029</v>
      </c>
      <c r="D335" s="651">
        <v>0</v>
      </c>
      <c r="E335" s="621">
        <v>27</v>
      </c>
      <c r="F335" s="621">
        <v>27</v>
      </c>
      <c r="G335" s="652">
        <f t="shared" si="6"/>
        <v>100</v>
      </c>
    </row>
    <row r="336" spans="1:7" x14ac:dyDescent="0.2">
      <c r="A336" s="654"/>
      <c r="B336" s="655"/>
      <c r="C336" s="664" t="s">
        <v>2627</v>
      </c>
      <c r="D336" s="657"/>
      <c r="E336" s="657"/>
      <c r="F336" s="657"/>
      <c r="G336" s="603"/>
    </row>
    <row r="337" spans="1:7" x14ac:dyDescent="0.2">
      <c r="A337" s="658">
        <v>3291</v>
      </c>
      <c r="B337" s="659">
        <v>5167</v>
      </c>
      <c r="C337" s="660" t="s">
        <v>153</v>
      </c>
      <c r="D337" s="661">
        <v>0</v>
      </c>
      <c r="E337" s="662">
        <v>11.2</v>
      </c>
      <c r="F337" s="662">
        <v>11.2</v>
      </c>
      <c r="G337" s="663">
        <f t="shared" si="6"/>
        <v>100</v>
      </c>
    </row>
    <row r="338" spans="1:7" x14ac:dyDescent="0.2">
      <c r="A338" s="641">
        <v>3291</v>
      </c>
      <c r="B338" s="642">
        <v>5493</v>
      </c>
      <c r="C338" s="643" t="s">
        <v>131</v>
      </c>
      <c r="D338" s="644">
        <v>0</v>
      </c>
      <c r="E338" s="645">
        <v>80</v>
      </c>
      <c r="F338" s="645">
        <v>0</v>
      </c>
      <c r="G338" s="646">
        <f t="shared" si="6"/>
        <v>0</v>
      </c>
    </row>
    <row r="339" spans="1:7" s="653" customFormat="1" x14ac:dyDescent="0.2">
      <c r="A339" s="648">
        <v>3291</v>
      </c>
      <c r="B339" s="649"/>
      <c r="C339" s="650" t="s">
        <v>188</v>
      </c>
      <c r="D339" s="651">
        <v>0</v>
      </c>
      <c r="E339" s="621">
        <v>91.2</v>
      </c>
      <c r="F339" s="621">
        <v>11.2</v>
      </c>
      <c r="G339" s="652">
        <f t="shared" si="6"/>
        <v>12.280701754385964</v>
      </c>
    </row>
    <row r="340" spans="1:7" x14ac:dyDescent="0.2">
      <c r="A340" s="654"/>
      <c r="B340" s="655"/>
      <c r="C340" s="664" t="s">
        <v>2627</v>
      </c>
      <c r="D340" s="657"/>
      <c r="E340" s="657"/>
      <c r="F340" s="657"/>
      <c r="G340" s="603"/>
    </row>
    <row r="341" spans="1:7" x14ac:dyDescent="0.2">
      <c r="A341" s="658">
        <v>3299</v>
      </c>
      <c r="B341" s="659">
        <v>5011</v>
      </c>
      <c r="C341" s="660" t="s">
        <v>144</v>
      </c>
      <c r="D341" s="661">
        <v>0</v>
      </c>
      <c r="E341" s="662">
        <v>3324.89</v>
      </c>
      <c r="F341" s="662">
        <v>3149.8305000000005</v>
      </c>
      <c r="G341" s="663">
        <f t="shared" si="6"/>
        <v>94.734878447106539</v>
      </c>
    </row>
    <row r="342" spans="1:7" x14ac:dyDescent="0.2">
      <c r="A342" s="641">
        <v>3299</v>
      </c>
      <c r="B342" s="642">
        <v>5021</v>
      </c>
      <c r="C342" s="643" t="s">
        <v>145</v>
      </c>
      <c r="D342" s="644">
        <v>0</v>
      </c>
      <c r="E342" s="645">
        <v>420</v>
      </c>
      <c r="F342" s="645">
        <v>397.41300000000001</v>
      </c>
      <c r="G342" s="646">
        <f t="shared" si="6"/>
        <v>94.622142857142848</v>
      </c>
    </row>
    <row r="343" spans="1:7" x14ac:dyDescent="0.2">
      <c r="A343" s="641">
        <v>3299</v>
      </c>
      <c r="B343" s="642">
        <v>5031</v>
      </c>
      <c r="C343" s="643" t="s">
        <v>146</v>
      </c>
      <c r="D343" s="644">
        <v>0</v>
      </c>
      <c r="E343" s="645">
        <v>886.22</v>
      </c>
      <c r="F343" s="645">
        <v>871.64546999999993</v>
      </c>
      <c r="G343" s="646">
        <f t="shared" si="6"/>
        <v>98.35542754620748</v>
      </c>
    </row>
    <row r="344" spans="1:7" x14ac:dyDescent="0.2">
      <c r="A344" s="641">
        <v>3299</v>
      </c>
      <c r="B344" s="642">
        <v>5032</v>
      </c>
      <c r="C344" s="643" t="s">
        <v>147</v>
      </c>
      <c r="D344" s="644">
        <v>0</v>
      </c>
      <c r="E344" s="645">
        <v>322.23</v>
      </c>
      <c r="F344" s="645">
        <v>316.31569999999994</v>
      </c>
      <c r="G344" s="646">
        <f t="shared" si="6"/>
        <v>98.164571889644009</v>
      </c>
    </row>
    <row r="345" spans="1:7" ht="25.5" x14ac:dyDescent="0.2">
      <c r="A345" s="641">
        <v>3299</v>
      </c>
      <c r="B345" s="642">
        <v>5038</v>
      </c>
      <c r="C345" s="643" t="s">
        <v>3025</v>
      </c>
      <c r="D345" s="644">
        <v>0</v>
      </c>
      <c r="E345" s="645">
        <v>17.11</v>
      </c>
      <c r="F345" s="645">
        <v>14.762130000000001</v>
      </c>
      <c r="G345" s="646">
        <f t="shared" si="6"/>
        <v>86.277790765634137</v>
      </c>
    </row>
    <row r="346" spans="1:7" x14ac:dyDescent="0.2">
      <c r="A346" s="641">
        <v>3299</v>
      </c>
      <c r="B346" s="642">
        <v>5041</v>
      </c>
      <c r="C346" s="643" t="s">
        <v>139</v>
      </c>
      <c r="D346" s="644">
        <v>0</v>
      </c>
      <c r="E346" s="645">
        <v>878</v>
      </c>
      <c r="F346" s="645">
        <v>871.2</v>
      </c>
      <c r="G346" s="646">
        <f t="shared" si="6"/>
        <v>99.225512528473814</v>
      </c>
    </row>
    <row r="347" spans="1:7" x14ac:dyDescent="0.2">
      <c r="A347" s="641">
        <v>3299</v>
      </c>
      <c r="B347" s="642">
        <v>5042</v>
      </c>
      <c r="C347" s="643" t="s">
        <v>166</v>
      </c>
      <c r="D347" s="644">
        <v>8366</v>
      </c>
      <c r="E347" s="645">
        <v>7357.3779999999997</v>
      </c>
      <c r="F347" s="645">
        <v>6933.9434000000001</v>
      </c>
      <c r="G347" s="646">
        <f t="shared" si="6"/>
        <v>94.24476219653252</v>
      </c>
    </row>
    <row r="348" spans="1:7" x14ac:dyDescent="0.2">
      <c r="A348" s="641">
        <v>3299</v>
      </c>
      <c r="B348" s="642">
        <v>5137</v>
      </c>
      <c r="C348" s="643" t="s">
        <v>1009</v>
      </c>
      <c r="D348" s="644">
        <v>0</v>
      </c>
      <c r="E348" s="645">
        <v>1035.2819999999999</v>
      </c>
      <c r="F348" s="645">
        <v>1035.2816399999999</v>
      </c>
      <c r="G348" s="646">
        <f t="shared" si="6"/>
        <v>99.999965226865726</v>
      </c>
    </row>
    <row r="349" spans="1:7" x14ac:dyDescent="0.2">
      <c r="A349" s="641">
        <v>3299</v>
      </c>
      <c r="B349" s="642">
        <v>5139</v>
      </c>
      <c r="C349" s="643" t="s">
        <v>127</v>
      </c>
      <c r="D349" s="644">
        <v>42</v>
      </c>
      <c r="E349" s="645">
        <v>223.99</v>
      </c>
      <c r="F349" s="645">
        <v>29.914999999999999</v>
      </c>
      <c r="G349" s="646">
        <f t="shared" si="6"/>
        <v>13.355506942274209</v>
      </c>
    </row>
    <row r="350" spans="1:7" x14ac:dyDescent="0.2">
      <c r="A350" s="641">
        <v>3299</v>
      </c>
      <c r="B350" s="642">
        <v>5164</v>
      </c>
      <c r="C350" s="643" t="s">
        <v>140</v>
      </c>
      <c r="D350" s="644">
        <v>65</v>
      </c>
      <c r="E350" s="645">
        <v>285.35899999999998</v>
      </c>
      <c r="F350" s="645">
        <v>255.779</v>
      </c>
      <c r="G350" s="646">
        <f t="shared" si="6"/>
        <v>89.634110015804652</v>
      </c>
    </row>
    <row r="351" spans="1:7" x14ac:dyDescent="0.2">
      <c r="A351" s="641">
        <v>3299</v>
      </c>
      <c r="B351" s="642">
        <v>5167</v>
      </c>
      <c r="C351" s="643" t="s">
        <v>153</v>
      </c>
      <c r="D351" s="644">
        <v>0</v>
      </c>
      <c r="E351" s="645">
        <v>618.44000000000005</v>
      </c>
      <c r="F351" s="645">
        <v>165.63640999999998</v>
      </c>
      <c r="G351" s="646">
        <f t="shared" si="6"/>
        <v>26.782939331220483</v>
      </c>
    </row>
    <row r="352" spans="1:7" x14ac:dyDescent="0.2">
      <c r="A352" s="641">
        <v>3299</v>
      </c>
      <c r="B352" s="642">
        <v>5168</v>
      </c>
      <c r="C352" s="643" t="s">
        <v>154</v>
      </c>
      <c r="D352" s="644">
        <v>1730</v>
      </c>
      <c r="E352" s="645">
        <v>6030</v>
      </c>
      <c r="F352" s="645">
        <v>5343.6418300000005</v>
      </c>
      <c r="G352" s="646">
        <f t="shared" si="6"/>
        <v>88.617609121061363</v>
      </c>
    </row>
    <row r="353" spans="1:7" x14ac:dyDescent="0.2">
      <c r="A353" s="641">
        <v>3299</v>
      </c>
      <c r="B353" s="642">
        <v>5169</v>
      </c>
      <c r="C353" s="643" t="s">
        <v>128</v>
      </c>
      <c r="D353" s="644">
        <v>32875</v>
      </c>
      <c r="E353" s="645">
        <v>5464.0879999999997</v>
      </c>
      <c r="F353" s="645">
        <v>830.46950000000004</v>
      </c>
      <c r="G353" s="646">
        <f t="shared" si="6"/>
        <v>15.198684574626178</v>
      </c>
    </row>
    <row r="354" spans="1:7" x14ac:dyDescent="0.2">
      <c r="A354" s="641">
        <v>3299</v>
      </c>
      <c r="B354" s="642">
        <v>5173</v>
      </c>
      <c r="C354" s="643" t="s">
        <v>141</v>
      </c>
      <c r="D354" s="644">
        <v>0</v>
      </c>
      <c r="E354" s="645">
        <v>1047.5999999999999</v>
      </c>
      <c r="F354" s="645">
        <v>452.05281000000002</v>
      </c>
      <c r="G354" s="646">
        <f t="shared" si="6"/>
        <v>43.151280068728525</v>
      </c>
    </row>
    <row r="355" spans="1:7" x14ac:dyDescent="0.2">
      <c r="A355" s="641">
        <v>3299</v>
      </c>
      <c r="B355" s="642">
        <v>5175</v>
      </c>
      <c r="C355" s="643" t="s">
        <v>129</v>
      </c>
      <c r="D355" s="644">
        <v>345</v>
      </c>
      <c r="E355" s="645">
        <v>520.05100000000004</v>
      </c>
      <c r="F355" s="645">
        <v>276.30662000000001</v>
      </c>
      <c r="G355" s="646">
        <f t="shared" si="6"/>
        <v>53.13067756816158</v>
      </c>
    </row>
    <row r="356" spans="1:7" x14ac:dyDescent="0.2">
      <c r="A356" s="641">
        <v>3299</v>
      </c>
      <c r="B356" s="642">
        <v>5179</v>
      </c>
      <c r="C356" s="643" t="s">
        <v>156</v>
      </c>
      <c r="D356" s="644">
        <v>3000</v>
      </c>
      <c r="E356" s="645">
        <v>3000</v>
      </c>
      <c r="F356" s="645">
        <v>3000</v>
      </c>
      <c r="G356" s="646">
        <f t="shared" si="6"/>
        <v>100</v>
      </c>
    </row>
    <row r="357" spans="1:7" x14ac:dyDescent="0.2">
      <c r="A357" s="641">
        <v>3299</v>
      </c>
      <c r="B357" s="642">
        <v>5194</v>
      </c>
      <c r="C357" s="643" t="s">
        <v>3018</v>
      </c>
      <c r="D357" s="644">
        <v>48</v>
      </c>
      <c r="E357" s="645">
        <v>48</v>
      </c>
      <c r="F357" s="645">
        <v>46</v>
      </c>
      <c r="G357" s="646">
        <f t="shared" si="6"/>
        <v>95.833333333333343</v>
      </c>
    </row>
    <row r="358" spans="1:7" x14ac:dyDescent="0.2">
      <c r="A358" s="641">
        <v>3299</v>
      </c>
      <c r="B358" s="642">
        <v>5221</v>
      </c>
      <c r="C358" s="643" t="s">
        <v>142</v>
      </c>
      <c r="D358" s="644">
        <v>0</v>
      </c>
      <c r="E358" s="645">
        <v>8062.7</v>
      </c>
      <c r="F358" s="645">
        <v>8008.1480000000001</v>
      </c>
      <c r="G358" s="646">
        <f t="shared" si="6"/>
        <v>99.323402830317391</v>
      </c>
    </row>
    <row r="359" spans="1:7" x14ac:dyDescent="0.2">
      <c r="A359" s="641">
        <v>3299</v>
      </c>
      <c r="B359" s="642">
        <v>5222</v>
      </c>
      <c r="C359" s="643" t="s">
        <v>130</v>
      </c>
      <c r="D359" s="644">
        <v>25330</v>
      </c>
      <c r="E359" s="645">
        <v>77837.86</v>
      </c>
      <c r="F359" s="645">
        <v>55757.791999999994</v>
      </c>
      <c r="G359" s="646">
        <f t="shared" si="6"/>
        <v>71.633254048865155</v>
      </c>
    </row>
    <row r="360" spans="1:7" x14ac:dyDescent="0.2">
      <c r="A360" s="641">
        <v>3299</v>
      </c>
      <c r="B360" s="642">
        <v>5229</v>
      </c>
      <c r="C360" s="643" t="s">
        <v>3024</v>
      </c>
      <c r="D360" s="644">
        <v>700</v>
      </c>
      <c r="E360" s="645">
        <v>145</v>
      </c>
      <c r="F360" s="645">
        <v>145</v>
      </c>
      <c r="G360" s="646">
        <f t="shared" si="6"/>
        <v>100</v>
      </c>
    </row>
    <row r="361" spans="1:7" x14ac:dyDescent="0.2">
      <c r="A361" s="641">
        <v>3299</v>
      </c>
      <c r="B361" s="642">
        <v>5321</v>
      </c>
      <c r="C361" s="643" t="s">
        <v>134</v>
      </c>
      <c r="D361" s="644">
        <v>3500</v>
      </c>
      <c r="E361" s="645">
        <v>7031.06</v>
      </c>
      <c r="F361" s="645">
        <v>4902.97</v>
      </c>
      <c r="G361" s="646">
        <f t="shared" si="6"/>
        <v>69.733013229868618</v>
      </c>
    </row>
    <row r="362" spans="1:7" x14ac:dyDescent="0.2">
      <c r="A362" s="641">
        <v>3299</v>
      </c>
      <c r="B362" s="642">
        <v>5331</v>
      </c>
      <c r="C362" s="643" t="s">
        <v>137</v>
      </c>
      <c r="D362" s="644">
        <v>108594</v>
      </c>
      <c r="E362" s="645">
        <v>30531.107</v>
      </c>
      <c r="F362" s="645">
        <v>30431.941589999999</v>
      </c>
      <c r="G362" s="646">
        <f t="shared" si="6"/>
        <v>99.675198773500085</v>
      </c>
    </row>
    <row r="363" spans="1:7" x14ac:dyDescent="0.2">
      <c r="A363" s="641">
        <v>3299</v>
      </c>
      <c r="B363" s="642">
        <v>5332</v>
      </c>
      <c r="C363" s="643" t="s">
        <v>3022</v>
      </c>
      <c r="D363" s="644">
        <v>0</v>
      </c>
      <c r="E363" s="645">
        <v>1415.63</v>
      </c>
      <c r="F363" s="645">
        <v>1415.6178500000001</v>
      </c>
      <c r="G363" s="646">
        <f t="shared" si="6"/>
        <v>99.999141724885746</v>
      </c>
    </row>
    <row r="364" spans="1:7" x14ac:dyDescent="0.2">
      <c r="A364" s="641">
        <v>3299</v>
      </c>
      <c r="B364" s="642">
        <v>5336</v>
      </c>
      <c r="C364" s="643" t="s">
        <v>159</v>
      </c>
      <c r="D364" s="644">
        <v>0</v>
      </c>
      <c r="E364" s="645">
        <v>7534.26</v>
      </c>
      <c r="F364" s="645">
        <v>7534.1697699999986</v>
      </c>
      <c r="G364" s="646">
        <f t="shared" si="6"/>
        <v>99.998802403952055</v>
      </c>
    </row>
    <row r="365" spans="1:7" x14ac:dyDescent="0.2">
      <c r="A365" s="641">
        <v>3299</v>
      </c>
      <c r="B365" s="642">
        <v>5493</v>
      </c>
      <c r="C365" s="643" t="s">
        <v>131</v>
      </c>
      <c r="D365" s="644">
        <v>0</v>
      </c>
      <c r="E365" s="645">
        <v>240</v>
      </c>
      <c r="F365" s="645">
        <v>240</v>
      </c>
      <c r="G365" s="646">
        <f t="shared" si="6"/>
        <v>100</v>
      </c>
    </row>
    <row r="366" spans="1:7" x14ac:dyDescent="0.2">
      <c r="A366" s="641">
        <v>3299</v>
      </c>
      <c r="B366" s="642">
        <v>5494</v>
      </c>
      <c r="C366" s="643" t="s">
        <v>3030</v>
      </c>
      <c r="D366" s="644">
        <v>400</v>
      </c>
      <c r="E366" s="645">
        <v>392</v>
      </c>
      <c r="F366" s="645">
        <v>365</v>
      </c>
      <c r="G366" s="646">
        <f t="shared" si="6"/>
        <v>93.112244897959187</v>
      </c>
    </row>
    <row r="367" spans="1:7" x14ac:dyDescent="0.2">
      <c r="A367" s="641">
        <v>3299</v>
      </c>
      <c r="B367" s="642">
        <v>5651</v>
      </c>
      <c r="C367" s="643" t="s">
        <v>172</v>
      </c>
      <c r="D367" s="644">
        <v>0</v>
      </c>
      <c r="E367" s="645">
        <v>76424.03</v>
      </c>
      <c r="F367" s="645">
        <v>37561.892999999996</v>
      </c>
      <c r="G367" s="646">
        <f t="shared" si="6"/>
        <v>49.14932253638024</v>
      </c>
    </row>
    <row r="368" spans="1:7" x14ac:dyDescent="0.2">
      <c r="A368" s="641">
        <v>3299</v>
      </c>
      <c r="B368" s="642">
        <v>5901</v>
      </c>
      <c r="C368" s="643" t="s">
        <v>257</v>
      </c>
      <c r="D368" s="644">
        <v>20971758</v>
      </c>
      <c r="E368" s="645">
        <v>2650.4119999999998</v>
      </c>
      <c r="F368" s="645">
        <v>0</v>
      </c>
      <c r="G368" s="646">
        <f t="shared" si="6"/>
        <v>0</v>
      </c>
    </row>
    <row r="369" spans="1:7" s="653" customFormat="1" x14ac:dyDescent="0.2">
      <c r="A369" s="648">
        <v>3299</v>
      </c>
      <c r="B369" s="649"/>
      <c r="C369" s="650" t="s">
        <v>73</v>
      </c>
      <c r="D369" s="651">
        <v>21156753</v>
      </c>
      <c r="E369" s="621">
        <v>243742.69699999999</v>
      </c>
      <c r="F369" s="621">
        <v>170352.72521999996</v>
      </c>
      <c r="G369" s="652">
        <f t="shared" si="6"/>
        <v>69.890391513966037</v>
      </c>
    </row>
    <row r="370" spans="1:7" x14ac:dyDescent="0.2">
      <c r="A370" s="654"/>
      <c r="B370" s="655"/>
      <c r="C370" s="664" t="s">
        <v>2627</v>
      </c>
      <c r="D370" s="657"/>
      <c r="E370" s="657"/>
      <c r="F370" s="657"/>
      <c r="G370" s="603"/>
    </row>
    <row r="371" spans="1:7" x14ac:dyDescent="0.2">
      <c r="A371" s="658">
        <v>3311</v>
      </c>
      <c r="B371" s="659">
        <v>5171</v>
      </c>
      <c r="C371" s="660" t="s">
        <v>155</v>
      </c>
      <c r="D371" s="661">
        <v>0</v>
      </c>
      <c r="E371" s="662">
        <v>133.1</v>
      </c>
      <c r="F371" s="662">
        <v>128.78735</v>
      </c>
      <c r="G371" s="663">
        <f t="shared" si="6"/>
        <v>96.759842223891809</v>
      </c>
    </row>
    <row r="372" spans="1:7" x14ac:dyDescent="0.2">
      <c r="A372" s="641">
        <v>3311</v>
      </c>
      <c r="B372" s="642">
        <v>5213</v>
      </c>
      <c r="C372" s="643" t="s">
        <v>3019</v>
      </c>
      <c r="D372" s="644">
        <v>3500</v>
      </c>
      <c r="E372" s="645">
        <v>4894.5</v>
      </c>
      <c r="F372" s="645">
        <v>4894.5</v>
      </c>
      <c r="G372" s="646">
        <f t="shared" ref="G372:G440" si="7">F372/E372*100</f>
        <v>100</v>
      </c>
    </row>
    <row r="373" spans="1:7" x14ac:dyDescent="0.2">
      <c r="A373" s="641">
        <v>3311</v>
      </c>
      <c r="B373" s="642">
        <v>5221</v>
      </c>
      <c r="C373" s="643" t="s">
        <v>142</v>
      </c>
      <c r="D373" s="644">
        <v>0</v>
      </c>
      <c r="E373" s="645">
        <v>150</v>
      </c>
      <c r="F373" s="645">
        <v>150</v>
      </c>
      <c r="G373" s="646">
        <f t="shared" si="7"/>
        <v>100</v>
      </c>
    </row>
    <row r="374" spans="1:7" x14ac:dyDescent="0.2">
      <c r="A374" s="641">
        <v>3311</v>
      </c>
      <c r="B374" s="642">
        <v>5222</v>
      </c>
      <c r="C374" s="643" t="s">
        <v>130</v>
      </c>
      <c r="D374" s="644">
        <v>0</v>
      </c>
      <c r="E374" s="645">
        <v>2270</v>
      </c>
      <c r="F374" s="645">
        <v>2270</v>
      </c>
      <c r="G374" s="646">
        <f t="shared" si="7"/>
        <v>100</v>
      </c>
    </row>
    <row r="375" spans="1:7" x14ac:dyDescent="0.2">
      <c r="A375" s="641">
        <v>3311</v>
      </c>
      <c r="B375" s="642">
        <v>5321</v>
      </c>
      <c r="C375" s="643" t="s">
        <v>134</v>
      </c>
      <c r="D375" s="644">
        <v>15175</v>
      </c>
      <c r="E375" s="645">
        <v>13710.5</v>
      </c>
      <c r="F375" s="645">
        <v>13710.5</v>
      </c>
      <c r="G375" s="646">
        <f t="shared" si="7"/>
        <v>100</v>
      </c>
    </row>
    <row r="376" spans="1:7" x14ac:dyDescent="0.2">
      <c r="A376" s="641">
        <v>3311</v>
      </c>
      <c r="B376" s="642">
        <v>5331</v>
      </c>
      <c r="C376" s="643" t="s">
        <v>137</v>
      </c>
      <c r="D376" s="644">
        <v>77239</v>
      </c>
      <c r="E376" s="645">
        <v>80733</v>
      </c>
      <c r="F376" s="645">
        <v>80733</v>
      </c>
      <c r="G376" s="646">
        <f t="shared" si="7"/>
        <v>100</v>
      </c>
    </row>
    <row r="377" spans="1:7" x14ac:dyDescent="0.2">
      <c r="A377" s="641">
        <v>3311</v>
      </c>
      <c r="B377" s="642">
        <v>5336</v>
      </c>
      <c r="C377" s="643" t="s">
        <v>159</v>
      </c>
      <c r="D377" s="644">
        <v>0</v>
      </c>
      <c r="E377" s="645">
        <v>6050</v>
      </c>
      <c r="F377" s="645">
        <v>6050</v>
      </c>
      <c r="G377" s="646">
        <f t="shared" si="7"/>
        <v>100</v>
      </c>
    </row>
    <row r="378" spans="1:7" s="653" customFormat="1" x14ac:dyDescent="0.2">
      <c r="A378" s="648">
        <v>3311</v>
      </c>
      <c r="B378" s="649"/>
      <c r="C378" s="650" t="s">
        <v>74</v>
      </c>
      <c r="D378" s="651">
        <v>95914</v>
      </c>
      <c r="E378" s="621">
        <v>107941.1</v>
      </c>
      <c r="F378" s="621">
        <v>107936.78735</v>
      </c>
      <c r="G378" s="652">
        <f t="shared" si="7"/>
        <v>99.996004626597284</v>
      </c>
    </row>
    <row r="379" spans="1:7" x14ac:dyDescent="0.2">
      <c r="A379" s="654"/>
      <c r="B379" s="655"/>
      <c r="C379" s="664" t="s">
        <v>2627</v>
      </c>
      <c r="D379" s="657"/>
      <c r="E379" s="657"/>
      <c r="F379" s="657"/>
      <c r="G379" s="603"/>
    </row>
    <row r="380" spans="1:7" x14ac:dyDescent="0.2">
      <c r="A380" s="658">
        <v>3312</v>
      </c>
      <c r="B380" s="659">
        <v>5213</v>
      </c>
      <c r="C380" s="660" t="s">
        <v>3019</v>
      </c>
      <c r="D380" s="661">
        <v>0</v>
      </c>
      <c r="E380" s="662">
        <v>19150</v>
      </c>
      <c r="F380" s="662">
        <v>19150</v>
      </c>
      <c r="G380" s="663">
        <f t="shared" si="7"/>
        <v>100</v>
      </c>
    </row>
    <row r="381" spans="1:7" x14ac:dyDescent="0.2">
      <c r="A381" s="641">
        <v>3312</v>
      </c>
      <c r="B381" s="642">
        <v>5221</v>
      </c>
      <c r="C381" s="643" t="s">
        <v>142</v>
      </c>
      <c r="D381" s="644">
        <v>0</v>
      </c>
      <c r="E381" s="645">
        <v>3999</v>
      </c>
      <c r="F381" s="645">
        <v>3999</v>
      </c>
      <c r="G381" s="646">
        <f t="shared" si="7"/>
        <v>100</v>
      </c>
    </row>
    <row r="382" spans="1:7" x14ac:dyDescent="0.2">
      <c r="A382" s="641">
        <v>3312</v>
      </c>
      <c r="B382" s="642">
        <v>5222</v>
      </c>
      <c r="C382" s="643" t="s">
        <v>130</v>
      </c>
      <c r="D382" s="644">
        <v>0</v>
      </c>
      <c r="E382" s="645">
        <v>8180</v>
      </c>
      <c r="F382" s="645">
        <v>8180</v>
      </c>
      <c r="G382" s="646">
        <f t="shared" si="7"/>
        <v>100</v>
      </c>
    </row>
    <row r="383" spans="1:7" x14ac:dyDescent="0.2">
      <c r="A383" s="641">
        <v>3312</v>
      </c>
      <c r="B383" s="642">
        <v>5223</v>
      </c>
      <c r="C383" s="643" t="s">
        <v>133</v>
      </c>
      <c r="D383" s="644">
        <v>0</v>
      </c>
      <c r="E383" s="645">
        <v>82</v>
      </c>
      <c r="F383" s="645">
        <v>82</v>
      </c>
      <c r="G383" s="646">
        <f t="shared" si="7"/>
        <v>100</v>
      </c>
    </row>
    <row r="384" spans="1:7" x14ac:dyDescent="0.2">
      <c r="A384" s="641">
        <v>3312</v>
      </c>
      <c r="B384" s="642">
        <v>5321</v>
      </c>
      <c r="C384" s="643" t="s">
        <v>134</v>
      </c>
      <c r="D384" s="644">
        <v>1325</v>
      </c>
      <c r="E384" s="645">
        <v>6747</v>
      </c>
      <c r="F384" s="645">
        <v>6747</v>
      </c>
      <c r="G384" s="646">
        <f t="shared" si="7"/>
        <v>100</v>
      </c>
    </row>
    <row r="385" spans="1:7" x14ac:dyDescent="0.2">
      <c r="A385" s="641">
        <v>3312</v>
      </c>
      <c r="B385" s="642">
        <v>5331</v>
      </c>
      <c r="C385" s="643" t="s">
        <v>137</v>
      </c>
      <c r="D385" s="644">
        <v>0</v>
      </c>
      <c r="E385" s="645">
        <v>800</v>
      </c>
      <c r="F385" s="645">
        <v>800</v>
      </c>
      <c r="G385" s="646">
        <f t="shared" si="7"/>
        <v>100</v>
      </c>
    </row>
    <row r="386" spans="1:7" x14ac:dyDescent="0.2">
      <c r="A386" s="641">
        <v>3312</v>
      </c>
      <c r="B386" s="642">
        <v>5493</v>
      </c>
      <c r="C386" s="643" t="s">
        <v>131</v>
      </c>
      <c r="D386" s="644">
        <v>0</v>
      </c>
      <c r="E386" s="645">
        <v>345</v>
      </c>
      <c r="F386" s="645">
        <v>345</v>
      </c>
      <c r="G386" s="646">
        <f t="shared" si="7"/>
        <v>100</v>
      </c>
    </row>
    <row r="387" spans="1:7" s="653" customFormat="1" x14ac:dyDescent="0.2">
      <c r="A387" s="648">
        <v>3312</v>
      </c>
      <c r="B387" s="649"/>
      <c r="C387" s="650" t="s">
        <v>191</v>
      </c>
      <c r="D387" s="651">
        <v>1325</v>
      </c>
      <c r="E387" s="621">
        <v>39303</v>
      </c>
      <c r="F387" s="621">
        <v>39303</v>
      </c>
      <c r="G387" s="652">
        <f t="shared" si="7"/>
        <v>100</v>
      </c>
    </row>
    <row r="388" spans="1:7" x14ac:dyDescent="0.2">
      <c r="A388" s="654"/>
      <c r="B388" s="655"/>
      <c r="C388" s="664" t="s">
        <v>2627</v>
      </c>
      <c r="D388" s="657"/>
      <c r="E388" s="657"/>
      <c r="F388" s="657"/>
      <c r="G388" s="603"/>
    </row>
    <row r="389" spans="1:7" x14ac:dyDescent="0.2">
      <c r="A389" s="658">
        <v>3313</v>
      </c>
      <c r="B389" s="659">
        <v>5169</v>
      </c>
      <c r="C389" s="660" t="s">
        <v>128</v>
      </c>
      <c r="D389" s="661">
        <v>0</v>
      </c>
      <c r="E389" s="662">
        <v>22499.54</v>
      </c>
      <c r="F389" s="662">
        <v>0</v>
      </c>
      <c r="G389" s="663">
        <f t="shared" si="7"/>
        <v>0</v>
      </c>
    </row>
    <row r="390" spans="1:7" x14ac:dyDescent="0.2">
      <c r="A390" s="641">
        <v>3313</v>
      </c>
      <c r="B390" s="642">
        <v>5213</v>
      </c>
      <c r="C390" s="643" t="s">
        <v>3019</v>
      </c>
      <c r="D390" s="644">
        <v>0</v>
      </c>
      <c r="E390" s="645">
        <v>6833.25</v>
      </c>
      <c r="F390" s="645">
        <v>6083.25</v>
      </c>
      <c r="G390" s="646">
        <f t="shared" si="7"/>
        <v>89.024256393370649</v>
      </c>
    </row>
    <row r="391" spans="1:7" x14ac:dyDescent="0.2">
      <c r="A391" s="641">
        <v>3313</v>
      </c>
      <c r="B391" s="642">
        <v>5222</v>
      </c>
      <c r="C391" s="643" t="s">
        <v>130</v>
      </c>
      <c r="D391" s="644">
        <v>0</v>
      </c>
      <c r="E391" s="645">
        <v>1360</v>
      </c>
      <c r="F391" s="645">
        <v>1360</v>
      </c>
      <c r="G391" s="646">
        <f t="shared" si="7"/>
        <v>100</v>
      </c>
    </row>
    <row r="392" spans="1:7" x14ac:dyDescent="0.2">
      <c r="A392" s="641">
        <v>3313</v>
      </c>
      <c r="B392" s="642">
        <v>5321</v>
      </c>
      <c r="C392" s="643" t="s">
        <v>134</v>
      </c>
      <c r="D392" s="644">
        <v>0</v>
      </c>
      <c r="E392" s="645">
        <v>200</v>
      </c>
      <c r="F392" s="645">
        <v>200</v>
      </c>
      <c r="G392" s="646">
        <f t="shared" si="7"/>
        <v>100</v>
      </c>
    </row>
    <row r="393" spans="1:7" x14ac:dyDescent="0.2">
      <c r="A393" s="641">
        <v>3313</v>
      </c>
      <c r="B393" s="642">
        <v>5332</v>
      </c>
      <c r="C393" s="643" t="s">
        <v>3022</v>
      </c>
      <c r="D393" s="644">
        <v>0</v>
      </c>
      <c r="E393" s="645">
        <v>950</v>
      </c>
      <c r="F393" s="645">
        <v>950</v>
      </c>
      <c r="G393" s="646">
        <f t="shared" si="7"/>
        <v>100</v>
      </c>
    </row>
    <row r="394" spans="1:7" x14ac:dyDescent="0.2">
      <c r="A394" s="641">
        <v>3313</v>
      </c>
      <c r="B394" s="642">
        <v>5493</v>
      </c>
      <c r="C394" s="643" t="s">
        <v>131</v>
      </c>
      <c r="D394" s="644">
        <v>0</v>
      </c>
      <c r="E394" s="645">
        <v>190</v>
      </c>
      <c r="F394" s="645">
        <v>190</v>
      </c>
      <c r="G394" s="646">
        <f t="shared" si="7"/>
        <v>100</v>
      </c>
    </row>
    <row r="395" spans="1:7" s="653" customFormat="1" x14ac:dyDescent="0.2">
      <c r="A395" s="648">
        <v>3313</v>
      </c>
      <c r="B395" s="649"/>
      <c r="C395" s="650" t="s">
        <v>192</v>
      </c>
      <c r="D395" s="651">
        <v>0</v>
      </c>
      <c r="E395" s="621">
        <v>32032.79</v>
      </c>
      <c r="F395" s="621">
        <v>8783.25</v>
      </c>
      <c r="G395" s="652">
        <f t="shared" si="7"/>
        <v>27.419559769848334</v>
      </c>
    </row>
    <row r="396" spans="1:7" x14ac:dyDescent="0.2">
      <c r="A396" s="654"/>
      <c r="B396" s="655"/>
      <c r="C396" s="664" t="s">
        <v>2627</v>
      </c>
      <c r="D396" s="657"/>
      <c r="E396" s="657"/>
      <c r="F396" s="657"/>
      <c r="G396" s="603"/>
    </row>
    <row r="397" spans="1:7" x14ac:dyDescent="0.2">
      <c r="A397" s="658">
        <v>3314</v>
      </c>
      <c r="B397" s="659">
        <v>5321</v>
      </c>
      <c r="C397" s="660" t="s">
        <v>134</v>
      </c>
      <c r="D397" s="661">
        <v>23600</v>
      </c>
      <c r="E397" s="662">
        <v>23600</v>
      </c>
      <c r="F397" s="662">
        <v>23600</v>
      </c>
      <c r="G397" s="663">
        <f t="shared" si="7"/>
        <v>100</v>
      </c>
    </row>
    <row r="398" spans="1:7" x14ac:dyDescent="0.2">
      <c r="A398" s="641">
        <v>3314</v>
      </c>
      <c r="B398" s="642">
        <v>5331</v>
      </c>
      <c r="C398" s="643" t="s">
        <v>137</v>
      </c>
      <c r="D398" s="644">
        <v>56843</v>
      </c>
      <c r="E398" s="645">
        <v>57131</v>
      </c>
      <c r="F398" s="645">
        <v>57131</v>
      </c>
      <c r="G398" s="646">
        <f t="shared" si="7"/>
        <v>100</v>
      </c>
    </row>
    <row r="399" spans="1:7" x14ac:dyDescent="0.2">
      <c r="A399" s="641">
        <v>3314</v>
      </c>
      <c r="B399" s="642">
        <v>5336</v>
      </c>
      <c r="C399" s="643" t="s">
        <v>159</v>
      </c>
      <c r="D399" s="644">
        <v>0</v>
      </c>
      <c r="E399" s="645">
        <v>1087.4580000000001</v>
      </c>
      <c r="F399" s="645">
        <v>1087.4571400000002</v>
      </c>
      <c r="G399" s="646">
        <f t="shared" si="7"/>
        <v>99.999920916485991</v>
      </c>
    </row>
    <row r="400" spans="1:7" x14ac:dyDescent="0.2">
      <c r="A400" s="641">
        <v>3314</v>
      </c>
      <c r="B400" s="642">
        <v>5494</v>
      </c>
      <c r="C400" s="643" t="s">
        <v>3030</v>
      </c>
      <c r="D400" s="644">
        <v>50</v>
      </c>
      <c r="E400" s="645">
        <v>50</v>
      </c>
      <c r="F400" s="645">
        <v>50</v>
      </c>
      <c r="G400" s="646">
        <f t="shared" si="7"/>
        <v>100</v>
      </c>
    </row>
    <row r="401" spans="1:7" s="653" customFormat="1" x14ac:dyDescent="0.2">
      <c r="A401" s="648">
        <v>3314</v>
      </c>
      <c r="B401" s="649"/>
      <c r="C401" s="650" t="s">
        <v>193</v>
      </c>
      <c r="D401" s="651">
        <v>80493</v>
      </c>
      <c r="E401" s="621">
        <v>81868.457999999999</v>
      </c>
      <c r="F401" s="621">
        <v>81868.457139999999</v>
      </c>
      <c r="G401" s="652">
        <f t="shared" si="7"/>
        <v>99.999998949534387</v>
      </c>
    </row>
    <row r="402" spans="1:7" x14ac:dyDescent="0.2">
      <c r="A402" s="654"/>
      <c r="B402" s="655"/>
      <c r="C402" s="664" t="s">
        <v>2627</v>
      </c>
      <c r="D402" s="657"/>
      <c r="E402" s="657"/>
      <c r="F402" s="657"/>
      <c r="G402" s="603"/>
    </row>
    <row r="403" spans="1:7" x14ac:dyDescent="0.2">
      <c r="A403" s="658">
        <v>3315</v>
      </c>
      <c r="B403" s="659">
        <v>5137</v>
      </c>
      <c r="C403" s="660" t="s">
        <v>1009</v>
      </c>
      <c r="D403" s="661">
        <v>300</v>
      </c>
      <c r="E403" s="662">
        <v>610</v>
      </c>
      <c r="F403" s="662">
        <v>0</v>
      </c>
      <c r="G403" s="663">
        <f t="shared" si="7"/>
        <v>0</v>
      </c>
    </row>
    <row r="404" spans="1:7" x14ac:dyDescent="0.2">
      <c r="A404" s="641">
        <v>3315</v>
      </c>
      <c r="B404" s="642">
        <v>5139</v>
      </c>
      <c r="C404" s="643" t="s">
        <v>127</v>
      </c>
      <c r="D404" s="644">
        <v>0</v>
      </c>
      <c r="E404" s="645">
        <v>17</v>
      </c>
      <c r="F404" s="645">
        <v>0</v>
      </c>
      <c r="G404" s="646">
        <f t="shared" si="7"/>
        <v>0</v>
      </c>
    </row>
    <row r="405" spans="1:7" x14ac:dyDescent="0.2">
      <c r="A405" s="641">
        <v>3315</v>
      </c>
      <c r="B405" s="642">
        <v>5167</v>
      </c>
      <c r="C405" s="643" t="s">
        <v>153</v>
      </c>
      <c r="D405" s="644">
        <v>0</v>
      </c>
      <c r="E405" s="645">
        <v>6</v>
      </c>
      <c r="F405" s="645">
        <v>0</v>
      </c>
      <c r="G405" s="646">
        <f t="shared" si="7"/>
        <v>0</v>
      </c>
    </row>
    <row r="406" spans="1:7" x14ac:dyDescent="0.2">
      <c r="A406" s="641">
        <v>3315</v>
      </c>
      <c r="B406" s="642">
        <v>5168</v>
      </c>
      <c r="C406" s="643" t="s">
        <v>154</v>
      </c>
      <c r="D406" s="644">
        <v>588</v>
      </c>
      <c r="E406" s="645">
        <v>1411.04</v>
      </c>
      <c r="F406" s="645">
        <v>241.03926000000001</v>
      </c>
      <c r="G406" s="646">
        <f t="shared" si="7"/>
        <v>17.08238320671278</v>
      </c>
    </row>
    <row r="407" spans="1:7" x14ac:dyDescent="0.2">
      <c r="A407" s="641">
        <v>3315</v>
      </c>
      <c r="B407" s="642">
        <v>5169</v>
      </c>
      <c r="C407" s="643" t="s">
        <v>128</v>
      </c>
      <c r="D407" s="644">
        <v>0</v>
      </c>
      <c r="E407" s="645">
        <v>644.95000000000005</v>
      </c>
      <c r="F407" s="645">
        <v>36.299999999999997</v>
      </c>
      <c r="G407" s="646">
        <f t="shared" si="7"/>
        <v>5.6283432824249937</v>
      </c>
    </row>
    <row r="408" spans="1:7" x14ac:dyDescent="0.2">
      <c r="A408" s="641">
        <v>3315</v>
      </c>
      <c r="B408" s="642">
        <v>5171</v>
      </c>
      <c r="C408" s="643" t="s">
        <v>155</v>
      </c>
      <c r="D408" s="644">
        <v>0</v>
      </c>
      <c r="E408" s="645">
        <v>28</v>
      </c>
      <c r="F408" s="645">
        <v>0</v>
      </c>
      <c r="G408" s="646">
        <f t="shared" si="7"/>
        <v>0</v>
      </c>
    </row>
    <row r="409" spans="1:7" x14ac:dyDescent="0.2">
      <c r="A409" s="641">
        <v>3315</v>
      </c>
      <c r="B409" s="642">
        <v>5331</v>
      </c>
      <c r="C409" s="643" t="s">
        <v>137</v>
      </c>
      <c r="D409" s="644">
        <v>246656</v>
      </c>
      <c r="E409" s="645">
        <v>226778.27600000001</v>
      </c>
      <c r="F409" s="645">
        <v>214829.60342</v>
      </c>
      <c r="G409" s="646">
        <f t="shared" si="7"/>
        <v>94.731121167884709</v>
      </c>
    </row>
    <row r="410" spans="1:7" x14ac:dyDescent="0.2">
      <c r="A410" s="641">
        <v>3315</v>
      </c>
      <c r="B410" s="642">
        <v>5336</v>
      </c>
      <c r="C410" s="643" t="s">
        <v>159</v>
      </c>
      <c r="D410" s="644">
        <v>0</v>
      </c>
      <c r="E410" s="645">
        <v>1475</v>
      </c>
      <c r="F410" s="645">
        <v>1475</v>
      </c>
      <c r="G410" s="646">
        <f t="shared" si="7"/>
        <v>100</v>
      </c>
    </row>
    <row r="411" spans="1:7" x14ac:dyDescent="0.2">
      <c r="A411" s="641">
        <v>3315</v>
      </c>
      <c r="B411" s="642">
        <v>5901</v>
      </c>
      <c r="C411" s="643" t="s">
        <v>257</v>
      </c>
      <c r="D411" s="644">
        <v>0</v>
      </c>
      <c r="E411" s="645">
        <v>3366.2939999999999</v>
      </c>
      <c r="F411" s="645">
        <v>0</v>
      </c>
      <c r="G411" s="646">
        <f t="shared" si="7"/>
        <v>0</v>
      </c>
    </row>
    <row r="412" spans="1:7" s="653" customFormat="1" x14ac:dyDescent="0.2">
      <c r="A412" s="648">
        <v>3315</v>
      </c>
      <c r="B412" s="649"/>
      <c r="C412" s="650" t="s">
        <v>194</v>
      </c>
      <c r="D412" s="651">
        <v>247544</v>
      </c>
      <c r="E412" s="621">
        <v>234336.56</v>
      </c>
      <c r="F412" s="621">
        <v>216581.94267999998</v>
      </c>
      <c r="G412" s="652">
        <f t="shared" si="7"/>
        <v>92.423453975768865</v>
      </c>
    </row>
    <row r="413" spans="1:7" x14ac:dyDescent="0.2">
      <c r="A413" s="654"/>
      <c r="B413" s="655"/>
      <c r="C413" s="664" t="s">
        <v>2627</v>
      </c>
      <c r="D413" s="657"/>
      <c r="E413" s="657"/>
      <c r="F413" s="657"/>
      <c r="G413" s="603"/>
    </row>
    <row r="414" spans="1:7" x14ac:dyDescent="0.2">
      <c r="A414" s="658">
        <v>3316</v>
      </c>
      <c r="B414" s="659">
        <v>5212</v>
      </c>
      <c r="C414" s="660" t="s">
        <v>3014</v>
      </c>
      <c r="D414" s="661">
        <v>0</v>
      </c>
      <c r="E414" s="662">
        <v>734</v>
      </c>
      <c r="F414" s="662">
        <v>734</v>
      </c>
      <c r="G414" s="663">
        <f t="shared" si="7"/>
        <v>100</v>
      </c>
    </row>
    <row r="415" spans="1:7" x14ac:dyDescent="0.2">
      <c r="A415" s="641">
        <v>3316</v>
      </c>
      <c r="B415" s="642">
        <v>5213</v>
      </c>
      <c r="C415" s="643" t="s">
        <v>3019</v>
      </c>
      <c r="D415" s="644">
        <v>0</v>
      </c>
      <c r="E415" s="645">
        <v>125</v>
      </c>
      <c r="F415" s="645">
        <v>125</v>
      </c>
      <c r="G415" s="646">
        <f t="shared" si="7"/>
        <v>100</v>
      </c>
    </row>
    <row r="416" spans="1:7" x14ac:dyDescent="0.2">
      <c r="A416" s="641">
        <v>3316</v>
      </c>
      <c r="B416" s="642">
        <v>5221</v>
      </c>
      <c r="C416" s="643" t="s">
        <v>142</v>
      </c>
      <c r="D416" s="644">
        <v>0</v>
      </c>
      <c r="E416" s="645">
        <v>50</v>
      </c>
      <c r="F416" s="645">
        <v>50</v>
      </c>
      <c r="G416" s="646">
        <f t="shared" si="7"/>
        <v>100</v>
      </c>
    </row>
    <row r="417" spans="1:7" x14ac:dyDescent="0.2">
      <c r="A417" s="641">
        <v>3316</v>
      </c>
      <c r="B417" s="642">
        <v>5222</v>
      </c>
      <c r="C417" s="643" t="s">
        <v>130</v>
      </c>
      <c r="D417" s="644">
        <v>0</v>
      </c>
      <c r="E417" s="645">
        <v>216</v>
      </c>
      <c r="F417" s="645">
        <v>216</v>
      </c>
      <c r="G417" s="646">
        <f t="shared" si="7"/>
        <v>100</v>
      </c>
    </row>
    <row r="418" spans="1:7" x14ac:dyDescent="0.2">
      <c r="A418" s="641">
        <v>3316</v>
      </c>
      <c r="B418" s="642">
        <v>5321</v>
      </c>
      <c r="C418" s="643" t="s">
        <v>134</v>
      </c>
      <c r="D418" s="644">
        <v>0</v>
      </c>
      <c r="E418" s="645">
        <v>100</v>
      </c>
      <c r="F418" s="645">
        <v>100</v>
      </c>
      <c r="G418" s="646">
        <f t="shared" si="7"/>
        <v>100</v>
      </c>
    </row>
    <row r="419" spans="1:7" x14ac:dyDescent="0.2">
      <c r="A419" s="641">
        <v>3316</v>
      </c>
      <c r="B419" s="642">
        <v>5492</v>
      </c>
      <c r="C419" s="643" t="s">
        <v>3031</v>
      </c>
      <c r="D419" s="644">
        <v>0</v>
      </c>
      <c r="E419" s="645">
        <v>10</v>
      </c>
      <c r="F419" s="645">
        <v>10</v>
      </c>
      <c r="G419" s="646">
        <f t="shared" si="7"/>
        <v>100</v>
      </c>
    </row>
    <row r="420" spans="1:7" s="653" customFormat="1" x14ac:dyDescent="0.2">
      <c r="A420" s="648">
        <v>3316</v>
      </c>
      <c r="B420" s="649"/>
      <c r="C420" s="650" t="s">
        <v>195</v>
      </c>
      <c r="D420" s="651">
        <v>0</v>
      </c>
      <c r="E420" s="621">
        <v>1235</v>
      </c>
      <c r="F420" s="621">
        <v>1235</v>
      </c>
      <c r="G420" s="652">
        <f t="shared" si="7"/>
        <v>100</v>
      </c>
    </row>
    <row r="421" spans="1:7" x14ac:dyDescent="0.2">
      <c r="A421" s="654"/>
      <c r="B421" s="655"/>
      <c r="C421" s="664" t="s">
        <v>2627</v>
      </c>
      <c r="D421" s="657"/>
      <c r="E421" s="657"/>
      <c r="F421" s="657"/>
      <c r="G421" s="603"/>
    </row>
    <row r="422" spans="1:7" x14ac:dyDescent="0.2">
      <c r="A422" s="658">
        <v>3317</v>
      </c>
      <c r="B422" s="659">
        <v>5213</v>
      </c>
      <c r="C422" s="660" t="s">
        <v>3019</v>
      </c>
      <c r="D422" s="661">
        <v>0</v>
      </c>
      <c r="E422" s="662">
        <v>280</v>
      </c>
      <c r="F422" s="662">
        <v>280</v>
      </c>
      <c r="G422" s="663">
        <f t="shared" si="7"/>
        <v>100</v>
      </c>
    </row>
    <row r="423" spans="1:7" x14ac:dyDescent="0.2">
      <c r="A423" s="641">
        <v>3317</v>
      </c>
      <c r="B423" s="642">
        <v>5221</v>
      </c>
      <c r="C423" s="643" t="s">
        <v>142</v>
      </c>
      <c r="D423" s="644">
        <v>0</v>
      </c>
      <c r="E423" s="645">
        <v>110</v>
      </c>
      <c r="F423" s="645">
        <v>110</v>
      </c>
      <c r="G423" s="646">
        <f t="shared" si="7"/>
        <v>100</v>
      </c>
    </row>
    <row r="424" spans="1:7" x14ac:dyDescent="0.2">
      <c r="A424" s="641">
        <v>3317</v>
      </c>
      <c r="B424" s="642">
        <v>5222</v>
      </c>
      <c r="C424" s="643" t="s">
        <v>130</v>
      </c>
      <c r="D424" s="644">
        <v>0</v>
      </c>
      <c r="E424" s="645">
        <v>50</v>
      </c>
      <c r="F424" s="645">
        <v>50</v>
      </c>
      <c r="G424" s="646">
        <f t="shared" si="7"/>
        <v>100</v>
      </c>
    </row>
    <row r="425" spans="1:7" x14ac:dyDescent="0.2">
      <c r="A425" s="641">
        <v>3317</v>
      </c>
      <c r="B425" s="642">
        <v>5321</v>
      </c>
      <c r="C425" s="643" t="s">
        <v>134</v>
      </c>
      <c r="D425" s="644">
        <v>0</v>
      </c>
      <c r="E425" s="645">
        <v>700</v>
      </c>
      <c r="F425" s="645">
        <v>700</v>
      </c>
      <c r="G425" s="646">
        <f t="shared" si="7"/>
        <v>100</v>
      </c>
    </row>
    <row r="426" spans="1:7" s="653" customFormat="1" x14ac:dyDescent="0.2">
      <c r="A426" s="648">
        <v>3317</v>
      </c>
      <c r="B426" s="649"/>
      <c r="C426" s="650" t="s">
        <v>75</v>
      </c>
      <c r="D426" s="651">
        <v>0</v>
      </c>
      <c r="E426" s="621">
        <v>1140</v>
      </c>
      <c r="F426" s="621">
        <v>1140</v>
      </c>
      <c r="G426" s="652">
        <f t="shared" si="7"/>
        <v>100</v>
      </c>
    </row>
    <row r="427" spans="1:7" x14ac:dyDescent="0.2">
      <c r="A427" s="654"/>
      <c r="B427" s="655"/>
      <c r="C427" s="664" t="s">
        <v>2627</v>
      </c>
      <c r="D427" s="657"/>
      <c r="E427" s="657"/>
      <c r="F427" s="657"/>
      <c r="G427" s="603"/>
    </row>
    <row r="428" spans="1:7" x14ac:dyDescent="0.2">
      <c r="A428" s="658">
        <v>3319</v>
      </c>
      <c r="B428" s="659">
        <v>5011</v>
      </c>
      <c r="C428" s="660" t="s">
        <v>144</v>
      </c>
      <c r="D428" s="661">
        <v>0</v>
      </c>
      <c r="E428" s="662">
        <v>2448.77</v>
      </c>
      <c r="F428" s="662">
        <v>2079.5232899999996</v>
      </c>
      <c r="G428" s="663">
        <f t="shared" si="7"/>
        <v>84.921135508847286</v>
      </c>
    </row>
    <row r="429" spans="1:7" x14ac:dyDescent="0.2">
      <c r="A429" s="641">
        <v>3319</v>
      </c>
      <c r="B429" s="642">
        <v>5031</v>
      </c>
      <c r="C429" s="643" t="s">
        <v>146</v>
      </c>
      <c r="D429" s="644">
        <v>0</v>
      </c>
      <c r="E429" s="645">
        <v>607.30999999999995</v>
      </c>
      <c r="F429" s="645">
        <v>515.72180000000003</v>
      </c>
      <c r="G429" s="646">
        <f t="shared" si="7"/>
        <v>84.919036406448129</v>
      </c>
    </row>
    <row r="430" spans="1:7" x14ac:dyDescent="0.2">
      <c r="A430" s="641">
        <v>3319</v>
      </c>
      <c r="B430" s="642">
        <v>5032</v>
      </c>
      <c r="C430" s="643" t="s">
        <v>147</v>
      </c>
      <c r="D430" s="644">
        <v>0</v>
      </c>
      <c r="E430" s="645">
        <v>220.41</v>
      </c>
      <c r="F430" s="645">
        <v>187.15710000000004</v>
      </c>
      <c r="G430" s="646">
        <f t="shared" si="7"/>
        <v>84.913161834762505</v>
      </c>
    </row>
    <row r="431" spans="1:7" x14ac:dyDescent="0.2">
      <c r="A431" s="641">
        <v>3319</v>
      </c>
      <c r="B431" s="642">
        <v>5041</v>
      </c>
      <c r="C431" s="643" t="s">
        <v>139</v>
      </c>
      <c r="D431" s="644">
        <v>1050</v>
      </c>
      <c r="E431" s="645">
        <v>107.8</v>
      </c>
      <c r="F431" s="645">
        <v>107.8</v>
      </c>
      <c r="G431" s="646">
        <f t="shared" si="7"/>
        <v>100</v>
      </c>
    </row>
    <row r="432" spans="1:7" x14ac:dyDescent="0.2">
      <c r="A432" s="641">
        <v>3319</v>
      </c>
      <c r="B432" s="642">
        <v>5042</v>
      </c>
      <c r="C432" s="643" t="s">
        <v>166</v>
      </c>
      <c r="D432" s="644">
        <v>3</v>
      </c>
      <c r="E432" s="645">
        <v>18</v>
      </c>
      <c r="F432" s="645">
        <v>0</v>
      </c>
      <c r="G432" s="646">
        <f t="shared" si="7"/>
        <v>0</v>
      </c>
    </row>
    <row r="433" spans="1:7" x14ac:dyDescent="0.2">
      <c r="A433" s="641">
        <v>3319</v>
      </c>
      <c r="B433" s="642">
        <v>5136</v>
      </c>
      <c r="C433" s="643" t="s">
        <v>3028</v>
      </c>
      <c r="D433" s="644">
        <v>0</v>
      </c>
      <c r="E433" s="645">
        <v>6.16</v>
      </c>
      <c r="F433" s="645">
        <v>6.16</v>
      </c>
      <c r="G433" s="646">
        <f t="shared" si="7"/>
        <v>100</v>
      </c>
    </row>
    <row r="434" spans="1:7" x14ac:dyDescent="0.2">
      <c r="A434" s="641">
        <v>3319</v>
      </c>
      <c r="B434" s="642">
        <v>5137</v>
      </c>
      <c r="C434" s="643" t="s">
        <v>1009</v>
      </c>
      <c r="D434" s="644">
        <v>0</v>
      </c>
      <c r="E434" s="645">
        <v>87.9</v>
      </c>
      <c r="F434" s="645">
        <v>0</v>
      </c>
      <c r="G434" s="646">
        <f t="shared" si="7"/>
        <v>0</v>
      </c>
    </row>
    <row r="435" spans="1:7" x14ac:dyDescent="0.2">
      <c r="A435" s="641">
        <v>3319</v>
      </c>
      <c r="B435" s="642">
        <v>5139</v>
      </c>
      <c r="C435" s="643" t="s">
        <v>127</v>
      </c>
      <c r="D435" s="644">
        <v>850</v>
      </c>
      <c r="E435" s="645">
        <v>830.89</v>
      </c>
      <c r="F435" s="645">
        <v>706.78968000000009</v>
      </c>
      <c r="G435" s="646">
        <f t="shared" si="7"/>
        <v>85.064169745694386</v>
      </c>
    </row>
    <row r="436" spans="1:7" x14ac:dyDescent="0.2">
      <c r="A436" s="641">
        <v>3319</v>
      </c>
      <c r="B436" s="642">
        <v>5164</v>
      </c>
      <c r="C436" s="643" t="s">
        <v>140</v>
      </c>
      <c r="D436" s="644">
        <v>0</v>
      </c>
      <c r="E436" s="645">
        <v>12.1</v>
      </c>
      <c r="F436" s="645">
        <v>0</v>
      </c>
      <c r="G436" s="646">
        <f t="shared" si="7"/>
        <v>0</v>
      </c>
    </row>
    <row r="437" spans="1:7" x14ac:dyDescent="0.2">
      <c r="A437" s="641">
        <v>3319</v>
      </c>
      <c r="B437" s="642">
        <v>5166</v>
      </c>
      <c r="C437" s="643" t="s">
        <v>152</v>
      </c>
      <c r="D437" s="644">
        <v>685</v>
      </c>
      <c r="E437" s="645">
        <v>2788.63</v>
      </c>
      <c r="F437" s="645">
        <v>1386.902</v>
      </c>
      <c r="G437" s="646">
        <f t="shared" si="7"/>
        <v>49.734170542524467</v>
      </c>
    </row>
    <row r="438" spans="1:7" x14ac:dyDescent="0.2">
      <c r="A438" s="641">
        <v>3319</v>
      </c>
      <c r="B438" s="642">
        <v>5167</v>
      </c>
      <c r="C438" s="643" t="s">
        <v>153</v>
      </c>
      <c r="D438" s="644">
        <v>200</v>
      </c>
      <c r="E438" s="645">
        <v>0</v>
      </c>
      <c r="F438" s="645">
        <v>0</v>
      </c>
      <c r="G438" s="646" t="s">
        <v>2739</v>
      </c>
    </row>
    <row r="439" spans="1:7" x14ac:dyDescent="0.2">
      <c r="A439" s="641">
        <v>3319</v>
      </c>
      <c r="B439" s="642">
        <v>5168</v>
      </c>
      <c r="C439" s="643" t="s">
        <v>154</v>
      </c>
      <c r="D439" s="644">
        <v>148</v>
      </c>
      <c r="E439" s="645">
        <v>148</v>
      </c>
      <c r="F439" s="645">
        <v>87.880300000000005</v>
      </c>
      <c r="G439" s="646">
        <f t="shared" si="7"/>
        <v>59.37858108108108</v>
      </c>
    </row>
    <row r="440" spans="1:7" x14ac:dyDescent="0.2">
      <c r="A440" s="641">
        <v>3319</v>
      </c>
      <c r="B440" s="642">
        <v>5169</v>
      </c>
      <c r="C440" s="643" t="s">
        <v>128</v>
      </c>
      <c r="D440" s="644">
        <v>11250</v>
      </c>
      <c r="E440" s="645">
        <v>10475.201999999999</v>
      </c>
      <c r="F440" s="645">
        <v>498.12920000000003</v>
      </c>
      <c r="G440" s="646">
        <f t="shared" si="7"/>
        <v>4.7553183222624256</v>
      </c>
    </row>
    <row r="441" spans="1:7" x14ac:dyDescent="0.2">
      <c r="A441" s="641">
        <v>3319</v>
      </c>
      <c r="B441" s="642">
        <v>5175</v>
      </c>
      <c r="C441" s="643" t="s">
        <v>129</v>
      </c>
      <c r="D441" s="644">
        <v>60</v>
      </c>
      <c r="E441" s="645">
        <v>100</v>
      </c>
      <c r="F441" s="645">
        <v>0</v>
      </c>
      <c r="G441" s="646">
        <f t="shared" ref="G441:G510" si="8">F441/E441*100</f>
        <v>0</v>
      </c>
    </row>
    <row r="442" spans="1:7" x14ac:dyDescent="0.2">
      <c r="A442" s="641">
        <v>3319</v>
      </c>
      <c r="B442" s="642">
        <v>5212</v>
      </c>
      <c r="C442" s="643" t="s">
        <v>3014</v>
      </c>
      <c r="D442" s="644">
        <v>0</v>
      </c>
      <c r="E442" s="645">
        <v>2844</v>
      </c>
      <c r="F442" s="645">
        <v>2844</v>
      </c>
      <c r="G442" s="646">
        <f t="shared" si="8"/>
        <v>100</v>
      </c>
    </row>
    <row r="443" spans="1:7" x14ac:dyDescent="0.2">
      <c r="A443" s="641">
        <v>3319</v>
      </c>
      <c r="B443" s="642">
        <v>5213</v>
      </c>
      <c r="C443" s="643" t="s">
        <v>3019</v>
      </c>
      <c r="D443" s="644">
        <v>0</v>
      </c>
      <c r="E443" s="645">
        <v>12557.3</v>
      </c>
      <c r="F443" s="645">
        <v>12546.585999999999</v>
      </c>
      <c r="G443" s="646">
        <f t="shared" si="8"/>
        <v>99.91467911095539</v>
      </c>
    </row>
    <row r="444" spans="1:7" x14ac:dyDescent="0.2">
      <c r="A444" s="641">
        <v>3319</v>
      </c>
      <c r="B444" s="642">
        <v>5221</v>
      </c>
      <c r="C444" s="643" t="s">
        <v>142</v>
      </c>
      <c r="D444" s="644">
        <v>0</v>
      </c>
      <c r="E444" s="645">
        <v>2300.2339999999999</v>
      </c>
      <c r="F444" s="645">
        <v>2300.2339999999999</v>
      </c>
      <c r="G444" s="646">
        <f t="shared" si="8"/>
        <v>100</v>
      </c>
    </row>
    <row r="445" spans="1:7" x14ac:dyDescent="0.2">
      <c r="A445" s="641">
        <v>3319</v>
      </c>
      <c r="B445" s="642">
        <v>5222</v>
      </c>
      <c r="C445" s="643" t="s">
        <v>130</v>
      </c>
      <c r="D445" s="644">
        <v>0</v>
      </c>
      <c r="E445" s="645">
        <v>19991.04</v>
      </c>
      <c r="F445" s="645">
        <v>19966.786970000001</v>
      </c>
      <c r="G445" s="646">
        <f t="shared" si="8"/>
        <v>99.878680498863488</v>
      </c>
    </row>
    <row r="446" spans="1:7" x14ac:dyDescent="0.2">
      <c r="A446" s="641">
        <v>3319</v>
      </c>
      <c r="B446" s="642">
        <v>5223</v>
      </c>
      <c r="C446" s="643" t="s">
        <v>133</v>
      </c>
      <c r="D446" s="644">
        <v>0</v>
      </c>
      <c r="E446" s="645">
        <v>2250</v>
      </c>
      <c r="F446" s="645">
        <v>2250</v>
      </c>
      <c r="G446" s="646">
        <f t="shared" si="8"/>
        <v>100</v>
      </c>
    </row>
    <row r="447" spans="1:7" x14ac:dyDescent="0.2">
      <c r="A447" s="641">
        <v>3319</v>
      </c>
      <c r="B447" s="642">
        <v>5229</v>
      </c>
      <c r="C447" s="643" t="s">
        <v>3024</v>
      </c>
      <c r="D447" s="644">
        <v>62300</v>
      </c>
      <c r="E447" s="645">
        <v>0</v>
      </c>
      <c r="F447" s="645">
        <v>0</v>
      </c>
      <c r="G447" s="646" t="s">
        <v>2739</v>
      </c>
    </row>
    <row r="448" spans="1:7" x14ac:dyDescent="0.2">
      <c r="A448" s="641">
        <v>3319</v>
      </c>
      <c r="B448" s="642">
        <v>5321</v>
      </c>
      <c r="C448" s="643" t="s">
        <v>134</v>
      </c>
      <c r="D448" s="644">
        <v>0</v>
      </c>
      <c r="E448" s="645">
        <v>6935.94</v>
      </c>
      <c r="F448" s="645">
        <v>6886.44</v>
      </c>
      <c r="G448" s="646">
        <f t="shared" si="8"/>
        <v>99.286326006280333</v>
      </c>
    </row>
    <row r="449" spans="1:7" x14ac:dyDescent="0.2">
      <c r="A449" s="641">
        <v>3319</v>
      </c>
      <c r="B449" s="642">
        <v>5329</v>
      </c>
      <c r="C449" s="643" t="s">
        <v>3021</v>
      </c>
      <c r="D449" s="644">
        <v>0</v>
      </c>
      <c r="E449" s="645">
        <v>110</v>
      </c>
      <c r="F449" s="645">
        <v>105.26647</v>
      </c>
      <c r="G449" s="646">
        <f t="shared" si="8"/>
        <v>95.696790909090907</v>
      </c>
    </row>
    <row r="450" spans="1:7" x14ac:dyDescent="0.2">
      <c r="A450" s="641">
        <v>3319</v>
      </c>
      <c r="B450" s="642">
        <v>5331</v>
      </c>
      <c r="C450" s="643" t="s">
        <v>137</v>
      </c>
      <c r="D450" s="644">
        <v>12000</v>
      </c>
      <c r="E450" s="645">
        <v>15087.828</v>
      </c>
      <c r="F450" s="645">
        <v>15087.828000000001</v>
      </c>
      <c r="G450" s="646">
        <f t="shared" si="8"/>
        <v>100.00000000000003</v>
      </c>
    </row>
    <row r="451" spans="1:7" x14ac:dyDescent="0.2">
      <c r="A451" s="641">
        <v>3319</v>
      </c>
      <c r="B451" s="642">
        <v>5332</v>
      </c>
      <c r="C451" s="643" t="s">
        <v>3022</v>
      </c>
      <c r="D451" s="644">
        <v>0</v>
      </c>
      <c r="E451" s="645">
        <v>654</v>
      </c>
      <c r="F451" s="645">
        <v>654</v>
      </c>
      <c r="G451" s="646">
        <f t="shared" si="8"/>
        <v>100</v>
      </c>
    </row>
    <row r="452" spans="1:7" x14ac:dyDescent="0.2">
      <c r="A452" s="641">
        <v>3319</v>
      </c>
      <c r="B452" s="642">
        <v>5339</v>
      </c>
      <c r="C452" s="643" t="s">
        <v>157</v>
      </c>
      <c r="D452" s="644">
        <v>0</v>
      </c>
      <c r="E452" s="645">
        <v>1500</v>
      </c>
      <c r="F452" s="645">
        <v>1500</v>
      </c>
      <c r="G452" s="646">
        <f t="shared" si="8"/>
        <v>100</v>
      </c>
    </row>
    <row r="453" spans="1:7" x14ac:dyDescent="0.2">
      <c r="A453" s="641">
        <v>3319</v>
      </c>
      <c r="B453" s="642">
        <v>5493</v>
      </c>
      <c r="C453" s="643" t="s">
        <v>131</v>
      </c>
      <c r="D453" s="644">
        <v>0</v>
      </c>
      <c r="E453" s="645">
        <v>616</v>
      </c>
      <c r="F453" s="645">
        <v>616</v>
      </c>
      <c r="G453" s="646">
        <f t="shared" si="8"/>
        <v>100</v>
      </c>
    </row>
    <row r="454" spans="1:7" x14ac:dyDescent="0.2">
      <c r="A454" s="641">
        <v>3319</v>
      </c>
      <c r="B454" s="642">
        <v>5494</v>
      </c>
      <c r="C454" s="643" t="s">
        <v>3030</v>
      </c>
      <c r="D454" s="644">
        <v>110</v>
      </c>
      <c r="E454" s="645">
        <v>150</v>
      </c>
      <c r="F454" s="645">
        <v>100</v>
      </c>
      <c r="G454" s="646">
        <f t="shared" si="8"/>
        <v>66.666666666666657</v>
      </c>
    </row>
    <row r="455" spans="1:7" x14ac:dyDescent="0.2">
      <c r="A455" s="641">
        <v>3319</v>
      </c>
      <c r="B455" s="642">
        <v>5901</v>
      </c>
      <c r="C455" s="643" t="s">
        <v>257</v>
      </c>
      <c r="D455" s="644">
        <v>0</v>
      </c>
      <c r="E455" s="645">
        <v>734.05</v>
      </c>
      <c r="F455" s="645">
        <v>0</v>
      </c>
      <c r="G455" s="646">
        <f t="shared" si="8"/>
        <v>0</v>
      </c>
    </row>
    <row r="456" spans="1:7" s="653" customFormat="1" x14ac:dyDescent="0.2">
      <c r="A456" s="648">
        <v>3319</v>
      </c>
      <c r="B456" s="649"/>
      <c r="C456" s="650" t="s">
        <v>76</v>
      </c>
      <c r="D456" s="651">
        <v>88656</v>
      </c>
      <c r="E456" s="621">
        <v>83581.563999999998</v>
      </c>
      <c r="F456" s="621">
        <v>70433.204809999996</v>
      </c>
      <c r="G456" s="652">
        <f t="shared" si="8"/>
        <v>84.268828482319378</v>
      </c>
    </row>
    <row r="457" spans="1:7" x14ac:dyDescent="0.2">
      <c r="A457" s="654"/>
      <c r="B457" s="655"/>
      <c r="C457" s="664" t="s">
        <v>2627</v>
      </c>
      <c r="D457" s="657"/>
      <c r="E457" s="657"/>
      <c r="F457" s="657"/>
      <c r="G457" s="603"/>
    </row>
    <row r="458" spans="1:7" x14ac:dyDescent="0.2">
      <c r="A458" s="658">
        <v>3322</v>
      </c>
      <c r="B458" s="659">
        <v>5021</v>
      </c>
      <c r="C458" s="660" t="s">
        <v>145</v>
      </c>
      <c r="D458" s="661">
        <v>0</v>
      </c>
      <c r="E458" s="662">
        <v>15</v>
      </c>
      <c r="F458" s="662">
        <v>15</v>
      </c>
      <c r="G458" s="663">
        <f t="shared" si="8"/>
        <v>100</v>
      </c>
    </row>
    <row r="459" spans="1:7" x14ac:dyDescent="0.2">
      <c r="A459" s="641">
        <v>3322</v>
      </c>
      <c r="B459" s="642">
        <v>5137</v>
      </c>
      <c r="C459" s="643" t="s">
        <v>1009</v>
      </c>
      <c r="D459" s="644">
        <v>0</v>
      </c>
      <c r="E459" s="645">
        <v>361</v>
      </c>
      <c r="F459" s="645">
        <v>233.18964999999997</v>
      </c>
      <c r="G459" s="646">
        <f t="shared" si="8"/>
        <v>64.595470914127418</v>
      </c>
    </row>
    <row r="460" spans="1:7" x14ac:dyDescent="0.2">
      <c r="A460" s="641">
        <v>3322</v>
      </c>
      <c r="B460" s="642">
        <v>5139</v>
      </c>
      <c r="C460" s="643" t="s">
        <v>127</v>
      </c>
      <c r="D460" s="644">
        <v>0</v>
      </c>
      <c r="E460" s="645">
        <v>50</v>
      </c>
      <c r="F460" s="645">
        <v>0</v>
      </c>
      <c r="G460" s="646">
        <f t="shared" si="8"/>
        <v>0</v>
      </c>
    </row>
    <row r="461" spans="1:7" x14ac:dyDescent="0.2">
      <c r="A461" s="641">
        <v>3322</v>
      </c>
      <c r="B461" s="642">
        <v>5166</v>
      </c>
      <c r="C461" s="643" t="s">
        <v>152</v>
      </c>
      <c r="D461" s="644">
        <v>0</v>
      </c>
      <c r="E461" s="645">
        <v>115</v>
      </c>
      <c r="F461" s="645">
        <v>0</v>
      </c>
      <c r="G461" s="646">
        <f t="shared" si="8"/>
        <v>0</v>
      </c>
    </row>
    <row r="462" spans="1:7" x14ac:dyDescent="0.2">
      <c r="A462" s="641">
        <v>3322</v>
      </c>
      <c r="B462" s="642">
        <v>5169</v>
      </c>
      <c r="C462" s="643" t="s">
        <v>128</v>
      </c>
      <c r="D462" s="644">
        <v>650</v>
      </c>
      <c r="E462" s="645">
        <v>3491.0079999999998</v>
      </c>
      <c r="F462" s="645">
        <v>765.63819999999998</v>
      </c>
      <c r="G462" s="646">
        <f t="shared" si="8"/>
        <v>21.931722872018629</v>
      </c>
    </row>
    <row r="463" spans="1:7" x14ac:dyDescent="0.2">
      <c r="A463" s="641">
        <v>3322</v>
      </c>
      <c r="B463" s="642">
        <v>5171</v>
      </c>
      <c r="C463" s="643" t="s">
        <v>155</v>
      </c>
      <c r="D463" s="644">
        <v>94500</v>
      </c>
      <c r="E463" s="645">
        <v>51613.599999999999</v>
      </c>
      <c r="F463" s="645">
        <v>30039.502200000003</v>
      </c>
      <c r="G463" s="646">
        <f t="shared" si="8"/>
        <v>58.200749802377672</v>
      </c>
    </row>
    <row r="464" spans="1:7" x14ac:dyDescent="0.2">
      <c r="A464" s="641">
        <v>3322</v>
      </c>
      <c r="B464" s="642">
        <v>5175</v>
      </c>
      <c r="C464" s="643" t="s">
        <v>129</v>
      </c>
      <c r="D464" s="644">
        <v>0</v>
      </c>
      <c r="E464" s="645">
        <v>10</v>
      </c>
      <c r="F464" s="645">
        <v>1.81</v>
      </c>
      <c r="G464" s="646">
        <f t="shared" si="8"/>
        <v>18.099999999999998</v>
      </c>
    </row>
    <row r="465" spans="1:7" x14ac:dyDescent="0.2">
      <c r="A465" s="641">
        <v>3322</v>
      </c>
      <c r="B465" s="642">
        <v>5212</v>
      </c>
      <c r="C465" s="643" t="s">
        <v>3014</v>
      </c>
      <c r="D465" s="644">
        <v>0</v>
      </c>
      <c r="E465" s="645">
        <v>350</v>
      </c>
      <c r="F465" s="645">
        <v>350</v>
      </c>
      <c r="G465" s="646">
        <f t="shared" si="8"/>
        <v>100</v>
      </c>
    </row>
    <row r="466" spans="1:7" x14ac:dyDescent="0.2">
      <c r="A466" s="641">
        <v>3322</v>
      </c>
      <c r="B466" s="642">
        <v>5213</v>
      </c>
      <c r="C466" s="643" t="s">
        <v>3019</v>
      </c>
      <c r="D466" s="644">
        <v>0</v>
      </c>
      <c r="E466" s="645">
        <v>1817.3</v>
      </c>
      <c r="F466" s="645">
        <v>950.3</v>
      </c>
      <c r="G466" s="646">
        <f t="shared" si="8"/>
        <v>52.291861552853135</v>
      </c>
    </row>
    <row r="467" spans="1:7" x14ac:dyDescent="0.2">
      <c r="A467" s="641">
        <v>3322</v>
      </c>
      <c r="B467" s="642">
        <v>5221</v>
      </c>
      <c r="C467" s="643" t="s">
        <v>142</v>
      </c>
      <c r="D467" s="644">
        <v>0</v>
      </c>
      <c r="E467" s="645">
        <v>2000</v>
      </c>
      <c r="F467" s="645">
        <v>1448.15985</v>
      </c>
      <c r="G467" s="646">
        <f t="shared" si="8"/>
        <v>72.407992499999992</v>
      </c>
    </row>
    <row r="468" spans="1:7" x14ac:dyDescent="0.2">
      <c r="A468" s="641">
        <v>3322</v>
      </c>
      <c r="B468" s="642">
        <v>5222</v>
      </c>
      <c r="C468" s="643" t="s">
        <v>130</v>
      </c>
      <c r="D468" s="644">
        <v>3620</v>
      </c>
      <c r="E468" s="645">
        <v>12190.2</v>
      </c>
      <c r="F468" s="645">
        <v>5886.7844600000008</v>
      </c>
      <c r="G468" s="646">
        <f t="shared" si="8"/>
        <v>48.291122869190005</v>
      </c>
    </row>
    <row r="469" spans="1:7" x14ac:dyDescent="0.2">
      <c r="A469" s="641">
        <v>3322</v>
      </c>
      <c r="B469" s="642">
        <v>5223</v>
      </c>
      <c r="C469" s="643" t="s">
        <v>133</v>
      </c>
      <c r="D469" s="644">
        <v>0</v>
      </c>
      <c r="E469" s="645">
        <v>30420.234</v>
      </c>
      <c r="F469" s="645">
        <v>17372.411339999999</v>
      </c>
      <c r="G469" s="646">
        <f t="shared" si="8"/>
        <v>57.108079247516628</v>
      </c>
    </row>
    <row r="470" spans="1:7" x14ac:dyDescent="0.2">
      <c r="A470" s="641">
        <v>3322</v>
      </c>
      <c r="B470" s="642">
        <v>5229</v>
      </c>
      <c r="C470" s="643" t="s">
        <v>3024</v>
      </c>
      <c r="D470" s="644">
        <v>12000</v>
      </c>
      <c r="E470" s="645">
        <v>0</v>
      </c>
      <c r="F470" s="645">
        <v>0</v>
      </c>
      <c r="G470" s="646" t="s">
        <v>2739</v>
      </c>
    </row>
    <row r="471" spans="1:7" x14ac:dyDescent="0.2">
      <c r="A471" s="641">
        <v>3322</v>
      </c>
      <c r="B471" s="642">
        <v>5321</v>
      </c>
      <c r="C471" s="643" t="s">
        <v>134</v>
      </c>
      <c r="D471" s="644">
        <v>11739</v>
      </c>
      <c r="E471" s="645">
        <v>31097.85</v>
      </c>
      <c r="F471" s="645">
        <v>14727.027</v>
      </c>
      <c r="G471" s="646">
        <f t="shared" si="8"/>
        <v>47.357058446162682</v>
      </c>
    </row>
    <row r="472" spans="1:7" x14ac:dyDescent="0.2">
      <c r="A472" s="641">
        <v>3322</v>
      </c>
      <c r="B472" s="642">
        <v>5331</v>
      </c>
      <c r="C472" s="643" t="s">
        <v>137</v>
      </c>
      <c r="D472" s="644">
        <v>13700</v>
      </c>
      <c r="E472" s="645">
        <v>12937.492</v>
      </c>
      <c r="F472" s="645">
        <v>11362.163289999999</v>
      </c>
      <c r="G472" s="646">
        <f t="shared" si="8"/>
        <v>87.823538673492493</v>
      </c>
    </row>
    <row r="473" spans="1:7" x14ac:dyDescent="0.2">
      <c r="A473" s="641">
        <v>3322</v>
      </c>
      <c r="B473" s="642">
        <v>5336</v>
      </c>
      <c r="C473" s="643" t="s">
        <v>159</v>
      </c>
      <c r="D473" s="644">
        <v>0</v>
      </c>
      <c r="E473" s="645">
        <v>433.54399999999998</v>
      </c>
      <c r="F473" s="645">
        <v>433.54343</v>
      </c>
      <c r="G473" s="646">
        <f t="shared" si="8"/>
        <v>99.999868525455327</v>
      </c>
    </row>
    <row r="474" spans="1:7" x14ac:dyDescent="0.2">
      <c r="A474" s="641">
        <v>3322</v>
      </c>
      <c r="B474" s="642">
        <v>5339</v>
      </c>
      <c r="C474" s="643" t="s">
        <v>157</v>
      </c>
      <c r="D474" s="644">
        <v>0</v>
      </c>
      <c r="E474" s="645">
        <v>2000</v>
      </c>
      <c r="F474" s="645">
        <v>2000</v>
      </c>
      <c r="G474" s="646">
        <f t="shared" si="8"/>
        <v>100</v>
      </c>
    </row>
    <row r="475" spans="1:7" x14ac:dyDescent="0.2">
      <c r="A475" s="641">
        <v>3322</v>
      </c>
      <c r="B475" s="642">
        <v>5493</v>
      </c>
      <c r="C475" s="643" t="s">
        <v>131</v>
      </c>
      <c r="D475" s="644">
        <v>1800</v>
      </c>
      <c r="E475" s="645">
        <v>19022.48</v>
      </c>
      <c r="F475" s="645">
        <v>13960.133599999999</v>
      </c>
      <c r="G475" s="646">
        <f t="shared" si="8"/>
        <v>73.387558299443597</v>
      </c>
    </row>
    <row r="476" spans="1:7" x14ac:dyDescent="0.2">
      <c r="A476" s="641">
        <v>3322</v>
      </c>
      <c r="B476" s="642">
        <v>5901</v>
      </c>
      <c r="C476" s="643" t="s">
        <v>257</v>
      </c>
      <c r="D476" s="644">
        <v>0</v>
      </c>
      <c r="E476" s="645">
        <v>5500</v>
      </c>
      <c r="F476" s="645">
        <v>0</v>
      </c>
      <c r="G476" s="646">
        <f t="shared" si="8"/>
        <v>0</v>
      </c>
    </row>
    <row r="477" spans="1:7" s="653" customFormat="1" x14ac:dyDescent="0.2">
      <c r="A477" s="648">
        <v>3322</v>
      </c>
      <c r="B477" s="649"/>
      <c r="C477" s="650" t="s">
        <v>77</v>
      </c>
      <c r="D477" s="651">
        <v>138009</v>
      </c>
      <c r="E477" s="621">
        <v>173424.70800000001</v>
      </c>
      <c r="F477" s="621">
        <v>99545.663020000007</v>
      </c>
      <c r="G477" s="652">
        <f t="shared" si="8"/>
        <v>57.399931167824136</v>
      </c>
    </row>
    <row r="478" spans="1:7" x14ac:dyDescent="0.2">
      <c r="A478" s="654"/>
      <c r="B478" s="655"/>
      <c r="C478" s="664" t="s">
        <v>2627</v>
      </c>
      <c r="D478" s="657"/>
      <c r="E478" s="657"/>
      <c r="F478" s="657"/>
      <c r="G478" s="603"/>
    </row>
    <row r="479" spans="1:7" x14ac:dyDescent="0.2">
      <c r="A479" s="658">
        <v>3326</v>
      </c>
      <c r="B479" s="659">
        <v>5137</v>
      </c>
      <c r="C479" s="660" t="s">
        <v>1009</v>
      </c>
      <c r="D479" s="661">
        <v>0</v>
      </c>
      <c r="E479" s="662">
        <v>1123.95</v>
      </c>
      <c r="F479" s="662">
        <v>1109.5258100000001</v>
      </c>
      <c r="G479" s="663">
        <f t="shared" si="8"/>
        <v>98.716651986298331</v>
      </c>
    </row>
    <row r="480" spans="1:7" x14ac:dyDescent="0.2">
      <c r="A480" s="641">
        <v>3326</v>
      </c>
      <c r="B480" s="642">
        <v>5164</v>
      </c>
      <c r="C480" s="643" t="s">
        <v>140</v>
      </c>
      <c r="D480" s="644">
        <v>10</v>
      </c>
      <c r="E480" s="645">
        <v>10</v>
      </c>
      <c r="F480" s="645">
        <v>0</v>
      </c>
      <c r="G480" s="646">
        <f t="shared" si="8"/>
        <v>0</v>
      </c>
    </row>
    <row r="481" spans="1:7" x14ac:dyDescent="0.2">
      <c r="A481" s="641">
        <v>3326</v>
      </c>
      <c r="B481" s="642">
        <v>5168</v>
      </c>
      <c r="C481" s="643" t="s">
        <v>154</v>
      </c>
      <c r="D481" s="644">
        <v>5140</v>
      </c>
      <c r="E481" s="645">
        <v>1085.07</v>
      </c>
      <c r="F481" s="645">
        <v>0</v>
      </c>
      <c r="G481" s="646">
        <f t="shared" si="8"/>
        <v>0</v>
      </c>
    </row>
    <row r="482" spans="1:7" x14ac:dyDescent="0.2">
      <c r="A482" s="641">
        <v>3326</v>
      </c>
      <c r="B482" s="642">
        <v>5169</v>
      </c>
      <c r="C482" s="643" t="s">
        <v>128</v>
      </c>
      <c r="D482" s="644">
        <v>0</v>
      </c>
      <c r="E482" s="645">
        <v>499.5</v>
      </c>
      <c r="F482" s="645">
        <v>27.019299999999998</v>
      </c>
      <c r="G482" s="646">
        <f t="shared" si="8"/>
        <v>5.4092692692692683</v>
      </c>
    </row>
    <row r="483" spans="1:7" x14ac:dyDescent="0.2">
      <c r="A483" s="641">
        <v>3326</v>
      </c>
      <c r="B483" s="642">
        <v>5171</v>
      </c>
      <c r="C483" s="643" t="s">
        <v>155</v>
      </c>
      <c r="D483" s="644">
        <v>2000</v>
      </c>
      <c r="E483" s="645">
        <v>0</v>
      </c>
      <c r="F483" s="645">
        <v>0</v>
      </c>
      <c r="G483" s="646" t="s">
        <v>2739</v>
      </c>
    </row>
    <row r="484" spans="1:7" x14ac:dyDescent="0.2">
      <c r="A484" s="641">
        <v>3326</v>
      </c>
      <c r="B484" s="642">
        <v>5172</v>
      </c>
      <c r="C484" s="643" t="s">
        <v>3026</v>
      </c>
      <c r="D484" s="644">
        <v>0</v>
      </c>
      <c r="E484" s="645">
        <v>155.80000000000001</v>
      </c>
      <c r="F484" s="645">
        <v>155.69978</v>
      </c>
      <c r="G484" s="646">
        <f t="shared" si="8"/>
        <v>99.935673940949926</v>
      </c>
    </row>
    <row r="485" spans="1:7" x14ac:dyDescent="0.2">
      <c r="A485" s="641">
        <v>3326</v>
      </c>
      <c r="B485" s="642">
        <v>5175</v>
      </c>
      <c r="C485" s="643" t="s">
        <v>129</v>
      </c>
      <c r="D485" s="644">
        <v>80</v>
      </c>
      <c r="E485" s="645">
        <v>80</v>
      </c>
      <c r="F485" s="645">
        <v>0</v>
      </c>
      <c r="G485" s="646">
        <f t="shared" si="8"/>
        <v>0</v>
      </c>
    </row>
    <row r="486" spans="1:7" x14ac:dyDescent="0.2">
      <c r="A486" s="641">
        <v>3326</v>
      </c>
      <c r="B486" s="642">
        <v>5212</v>
      </c>
      <c r="C486" s="643" t="s">
        <v>3014</v>
      </c>
      <c r="D486" s="644">
        <v>0</v>
      </c>
      <c r="E486" s="645">
        <v>160</v>
      </c>
      <c r="F486" s="645">
        <v>160</v>
      </c>
      <c r="G486" s="646">
        <f t="shared" si="8"/>
        <v>100</v>
      </c>
    </row>
    <row r="487" spans="1:7" x14ac:dyDescent="0.2">
      <c r="A487" s="641">
        <v>3326</v>
      </c>
      <c r="B487" s="642">
        <v>5223</v>
      </c>
      <c r="C487" s="643" t="s">
        <v>133</v>
      </c>
      <c r="D487" s="644">
        <v>0</v>
      </c>
      <c r="E487" s="645">
        <v>1021</v>
      </c>
      <c r="F487" s="645">
        <v>1021</v>
      </c>
      <c r="G487" s="646">
        <f t="shared" si="8"/>
        <v>100</v>
      </c>
    </row>
    <row r="488" spans="1:7" x14ac:dyDescent="0.2">
      <c r="A488" s="641">
        <v>3326</v>
      </c>
      <c r="B488" s="642">
        <v>5331</v>
      </c>
      <c r="C488" s="643" t="s">
        <v>137</v>
      </c>
      <c r="D488" s="644">
        <v>0</v>
      </c>
      <c r="E488" s="645">
        <v>298</v>
      </c>
      <c r="F488" s="645">
        <v>240</v>
      </c>
      <c r="G488" s="646">
        <f t="shared" si="8"/>
        <v>80.536912751677846</v>
      </c>
    </row>
    <row r="489" spans="1:7" s="653" customFormat="1" ht="25.5" x14ac:dyDescent="0.2">
      <c r="A489" s="648">
        <v>3326</v>
      </c>
      <c r="B489" s="649"/>
      <c r="C489" s="650" t="s">
        <v>278</v>
      </c>
      <c r="D489" s="651">
        <v>7230</v>
      </c>
      <c r="E489" s="621">
        <v>4433.32</v>
      </c>
      <c r="F489" s="621">
        <v>2713.2448899999995</v>
      </c>
      <c r="G489" s="652">
        <f t="shared" si="8"/>
        <v>61.201196620140209</v>
      </c>
    </row>
    <row r="490" spans="1:7" x14ac:dyDescent="0.2">
      <c r="A490" s="654"/>
      <c r="B490" s="655"/>
      <c r="C490" s="664" t="s">
        <v>2627</v>
      </c>
      <c r="D490" s="657"/>
      <c r="E490" s="657"/>
      <c r="F490" s="657"/>
      <c r="G490" s="603"/>
    </row>
    <row r="491" spans="1:7" x14ac:dyDescent="0.2">
      <c r="A491" s="658">
        <v>3329</v>
      </c>
      <c r="B491" s="659">
        <v>5169</v>
      </c>
      <c r="C491" s="660" t="s">
        <v>128</v>
      </c>
      <c r="D491" s="661">
        <v>25</v>
      </c>
      <c r="E491" s="662">
        <v>0</v>
      </c>
      <c r="F491" s="662">
        <v>0</v>
      </c>
      <c r="G491" s="663" t="s">
        <v>2739</v>
      </c>
    </row>
    <row r="492" spans="1:7" x14ac:dyDescent="0.2">
      <c r="A492" s="641">
        <v>3329</v>
      </c>
      <c r="B492" s="642">
        <v>5179</v>
      </c>
      <c r="C492" s="643" t="s">
        <v>156</v>
      </c>
      <c r="D492" s="644">
        <v>100</v>
      </c>
      <c r="E492" s="645">
        <v>0</v>
      </c>
      <c r="F492" s="645">
        <v>0</v>
      </c>
      <c r="G492" s="646" t="s">
        <v>2739</v>
      </c>
    </row>
    <row r="493" spans="1:7" x14ac:dyDescent="0.2">
      <c r="A493" s="641">
        <v>3329</v>
      </c>
      <c r="B493" s="642">
        <v>5901</v>
      </c>
      <c r="C493" s="643" t="s">
        <v>257</v>
      </c>
      <c r="D493" s="644">
        <v>0</v>
      </c>
      <c r="E493" s="645">
        <v>125</v>
      </c>
      <c r="F493" s="645">
        <v>0</v>
      </c>
      <c r="G493" s="646">
        <f t="shared" si="8"/>
        <v>0</v>
      </c>
    </row>
    <row r="494" spans="1:7" s="653" customFormat="1" x14ac:dyDescent="0.2">
      <c r="A494" s="648">
        <v>3329</v>
      </c>
      <c r="B494" s="649"/>
      <c r="C494" s="650" t="s">
        <v>196</v>
      </c>
      <c r="D494" s="651">
        <v>125</v>
      </c>
      <c r="E494" s="621">
        <v>125</v>
      </c>
      <c r="F494" s="621">
        <v>0</v>
      </c>
      <c r="G494" s="652">
        <f t="shared" si="8"/>
        <v>0</v>
      </c>
    </row>
    <row r="495" spans="1:7" x14ac:dyDescent="0.2">
      <c r="A495" s="654"/>
      <c r="B495" s="655"/>
      <c r="C495" s="664" t="s">
        <v>2627</v>
      </c>
      <c r="D495" s="657"/>
      <c r="E495" s="657"/>
      <c r="F495" s="657"/>
      <c r="G495" s="603"/>
    </row>
    <row r="496" spans="1:7" x14ac:dyDescent="0.2">
      <c r="A496" s="658">
        <v>3341</v>
      </c>
      <c r="B496" s="659">
        <v>5041</v>
      </c>
      <c r="C496" s="660" t="s">
        <v>139</v>
      </c>
      <c r="D496" s="661">
        <v>17043</v>
      </c>
      <c r="E496" s="662">
        <v>27849.360000000001</v>
      </c>
      <c r="F496" s="662">
        <v>15648.848089999994</v>
      </c>
      <c r="G496" s="663">
        <f t="shared" si="8"/>
        <v>56.191051033129646</v>
      </c>
    </row>
    <row r="497" spans="1:7" x14ac:dyDescent="0.2">
      <c r="A497" s="641">
        <v>3341</v>
      </c>
      <c r="B497" s="642">
        <v>5169</v>
      </c>
      <c r="C497" s="643" t="s">
        <v>128</v>
      </c>
      <c r="D497" s="644">
        <v>984</v>
      </c>
      <c r="E497" s="645">
        <v>984</v>
      </c>
      <c r="F497" s="645">
        <v>193.6</v>
      </c>
      <c r="G497" s="646">
        <f t="shared" si="8"/>
        <v>19.674796747967481</v>
      </c>
    </row>
    <row r="498" spans="1:7" s="653" customFormat="1" x14ac:dyDescent="0.2">
      <c r="A498" s="648">
        <v>3341</v>
      </c>
      <c r="B498" s="649"/>
      <c r="C498" s="650" t="s">
        <v>197</v>
      </c>
      <c r="D498" s="651">
        <v>18027</v>
      </c>
      <c r="E498" s="621">
        <v>28833.360000000001</v>
      </c>
      <c r="F498" s="621">
        <v>15842.448089999994</v>
      </c>
      <c r="G498" s="652">
        <f t="shared" si="8"/>
        <v>54.944855854468557</v>
      </c>
    </row>
    <row r="499" spans="1:7" x14ac:dyDescent="0.2">
      <c r="A499" s="654"/>
      <c r="B499" s="655"/>
      <c r="C499" s="664" t="s">
        <v>2627</v>
      </c>
      <c r="D499" s="657"/>
      <c r="E499" s="657"/>
      <c r="F499" s="657"/>
      <c r="G499" s="603"/>
    </row>
    <row r="500" spans="1:7" x14ac:dyDescent="0.2">
      <c r="A500" s="658">
        <v>3349</v>
      </c>
      <c r="B500" s="659">
        <v>5041</v>
      </c>
      <c r="C500" s="660" t="s">
        <v>139</v>
      </c>
      <c r="D500" s="661">
        <v>480</v>
      </c>
      <c r="E500" s="662">
        <v>949.42</v>
      </c>
      <c r="F500" s="662">
        <v>882</v>
      </c>
      <c r="G500" s="663">
        <f t="shared" si="8"/>
        <v>92.898822438962739</v>
      </c>
    </row>
    <row r="501" spans="1:7" x14ac:dyDescent="0.2">
      <c r="A501" s="641">
        <v>3349</v>
      </c>
      <c r="B501" s="642">
        <v>5166</v>
      </c>
      <c r="C501" s="643" t="s">
        <v>152</v>
      </c>
      <c r="D501" s="644">
        <v>480</v>
      </c>
      <c r="E501" s="645">
        <v>1509.65</v>
      </c>
      <c r="F501" s="645">
        <v>316.14567</v>
      </c>
      <c r="G501" s="646">
        <f t="shared" si="8"/>
        <v>20.941653363362366</v>
      </c>
    </row>
    <row r="502" spans="1:7" x14ac:dyDescent="0.2">
      <c r="A502" s="641">
        <v>3349</v>
      </c>
      <c r="B502" s="642">
        <v>5169</v>
      </c>
      <c r="C502" s="643" t="s">
        <v>128</v>
      </c>
      <c r="D502" s="644">
        <v>14581</v>
      </c>
      <c r="E502" s="645">
        <v>17900.7</v>
      </c>
      <c r="F502" s="645">
        <v>5667.3262599999998</v>
      </c>
      <c r="G502" s="646">
        <f t="shared" si="8"/>
        <v>31.659802465825354</v>
      </c>
    </row>
    <row r="503" spans="1:7" s="653" customFormat="1" x14ac:dyDescent="0.2">
      <c r="A503" s="648">
        <v>3349</v>
      </c>
      <c r="B503" s="649"/>
      <c r="C503" s="650" t="s">
        <v>198</v>
      </c>
      <c r="D503" s="651">
        <v>15541</v>
      </c>
      <c r="E503" s="621">
        <v>20359.77</v>
      </c>
      <c r="F503" s="621">
        <v>6865.4719299999997</v>
      </c>
      <c r="G503" s="652">
        <f t="shared" si="8"/>
        <v>33.720773515614368</v>
      </c>
    </row>
    <row r="504" spans="1:7" x14ac:dyDescent="0.2">
      <c r="A504" s="654"/>
      <c r="B504" s="655"/>
      <c r="C504" s="664" t="s">
        <v>2627</v>
      </c>
      <c r="D504" s="657"/>
      <c r="E504" s="657"/>
      <c r="F504" s="657"/>
      <c r="G504" s="603"/>
    </row>
    <row r="505" spans="1:7" x14ac:dyDescent="0.2">
      <c r="A505" s="658">
        <v>3399</v>
      </c>
      <c r="B505" s="659">
        <v>5222</v>
      </c>
      <c r="C505" s="660" t="s">
        <v>130</v>
      </c>
      <c r="D505" s="661">
        <v>4000</v>
      </c>
      <c r="E505" s="662">
        <v>4500</v>
      </c>
      <c r="F505" s="662">
        <v>4500</v>
      </c>
      <c r="G505" s="663">
        <f t="shared" si="8"/>
        <v>100</v>
      </c>
    </row>
    <row r="506" spans="1:7" s="653" customFormat="1" x14ac:dyDescent="0.2">
      <c r="A506" s="648">
        <v>3399</v>
      </c>
      <c r="B506" s="649"/>
      <c r="C506" s="650" t="s">
        <v>199</v>
      </c>
      <c r="D506" s="651">
        <v>4000</v>
      </c>
      <c r="E506" s="621">
        <v>4500</v>
      </c>
      <c r="F506" s="621">
        <v>4500</v>
      </c>
      <c r="G506" s="652">
        <f t="shared" si="8"/>
        <v>100</v>
      </c>
    </row>
    <row r="507" spans="1:7" x14ac:dyDescent="0.2">
      <c r="A507" s="654"/>
      <c r="B507" s="655"/>
      <c r="C507" s="664" t="s">
        <v>2627</v>
      </c>
      <c r="D507" s="657"/>
      <c r="E507" s="657"/>
      <c r="F507" s="657"/>
      <c r="G507" s="603"/>
    </row>
    <row r="508" spans="1:7" x14ac:dyDescent="0.2">
      <c r="A508" s="658">
        <v>3419</v>
      </c>
      <c r="B508" s="659">
        <v>5041</v>
      </c>
      <c r="C508" s="660" t="s">
        <v>139</v>
      </c>
      <c r="D508" s="661">
        <v>1300</v>
      </c>
      <c r="E508" s="662">
        <v>1430.4</v>
      </c>
      <c r="F508" s="662">
        <v>1294.7</v>
      </c>
      <c r="G508" s="663">
        <f t="shared" si="8"/>
        <v>90.513143176733777</v>
      </c>
    </row>
    <row r="509" spans="1:7" x14ac:dyDescent="0.2">
      <c r="A509" s="641">
        <v>3419</v>
      </c>
      <c r="B509" s="642">
        <v>5134</v>
      </c>
      <c r="C509" s="643" t="s">
        <v>3017</v>
      </c>
      <c r="D509" s="644">
        <v>1890</v>
      </c>
      <c r="E509" s="645">
        <v>1063.8599999999999</v>
      </c>
      <c r="F509" s="645">
        <v>936.28599999999994</v>
      </c>
      <c r="G509" s="646">
        <f t="shared" si="8"/>
        <v>88.008384561878444</v>
      </c>
    </row>
    <row r="510" spans="1:7" x14ac:dyDescent="0.2">
      <c r="A510" s="641">
        <v>3419</v>
      </c>
      <c r="B510" s="642">
        <v>5139</v>
      </c>
      <c r="C510" s="643" t="s">
        <v>127</v>
      </c>
      <c r="D510" s="644">
        <v>20</v>
      </c>
      <c r="E510" s="645">
        <v>2889.28</v>
      </c>
      <c r="F510" s="645">
        <v>1754.3156000000001</v>
      </c>
      <c r="G510" s="646">
        <f t="shared" si="8"/>
        <v>60.718088935651792</v>
      </c>
    </row>
    <row r="511" spans="1:7" x14ac:dyDescent="0.2">
      <c r="A511" s="641">
        <v>3419</v>
      </c>
      <c r="B511" s="642">
        <v>5164</v>
      </c>
      <c r="C511" s="643" t="s">
        <v>140</v>
      </c>
      <c r="D511" s="644">
        <v>180</v>
      </c>
      <c r="E511" s="645">
        <v>5034.46</v>
      </c>
      <c r="F511" s="645">
        <v>59.268830000000001</v>
      </c>
      <c r="G511" s="646">
        <f t="shared" ref="G511:G581" si="9">F511/E511*100</f>
        <v>1.1772629040651827</v>
      </c>
    </row>
    <row r="512" spans="1:7" x14ac:dyDescent="0.2">
      <c r="A512" s="641">
        <v>3419</v>
      </c>
      <c r="B512" s="642">
        <v>5169</v>
      </c>
      <c r="C512" s="643" t="s">
        <v>128</v>
      </c>
      <c r="D512" s="644">
        <v>220</v>
      </c>
      <c r="E512" s="645">
        <v>4109.63</v>
      </c>
      <c r="F512" s="645">
        <v>254.66364999999999</v>
      </c>
      <c r="G512" s="646">
        <f t="shared" si="9"/>
        <v>6.1967537223545675</v>
      </c>
    </row>
    <row r="513" spans="1:7" x14ac:dyDescent="0.2">
      <c r="A513" s="641">
        <v>3419</v>
      </c>
      <c r="B513" s="642">
        <v>5173</v>
      </c>
      <c r="C513" s="643" t="s">
        <v>141</v>
      </c>
      <c r="D513" s="644">
        <v>1270</v>
      </c>
      <c r="E513" s="645">
        <v>3418.63</v>
      </c>
      <c r="F513" s="645">
        <v>1290.1189999999999</v>
      </c>
      <c r="G513" s="646">
        <f t="shared" si="9"/>
        <v>37.737895004724109</v>
      </c>
    </row>
    <row r="514" spans="1:7" x14ac:dyDescent="0.2">
      <c r="A514" s="641">
        <v>3419</v>
      </c>
      <c r="B514" s="642">
        <v>5175</v>
      </c>
      <c r="C514" s="643" t="s">
        <v>129</v>
      </c>
      <c r="D514" s="644">
        <v>170</v>
      </c>
      <c r="E514" s="645">
        <v>704.05</v>
      </c>
      <c r="F514" s="645">
        <v>200.77025</v>
      </c>
      <c r="G514" s="646">
        <f t="shared" si="9"/>
        <v>28.516476102549536</v>
      </c>
    </row>
    <row r="515" spans="1:7" x14ac:dyDescent="0.2">
      <c r="A515" s="641">
        <v>3419</v>
      </c>
      <c r="B515" s="642">
        <v>5194</v>
      </c>
      <c r="C515" s="643" t="s">
        <v>3018</v>
      </c>
      <c r="D515" s="644">
        <v>30</v>
      </c>
      <c r="E515" s="645">
        <v>30</v>
      </c>
      <c r="F515" s="645">
        <v>30</v>
      </c>
      <c r="G515" s="646">
        <f t="shared" si="9"/>
        <v>100</v>
      </c>
    </row>
    <row r="516" spans="1:7" x14ac:dyDescent="0.2">
      <c r="A516" s="641">
        <v>3419</v>
      </c>
      <c r="B516" s="642">
        <v>5212</v>
      </c>
      <c r="C516" s="643" t="s">
        <v>3014</v>
      </c>
      <c r="D516" s="644">
        <v>0</v>
      </c>
      <c r="E516" s="645">
        <v>30</v>
      </c>
      <c r="F516" s="645">
        <v>30</v>
      </c>
      <c r="G516" s="646">
        <f t="shared" si="9"/>
        <v>100</v>
      </c>
    </row>
    <row r="517" spans="1:7" x14ac:dyDescent="0.2">
      <c r="A517" s="641">
        <v>3419</v>
      </c>
      <c r="B517" s="642">
        <v>5213</v>
      </c>
      <c r="C517" s="643" t="s">
        <v>3019</v>
      </c>
      <c r="D517" s="644">
        <v>31870</v>
      </c>
      <c r="E517" s="645">
        <v>36679.449999999997</v>
      </c>
      <c r="F517" s="645">
        <v>36029.449999999997</v>
      </c>
      <c r="G517" s="646">
        <f t="shared" si="9"/>
        <v>98.227890549067666</v>
      </c>
    </row>
    <row r="518" spans="1:7" x14ac:dyDescent="0.2">
      <c r="A518" s="641">
        <v>3419</v>
      </c>
      <c r="B518" s="642">
        <v>5221</v>
      </c>
      <c r="C518" s="643" t="s">
        <v>142</v>
      </c>
      <c r="D518" s="644">
        <v>3300</v>
      </c>
      <c r="E518" s="645">
        <v>3490</v>
      </c>
      <c r="F518" s="645">
        <v>3490</v>
      </c>
      <c r="G518" s="646">
        <f t="shared" si="9"/>
        <v>100</v>
      </c>
    </row>
    <row r="519" spans="1:7" x14ac:dyDescent="0.2">
      <c r="A519" s="641">
        <v>3419</v>
      </c>
      <c r="B519" s="642">
        <v>5222</v>
      </c>
      <c r="C519" s="643" t="s">
        <v>130</v>
      </c>
      <c r="D519" s="644">
        <v>139668</v>
      </c>
      <c r="E519" s="645">
        <v>156782.06899999999</v>
      </c>
      <c r="F519" s="645">
        <v>147581.03899999999</v>
      </c>
      <c r="G519" s="646">
        <f t="shared" si="9"/>
        <v>94.131325056055999</v>
      </c>
    </row>
    <row r="520" spans="1:7" x14ac:dyDescent="0.2">
      <c r="A520" s="641">
        <v>3419</v>
      </c>
      <c r="B520" s="642">
        <v>5223</v>
      </c>
      <c r="C520" s="643" t="s">
        <v>133</v>
      </c>
      <c r="D520" s="644">
        <v>2000</v>
      </c>
      <c r="E520" s="645">
        <v>1914.3510000000001</v>
      </c>
      <c r="F520" s="645">
        <v>1914.3510000000001</v>
      </c>
      <c r="G520" s="646">
        <f t="shared" si="9"/>
        <v>100</v>
      </c>
    </row>
    <row r="521" spans="1:7" x14ac:dyDescent="0.2">
      <c r="A521" s="641">
        <v>3419</v>
      </c>
      <c r="B521" s="642">
        <v>5321</v>
      </c>
      <c r="C521" s="643" t="s">
        <v>134</v>
      </c>
      <c r="D521" s="644">
        <v>0</v>
      </c>
      <c r="E521" s="645">
        <v>355.35</v>
      </c>
      <c r="F521" s="645">
        <v>233.654</v>
      </c>
      <c r="G521" s="646">
        <f t="shared" si="9"/>
        <v>65.753201069368231</v>
      </c>
    </row>
    <row r="522" spans="1:7" x14ac:dyDescent="0.2">
      <c r="A522" s="641">
        <v>3419</v>
      </c>
      <c r="B522" s="642">
        <v>5329</v>
      </c>
      <c r="C522" s="643" t="s">
        <v>3021</v>
      </c>
      <c r="D522" s="644">
        <v>0</v>
      </c>
      <c r="E522" s="645">
        <v>80</v>
      </c>
      <c r="F522" s="645">
        <v>80</v>
      </c>
      <c r="G522" s="646">
        <f t="shared" si="9"/>
        <v>100</v>
      </c>
    </row>
    <row r="523" spans="1:7" x14ac:dyDescent="0.2">
      <c r="A523" s="641">
        <v>3419</v>
      </c>
      <c r="B523" s="642">
        <v>5493</v>
      </c>
      <c r="C523" s="643" t="s">
        <v>131</v>
      </c>
      <c r="D523" s="644">
        <v>400</v>
      </c>
      <c r="E523" s="645">
        <v>849</v>
      </c>
      <c r="F523" s="645">
        <v>849</v>
      </c>
      <c r="G523" s="646">
        <f t="shared" si="9"/>
        <v>100</v>
      </c>
    </row>
    <row r="524" spans="1:7" x14ac:dyDescent="0.2">
      <c r="A524" s="641">
        <v>3419</v>
      </c>
      <c r="B524" s="642">
        <v>5494</v>
      </c>
      <c r="C524" s="643" t="s">
        <v>3030</v>
      </c>
      <c r="D524" s="644">
        <v>170</v>
      </c>
      <c r="E524" s="645">
        <v>179</v>
      </c>
      <c r="F524" s="645">
        <v>179</v>
      </c>
      <c r="G524" s="646">
        <f t="shared" si="9"/>
        <v>100</v>
      </c>
    </row>
    <row r="525" spans="1:7" x14ac:dyDescent="0.2">
      <c r="A525" s="641">
        <v>3419</v>
      </c>
      <c r="B525" s="642">
        <v>5901</v>
      </c>
      <c r="C525" s="643" t="s">
        <v>257</v>
      </c>
      <c r="D525" s="644">
        <v>0</v>
      </c>
      <c r="E525" s="645">
        <v>6170.05</v>
      </c>
      <c r="F525" s="645">
        <v>0</v>
      </c>
      <c r="G525" s="646">
        <f t="shared" si="9"/>
        <v>0</v>
      </c>
    </row>
    <row r="526" spans="1:7" s="653" customFormat="1" x14ac:dyDescent="0.2">
      <c r="A526" s="648">
        <v>3419</v>
      </c>
      <c r="B526" s="649"/>
      <c r="C526" s="650" t="s">
        <v>79</v>
      </c>
      <c r="D526" s="651">
        <v>182488</v>
      </c>
      <c r="E526" s="621">
        <v>225209.58</v>
      </c>
      <c r="F526" s="621">
        <v>196206.61733000001</v>
      </c>
      <c r="G526" s="652">
        <f t="shared" si="9"/>
        <v>87.121789992237467</v>
      </c>
    </row>
    <row r="527" spans="1:7" x14ac:dyDescent="0.2">
      <c r="A527" s="654"/>
      <c r="B527" s="655"/>
      <c r="C527" s="664" t="s">
        <v>2627</v>
      </c>
      <c r="D527" s="657"/>
      <c r="E527" s="657"/>
      <c r="F527" s="657"/>
      <c r="G527" s="603"/>
    </row>
    <row r="528" spans="1:7" x14ac:dyDescent="0.2">
      <c r="A528" s="658">
        <v>3421</v>
      </c>
      <c r="B528" s="659">
        <v>5221</v>
      </c>
      <c r="C528" s="660" t="s">
        <v>142</v>
      </c>
      <c r="D528" s="661">
        <v>0</v>
      </c>
      <c r="E528" s="662">
        <v>188</v>
      </c>
      <c r="F528" s="662">
        <v>188</v>
      </c>
      <c r="G528" s="663">
        <f t="shared" si="9"/>
        <v>100</v>
      </c>
    </row>
    <row r="529" spans="1:7" x14ac:dyDescent="0.2">
      <c r="A529" s="641">
        <v>3421</v>
      </c>
      <c r="B529" s="642">
        <v>5222</v>
      </c>
      <c r="C529" s="643" t="s">
        <v>130</v>
      </c>
      <c r="D529" s="644">
        <v>3700</v>
      </c>
      <c r="E529" s="645">
        <v>3256.1</v>
      </c>
      <c r="F529" s="645">
        <v>3256.1</v>
      </c>
      <c r="G529" s="646">
        <f t="shared" si="9"/>
        <v>100</v>
      </c>
    </row>
    <row r="530" spans="1:7" x14ac:dyDescent="0.2">
      <c r="A530" s="641">
        <v>3421</v>
      </c>
      <c r="B530" s="642">
        <v>5223</v>
      </c>
      <c r="C530" s="643" t="s">
        <v>133</v>
      </c>
      <c r="D530" s="644">
        <v>0</v>
      </c>
      <c r="E530" s="645">
        <v>292.39999999999998</v>
      </c>
      <c r="F530" s="645">
        <v>292.39999999999998</v>
      </c>
      <c r="G530" s="646">
        <f t="shared" si="9"/>
        <v>100</v>
      </c>
    </row>
    <row r="531" spans="1:7" x14ac:dyDescent="0.2">
      <c r="A531" s="641">
        <v>3421</v>
      </c>
      <c r="B531" s="642">
        <v>5321</v>
      </c>
      <c r="C531" s="643" t="s">
        <v>134</v>
      </c>
      <c r="D531" s="644">
        <v>0</v>
      </c>
      <c r="E531" s="645">
        <v>46</v>
      </c>
      <c r="F531" s="645">
        <v>46</v>
      </c>
      <c r="G531" s="646">
        <f t="shared" si="9"/>
        <v>100</v>
      </c>
    </row>
    <row r="532" spans="1:7" x14ac:dyDescent="0.2">
      <c r="A532" s="641">
        <v>3421</v>
      </c>
      <c r="B532" s="642">
        <v>5331</v>
      </c>
      <c r="C532" s="643" t="s">
        <v>137</v>
      </c>
      <c r="D532" s="644">
        <v>0</v>
      </c>
      <c r="E532" s="645">
        <v>50</v>
      </c>
      <c r="F532" s="645">
        <v>50</v>
      </c>
      <c r="G532" s="646">
        <f t="shared" si="9"/>
        <v>100</v>
      </c>
    </row>
    <row r="533" spans="1:7" x14ac:dyDescent="0.2">
      <c r="A533" s="641">
        <v>3421</v>
      </c>
      <c r="B533" s="642">
        <v>5901</v>
      </c>
      <c r="C533" s="643" t="s">
        <v>257</v>
      </c>
      <c r="D533" s="644">
        <v>0</v>
      </c>
      <c r="E533" s="645">
        <v>121.66</v>
      </c>
      <c r="F533" s="645">
        <v>0</v>
      </c>
      <c r="G533" s="646">
        <f t="shared" si="9"/>
        <v>0</v>
      </c>
    </row>
    <row r="534" spans="1:7" s="653" customFormat="1" x14ac:dyDescent="0.2">
      <c r="A534" s="648">
        <v>3421</v>
      </c>
      <c r="B534" s="649"/>
      <c r="C534" s="650" t="s">
        <v>80</v>
      </c>
      <c r="D534" s="651">
        <v>3700</v>
      </c>
      <c r="E534" s="621">
        <v>3954.16</v>
      </c>
      <c r="F534" s="621">
        <v>3832.5</v>
      </c>
      <c r="G534" s="652">
        <f t="shared" si="9"/>
        <v>96.923240334230286</v>
      </c>
    </row>
    <row r="535" spans="1:7" x14ac:dyDescent="0.2">
      <c r="A535" s="654"/>
      <c r="B535" s="655"/>
      <c r="C535" s="664" t="s">
        <v>2627</v>
      </c>
      <c r="D535" s="657"/>
      <c r="E535" s="657"/>
      <c r="F535" s="657"/>
      <c r="G535" s="603"/>
    </row>
    <row r="536" spans="1:7" x14ac:dyDescent="0.2">
      <c r="A536" s="658">
        <v>3429</v>
      </c>
      <c r="B536" s="659">
        <v>5166</v>
      </c>
      <c r="C536" s="660" t="s">
        <v>152</v>
      </c>
      <c r="D536" s="661">
        <v>0</v>
      </c>
      <c r="E536" s="662">
        <v>133.1</v>
      </c>
      <c r="F536" s="662">
        <v>0</v>
      </c>
      <c r="G536" s="663">
        <f t="shared" si="9"/>
        <v>0</v>
      </c>
    </row>
    <row r="537" spans="1:7" x14ac:dyDescent="0.2">
      <c r="A537" s="641">
        <v>3429</v>
      </c>
      <c r="B537" s="642">
        <v>5169</v>
      </c>
      <c r="C537" s="643" t="s">
        <v>128</v>
      </c>
      <c r="D537" s="644">
        <v>2000</v>
      </c>
      <c r="E537" s="645">
        <v>0</v>
      </c>
      <c r="F537" s="645">
        <v>0</v>
      </c>
      <c r="G537" s="646" t="s">
        <v>2739</v>
      </c>
    </row>
    <row r="538" spans="1:7" x14ac:dyDescent="0.2">
      <c r="A538" s="641">
        <v>3429</v>
      </c>
      <c r="B538" s="642">
        <v>5901</v>
      </c>
      <c r="C538" s="643" t="s">
        <v>257</v>
      </c>
      <c r="D538" s="644">
        <v>0</v>
      </c>
      <c r="E538" s="645">
        <v>1866.9</v>
      </c>
      <c r="F538" s="645">
        <v>0</v>
      </c>
      <c r="G538" s="646">
        <f t="shared" si="9"/>
        <v>0</v>
      </c>
    </row>
    <row r="539" spans="1:7" s="653" customFormat="1" x14ac:dyDescent="0.2">
      <c r="A539" s="648">
        <v>3429</v>
      </c>
      <c r="B539" s="649"/>
      <c r="C539" s="650" t="s">
        <v>4026</v>
      </c>
      <c r="D539" s="651">
        <v>2000</v>
      </c>
      <c r="E539" s="621">
        <v>2000</v>
      </c>
      <c r="F539" s="621">
        <v>0</v>
      </c>
      <c r="G539" s="652">
        <f t="shared" si="9"/>
        <v>0</v>
      </c>
    </row>
    <row r="540" spans="1:7" x14ac:dyDescent="0.2">
      <c r="A540" s="654"/>
      <c r="B540" s="655"/>
      <c r="C540" s="664" t="s">
        <v>2627</v>
      </c>
      <c r="D540" s="657"/>
      <c r="E540" s="657"/>
      <c r="F540" s="657"/>
      <c r="G540" s="603"/>
    </row>
    <row r="541" spans="1:7" x14ac:dyDescent="0.2">
      <c r="A541" s="658">
        <v>3522</v>
      </c>
      <c r="B541" s="659">
        <v>5042</v>
      </c>
      <c r="C541" s="660" t="s">
        <v>166</v>
      </c>
      <c r="D541" s="661">
        <v>0</v>
      </c>
      <c r="E541" s="662">
        <v>8712</v>
      </c>
      <c r="F541" s="662">
        <v>1008.70525</v>
      </c>
      <c r="G541" s="663">
        <f t="shared" si="9"/>
        <v>11.578343089990817</v>
      </c>
    </row>
    <row r="542" spans="1:7" x14ac:dyDescent="0.2">
      <c r="A542" s="641">
        <v>3522</v>
      </c>
      <c r="B542" s="642">
        <v>5137</v>
      </c>
      <c r="C542" s="643" t="s">
        <v>1009</v>
      </c>
      <c r="D542" s="644">
        <v>0</v>
      </c>
      <c r="E542" s="645">
        <v>20</v>
      </c>
      <c r="F542" s="645">
        <v>19.117999999999999</v>
      </c>
      <c r="G542" s="646">
        <f t="shared" si="9"/>
        <v>95.59</v>
      </c>
    </row>
    <row r="543" spans="1:7" x14ac:dyDescent="0.2">
      <c r="A543" s="641">
        <v>3522</v>
      </c>
      <c r="B543" s="642">
        <v>5168</v>
      </c>
      <c r="C543" s="643" t="s">
        <v>154</v>
      </c>
      <c r="D543" s="644">
        <v>0</v>
      </c>
      <c r="E543" s="645">
        <v>22723.7</v>
      </c>
      <c r="F543" s="645">
        <v>10448.108</v>
      </c>
      <c r="G543" s="646">
        <f t="shared" si="9"/>
        <v>45.978903083564738</v>
      </c>
    </row>
    <row r="544" spans="1:7" x14ac:dyDescent="0.2">
      <c r="A544" s="641">
        <v>3522</v>
      </c>
      <c r="B544" s="642">
        <v>5169</v>
      </c>
      <c r="C544" s="643" t="s">
        <v>128</v>
      </c>
      <c r="D544" s="644">
        <v>0</v>
      </c>
      <c r="E544" s="645">
        <v>114.95</v>
      </c>
      <c r="F544" s="645">
        <v>114.95</v>
      </c>
      <c r="G544" s="646">
        <f t="shared" si="9"/>
        <v>100</v>
      </c>
    </row>
    <row r="545" spans="1:7" x14ac:dyDescent="0.2">
      <c r="A545" s="641">
        <v>3522</v>
      </c>
      <c r="B545" s="642">
        <v>5171</v>
      </c>
      <c r="C545" s="643" t="s">
        <v>155</v>
      </c>
      <c r="D545" s="644">
        <v>2000</v>
      </c>
      <c r="E545" s="645">
        <v>4980</v>
      </c>
      <c r="F545" s="645">
        <v>1738.62942</v>
      </c>
      <c r="G545" s="646">
        <f t="shared" si="9"/>
        <v>34.912237349397593</v>
      </c>
    </row>
    <row r="546" spans="1:7" x14ac:dyDescent="0.2">
      <c r="A546" s="641">
        <v>3522</v>
      </c>
      <c r="B546" s="642">
        <v>5331</v>
      </c>
      <c r="C546" s="643" t="s">
        <v>137</v>
      </c>
      <c r="D546" s="644">
        <v>133653</v>
      </c>
      <c r="E546" s="645">
        <v>88098.48</v>
      </c>
      <c r="F546" s="645">
        <v>80981.822320000007</v>
      </c>
      <c r="G546" s="646">
        <f t="shared" si="9"/>
        <v>91.921929095712002</v>
      </c>
    </row>
    <row r="547" spans="1:7" x14ac:dyDescent="0.2">
      <c r="A547" s="641">
        <v>3522</v>
      </c>
      <c r="B547" s="642">
        <v>5336</v>
      </c>
      <c r="C547" s="643" t="s">
        <v>159</v>
      </c>
      <c r="D547" s="644">
        <v>0</v>
      </c>
      <c r="E547" s="645">
        <v>27930.36</v>
      </c>
      <c r="F547" s="645">
        <v>27864.070359999998</v>
      </c>
      <c r="G547" s="646">
        <f t="shared" si="9"/>
        <v>99.762660989690062</v>
      </c>
    </row>
    <row r="548" spans="1:7" x14ac:dyDescent="0.2">
      <c r="A548" s="641">
        <v>3522</v>
      </c>
      <c r="B548" s="642">
        <v>5651</v>
      </c>
      <c r="C548" s="643" t="s">
        <v>172</v>
      </c>
      <c r="D548" s="644">
        <v>0</v>
      </c>
      <c r="E548" s="645">
        <v>50000</v>
      </c>
      <c r="F548" s="645">
        <v>50000</v>
      </c>
      <c r="G548" s="646">
        <f t="shared" si="9"/>
        <v>100</v>
      </c>
    </row>
    <row r="549" spans="1:7" x14ac:dyDescent="0.2">
      <c r="A549" s="641">
        <v>3522</v>
      </c>
      <c r="B549" s="642">
        <v>5901</v>
      </c>
      <c r="C549" s="643" t="s">
        <v>257</v>
      </c>
      <c r="D549" s="644">
        <v>0</v>
      </c>
      <c r="E549" s="645">
        <v>8500</v>
      </c>
      <c r="F549" s="645">
        <v>0</v>
      </c>
      <c r="G549" s="646">
        <f t="shared" si="9"/>
        <v>0</v>
      </c>
    </row>
    <row r="550" spans="1:7" s="653" customFormat="1" x14ac:dyDescent="0.2">
      <c r="A550" s="648">
        <v>3522</v>
      </c>
      <c r="B550" s="649"/>
      <c r="C550" s="650" t="s">
        <v>81</v>
      </c>
      <c r="D550" s="651">
        <v>135653</v>
      </c>
      <c r="E550" s="621">
        <v>211079.49</v>
      </c>
      <c r="F550" s="621">
        <v>172175.40335000004</v>
      </c>
      <c r="G550" s="652">
        <f t="shared" si="9"/>
        <v>81.568987754328973</v>
      </c>
    </row>
    <row r="551" spans="1:7" x14ac:dyDescent="0.2">
      <c r="A551" s="654"/>
      <c r="B551" s="655"/>
      <c r="C551" s="664" t="s">
        <v>2627</v>
      </c>
      <c r="D551" s="657"/>
      <c r="E551" s="657"/>
      <c r="F551" s="657"/>
      <c r="G551" s="603"/>
    </row>
    <row r="552" spans="1:7" x14ac:dyDescent="0.2">
      <c r="A552" s="658">
        <v>3525</v>
      </c>
      <c r="B552" s="659">
        <v>5223</v>
      </c>
      <c r="C552" s="660" t="s">
        <v>133</v>
      </c>
      <c r="D552" s="661">
        <v>0</v>
      </c>
      <c r="E552" s="662">
        <v>300</v>
      </c>
      <c r="F552" s="662">
        <v>300</v>
      </c>
      <c r="G552" s="663">
        <f t="shared" si="9"/>
        <v>100</v>
      </c>
    </row>
    <row r="553" spans="1:7" s="653" customFormat="1" x14ac:dyDescent="0.2">
      <c r="A553" s="648">
        <v>3525</v>
      </c>
      <c r="B553" s="649"/>
      <c r="C553" s="650" t="s">
        <v>200</v>
      </c>
      <c r="D553" s="651">
        <v>0</v>
      </c>
      <c r="E553" s="621">
        <v>300</v>
      </c>
      <c r="F553" s="621">
        <v>300</v>
      </c>
      <c r="G553" s="652">
        <f t="shared" si="9"/>
        <v>100</v>
      </c>
    </row>
    <row r="554" spans="1:7" x14ac:dyDescent="0.2">
      <c r="A554" s="654"/>
      <c r="B554" s="655"/>
      <c r="C554" s="664" t="s">
        <v>2627</v>
      </c>
      <c r="D554" s="657"/>
      <c r="E554" s="657"/>
      <c r="F554" s="657"/>
      <c r="G554" s="603"/>
    </row>
    <row r="555" spans="1:7" x14ac:dyDescent="0.2">
      <c r="A555" s="658">
        <v>3526</v>
      </c>
      <c r="B555" s="659">
        <v>5216</v>
      </c>
      <c r="C555" s="660" t="s">
        <v>3479</v>
      </c>
      <c r="D555" s="661">
        <v>0</v>
      </c>
      <c r="E555" s="662">
        <v>150</v>
      </c>
      <c r="F555" s="662">
        <v>150</v>
      </c>
      <c r="G555" s="663">
        <f t="shared" si="9"/>
        <v>100</v>
      </c>
    </row>
    <row r="556" spans="1:7" x14ac:dyDescent="0.2">
      <c r="A556" s="641">
        <v>3526</v>
      </c>
      <c r="B556" s="642">
        <v>5331</v>
      </c>
      <c r="C556" s="643" t="s">
        <v>137</v>
      </c>
      <c r="D556" s="644">
        <v>26768</v>
      </c>
      <c r="E556" s="645">
        <v>26357.75</v>
      </c>
      <c r="F556" s="645">
        <v>19085.392929999998</v>
      </c>
      <c r="G556" s="646">
        <f t="shared" si="9"/>
        <v>72.409036924623678</v>
      </c>
    </row>
    <row r="557" spans="1:7" x14ac:dyDescent="0.2">
      <c r="A557" s="641">
        <v>3526</v>
      </c>
      <c r="B557" s="642">
        <v>5336</v>
      </c>
      <c r="C557" s="643" t="s">
        <v>159</v>
      </c>
      <c r="D557" s="644">
        <v>0</v>
      </c>
      <c r="E557" s="645">
        <v>579.33000000000004</v>
      </c>
      <c r="F557" s="645">
        <v>579.32454000000007</v>
      </c>
      <c r="G557" s="646">
        <f t="shared" si="9"/>
        <v>99.999057531976604</v>
      </c>
    </row>
    <row r="558" spans="1:7" s="653" customFormat="1" x14ac:dyDescent="0.2">
      <c r="A558" s="648">
        <v>3526</v>
      </c>
      <c r="B558" s="649"/>
      <c r="C558" s="650" t="s">
        <v>82</v>
      </c>
      <c r="D558" s="651">
        <v>26768</v>
      </c>
      <c r="E558" s="621">
        <v>27087.08</v>
      </c>
      <c r="F558" s="621">
        <v>19814.71747</v>
      </c>
      <c r="G558" s="652">
        <f t="shared" si="9"/>
        <v>73.151914012141575</v>
      </c>
    </row>
    <row r="559" spans="1:7" x14ac:dyDescent="0.2">
      <c r="A559" s="654"/>
      <c r="B559" s="655"/>
      <c r="C559" s="664" t="s">
        <v>2627</v>
      </c>
      <c r="D559" s="657"/>
      <c r="E559" s="657"/>
      <c r="F559" s="657"/>
      <c r="G559" s="603"/>
    </row>
    <row r="560" spans="1:7" x14ac:dyDescent="0.2">
      <c r="A560" s="658">
        <v>3531</v>
      </c>
      <c r="B560" s="659">
        <v>5311</v>
      </c>
      <c r="C560" s="660" t="s">
        <v>4027</v>
      </c>
      <c r="D560" s="661">
        <v>0</v>
      </c>
      <c r="E560" s="662">
        <v>60</v>
      </c>
      <c r="F560" s="662">
        <v>60</v>
      </c>
      <c r="G560" s="663">
        <f t="shared" si="9"/>
        <v>100</v>
      </c>
    </row>
    <row r="561" spans="1:7" s="653" customFormat="1" x14ac:dyDescent="0.2">
      <c r="A561" s="648">
        <v>3531</v>
      </c>
      <c r="B561" s="649"/>
      <c r="C561" s="650" t="s">
        <v>3032</v>
      </c>
      <c r="D561" s="651">
        <v>0</v>
      </c>
      <c r="E561" s="621">
        <v>60</v>
      </c>
      <c r="F561" s="621">
        <v>60</v>
      </c>
      <c r="G561" s="652">
        <f t="shared" si="9"/>
        <v>100</v>
      </c>
    </row>
    <row r="562" spans="1:7" x14ac:dyDescent="0.2">
      <c r="A562" s="654"/>
      <c r="B562" s="655"/>
      <c r="C562" s="664" t="s">
        <v>2627</v>
      </c>
      <c r="D562" s="657"/>
      <c r="E562" s="657"/>
      <c r="F562" s="657"/>
      <c r="G562" s="603"/>
    </row>
    <row r="563" spans="1:7" x14ac:dyDescent="0.2">
      <c r="A563" s="658">
        <v>3533</v>
      </c>
      <c r="B563" s="659">
        <v>5169</v>
      </c>
      <c r="C563" s="660" t="s">
        <v>128</v>
      </c>
      <c r="D563" s="661">
        <v>200</v>
      </c>
      <c r="E563" s="662">
        <v>240</v>
      </c>
      <c r="F563" s="662">
        <v>38.72</v>
      </c>
      <c r="G563" s="663">
        <f t="shared" si="9"/>
        <v>16.133333333333333</v>
      </c>
    </row>
    <row r="564" spans="1:7" x14ac:dyDescent="0.2">
      <c r="A564" s="641">
        <v>3533</v>
      </c>
      <c r="B564" s="642">
        <v>5331</v>
      </c>
      <c r="C564" s="643" t="s">
        <v>137</v>
      </c>
      <c r="D564" s="644">
        <v>645837</v>
      </c>
      <c r="E564" s="645">
        <v>601465.48</v>
      </c>
      <c r="F564" s="645">
        <v>582244.4704300001</v>
      </c>
      <c r="G564" s="646">
        <f t="shared" si="9"/>
        <v>96.804303786478343</v>
      </c>
    </row>
    <row r="565" spans="1:7" x14ac:dyDescent="0.2">
      <c r="A565" s="641">
        <v>3533</v>
      </c>
      <c r="B565" s="642">
        <v>5336</v>
      </c>
      <c r="C565" s="643" t="s">
        <v>159</v>
      </c>
      <c r="D565" s="644">
        <v>0</v>
      </c>
      <c r="E565" s="645">
        <v>8490.34</v>
      </c>
      <c r="F565" s="645">
        <v>8490.3281500000012</v>
      </c>
      <c r="G565" s="646">
        <f t="shared" si="9"/>
        <v>99.999860429617669</v>
      </c>
    </row>
    <row r="566" spans="1:7" s="653" customFormat="1" x14ac:dyDescent="0.2">
      <c r="A566" s="648">
        <v>3533</v>
      </c>
      <c r="B566" s="649"/>
      <c r="C566" s="650" t="s">
        <v>202</v>
      </c>
      <c r="D566" s="651">
        <v>646037</v>
      </c>
      <c r="E566" s="621">
        <v>610195.81999999995</v>
      </c>
      <c r="F566" s="621">
        <v>590773.51858000003</v>
      </c>
      <c r="G566" s="652">
        <f t="shared" si="9"/>
        <v>96.817037943655549</v>
      </c>
    </row>
    <row r="567" spans="1:7" x14ac:dyDescent="0.2">
      <c r="A567" s="654"/>
      <c r="B567" s="655"/>
      <c r="C567" s="664" t="s">
        <v>2627</v>
      </c>
      <c r="D567" s="657"/>
      <c r="E567" s="657"/>
      <c r="F567" s="657"/>
      <c r="G567" s="603"/>
    </row>
    <row r="568" spans="1:7" x14ac:dyDescent="0.2">
      <c r="A568" s="658">
        <v>3541</v>
      </c>
      <c r="B568" s="659">
        <v>5136</v>
      </c>
      <c r="C568" s="660" t="s">
        <v>3028</v>
      </c>
      <c r="D568" s="661">
        <v>0</v>
      </c>
      <c r="E568" s="662">
        <v>13.391999999999999</v>
      </c>
      <c r="F568" s="662">
        <v>13.287000000000001</v>
      </c>
      <c r="G568" s="663">
        <f t="shared" si="9"/>
        <v>99.215949820788538</v>
      </c>
    </row>
    <row r="569" spans="1:7" x14ac:dyDescent="0.2">
      <c r="A569" s="641">
        <v>3541</v>
      </c>
      <c r="B569" s="642">
        <v>5137</v>
      </c>
      <c r="C569" s="643" t="s">
        <v>1009</v>
      </c>
      <c r="D569" s="644">
        <v>0</v>
      </c>
      <c r="E569" s="645">
        <v>1.89</v>
      </c>
      <c r="F569" s="645">
        <v>1.89</v>
      </c>
      <c r="G569" s="646">
        <f t="shared" si="9"/>
        <v>100</v>
      </c>
    </row>
    <row r="570" spans="1:7" x14ac:dyDescent="0.2">
      <c r="A570" s="641">
        <v>3541</v>
      </c>
      <c r="B570" s="642">
        <v>5139</v>
      </c>
      <c r="C570" s="643" t="s">
        <v>127</v>
      </c>
      <c r="D570" s="644">
        <v>0</v>
      </c>
      <c r="E570" s="645">
        <v>17.117999999999999</v>
      </c>
      <c r="F570" s="645">
        <v>17.111000000000001</v>
      </c>
      <c r="G570" s="646">
        <f t="shared" si="9"/>
        <v>99.959107372356598</v>
      </c>
    </row>
    <row r="571" spans="1:7" x14ac:dyDescent="0.2">
      <c r="A571" s="641">
        <v>3541</v>
      </c>
      <c r="B571" s="642">
        <v>5164</v>
      </c>
      <c r="C571" s="643" t="s">
        <v>140</v>
      </c>
      <c r="D571" s="644">
        <v>5</v>
      </c>
      <c r="E571" s="645">
        <v>115</v>
      </c>
      <c r="F571" s="645">
        <v>80</v>
      </c>
      <c r="G571" s="646">
        <f t="shared" si="9"/>
        <v>69.565217391304344</v>
      </c>
    </row>
    <row r="572" spans="1:7" x14ac:dyDescent="0.2">
      <c r="A572" s="641">
        <v>3541</v>
      </c>
      <c r="B572" s="642">
        <v>5167</v>
      </c>
      <c r="C572" s="643" t="s">
        <v>153</v>
      </c>
      <c r="D572" s="644">
        <v>25</v>
      </c>
      <c r="E572" s="645">
        <v>947.96</v>
      </c>
      <c r="F572" s="645">
        <v>776.96</v>
      </c>
      <c r="G572" s="646">
        <f t="shared" si="9"/>
        <v>81.961264188362378</v>
      </c>
    </row>
    <row r="573" spans="1:7" x14ac:dyDescent="0.2">
      <c r="A573" s="641">
        <v>3541</v>
      </c>
      <c r="B573" s="642">
        <v>5169</v>
      </c>
      <c r="C573" s="643" t="s">
        <v>128</v>
      </c>
      <c r="D573" s="644">
        <v>60</v>
      </c>
      <c r="E573" s="645">
        <v>67.2</v>
      </c>
      <c r="F573" s="645">
        <v>67.2</v>
      </c>
      <c r="G573" s="646">
        <f t="shared" si="9"/>
        <v>100</v>
      </c>
    </row>
    <row r="574" spans="1:7" x14ac:dyDescent="0.2">
      <c r="A574" s="641">
        <v>3541</v>
      </c>
      <c r="B574" s="642">
        <v>5173</v>
      </c>
      <c r="C574" s="643" t="s">
        <v>141</v>
      </c>
      <c r="D574" s="644">
        <v>15</v>
      </c>
      <c r="E574" s="645">
        <v>316.00799999999998</v>
      </c>
      <c r="F574" s="645">
        <v>301.00799999999998</v>
      </c>
      <c r="G574" s="646">
        <f t="shared" si="9"/>
        <v>95.253284726968928</v>
      </c>
    </row>
    <row r="575" spans="1:7" x14ac:dyDescent="0.2">
      <c r="A575" s="641">
        <v>3541</v>
      </c>
      <c r="B575" s="642">
        <v>5175</v>
      </c>
      <c r="C575" s="643" t="s">
        <v>129</v>
      </c>
      <c r="D575" s="644">
        <v>15</v>
      </c>
      <c r="E575" s="645">
        <v>39</v>
      </c>
      <c r="F575" s="645">
        <v>38.993000000000002</v>
      </c>
      <c r="G575" s="646">
        <f t="shared" si="9"/>
        <v>99.982051282051287</v>
      </c>
    </row>
    <row r="576" spans="1:7" x14ac:dyDescent="0.2">
      <c r="A576" s="641">
        <v>3541</v>
      </c>
      <c r="B576" s="642">
        <v>5176</v>
      </c>
      <c r="C576" s="643" t="s">
        <v>3034</v>
      </c>
      <c r="D576" s="644">
        <v>0</v>
      </c>
      <c r="E576" s="645">
        <v>2.5990000000000002</v>
      </c>
      <c r="F576" s="645">
        <v>2.5990000000000002</v>
      </c>
      <c r="G576" s="646">
        <f t="shared" si="9"/>
        <v>100</v>
      </c>
    </row>
    <row r="577" spans="1:7" x14ac:dyDescent="0.2">
      <c r="A577" s="641">
        <v>3541</v>
      </c>
      <c r="B577" s="642">
        <v>5194</v>
      </c>
      <c r="C577" s="643" t="s">
        <v>3018</v>
      </c>
      <c r="D577" s="644">
        <v>30</v>
      </c>
      <c r="E577" s="645">
        <v>30</v>
      </c>
      <c r="F577" s="645">
        <v>30</v>
      </c>
      <c r="G577" s="646">
        <f t="shared" si="9"/>
        <v>100</v>
      </c>
    </row>
    <row r="578" spans="1:7" x14ac:dyDescent="0.2">
      <c r="A578" s="641">
        <v>3541</v>
      </c>
      <c r="B578" s="642">
        <v>5213</v>
      </c>
      <c r="C578" s="643" t="s">
        <v>3019</v>
      </c>
      <c r="D578" s="644">
        <v>0</v>
      </c>
      <c r="E578" s="645">
        <v>189</v>
      </c>
      <c r="F578" s="645">
        <v>189</v>
      </c>
      <c r="G578" s="646">
        <f t="shared" si="9"/>
        <v>100</v>
      </c>
    </row>
    <row r="579" spans="1:7" x14ac:dyDescent="0.2">
      <c r="A579" s="641">
        <v>3541</v>
      </c>
      <c r="B579" s="642">
        <v>5221</v>
      </c>
      <c r="C579" s="643" t="s">
        <v>142</v>
      </c>
      <c r="D579" s="644">
        <v>0</v>
      </c>
      <c r="E579" s="645">
        <v>170</v>
      </c>
      <c r="F579" s="645">
        <v>170</v>
      </c>
      <c r="G579" s="646">
        <f t="shared" si="9"/>
        <v>100</v>
      </c>
    </row>
    <row r="580" spans="1:7" x14ac:dyDescent="0.2">
      <c r="A580" s="641">
        <v>3541</v>
      </c>
      <c r="B580" s="642">
        <v>5222</v>
      </c>
      <c r="C580" s="643" t="s">
        <v>130</v>
      </c>
      <c r="D580" s="644">
        <v>0</v>
      </c>
      <c r="E580" s="645">
        <v>275</v>
      </c>
      <c r="F580" s="645">
        <v>275</v>
      </c>
      <c r="G580" s="646">
        <f t="shared" si="9"/>
        <v>100</v>
      </c>
    </row>
    <row r="581" spans="1:7" x14ac:dyDescent="0.2">
      <c r="A581" s="641">
        <v>3541</v>
      </c>
      <c r="B581" s="642">
        <v>5321</v>
      </c>
      <c r="C581" s="643" t="s">
        <v>134</v>
      </c>
      <c r="D581" s="644">
        <v>3000</v>
      </c>
      <c r="E581" s="645">
        <v>1789.4</v>
      </c>
      <c r="F581" s="645">
        <v>1789.4</v>
      </c>
      <c r="G581" s="646">
        <f t="shared" si="9"/>
        <v>100</v>
      </c>
    </row>
    <row r="582" spans="1:7" x14ac:dyDescent="0.2">
      <c r="A582" s="641">
        <v>3541</v>
      </c>
      <c r="B582" s="642">
        <v>5331</v>
      </c>
      <c r="C582" s="643" t="s">
        <v>137</v>
      </c>
      <c r="D582" s="644">
        <v>0</v>
      </c>
      <c r="E582" s="645">
        <v>786.6</v>
      </c>
      <c r="F582" s="645">
        <v>786.6</v>
      </c>
      <c r="G582" s="646">
        <f t="shared" ref="G582:G647" si="10">F582/E582*100</f>
        <v>100</v>
      </c>
    </row>
    <row r="583" spans="1:7" x14ac:dyDescent="0.2">
      <c r="A583" s="641">
        <v>3541</v>
      </c>
      <c r="B583" s="642">
        <v>5901</v>
      </c>
      <c r="C583" s="643" t="s">
        <v>257</v>
      </c>
      <c r="D583" s="644">
        <v>0</v>
      </c>
      <c r="E583" s="645">
        <v>70</v>
      </c>
      <c r="F583" s="645">
        <v>0</v>
      </c>
      <c r="G583" s="646">
        <f t="shared" si="10"/>
        <v>0</v>
      </c>
    </row>
    <row r="584" spans="1:7" s="653" customFormat="1" x14ac:dyDescent="0.2">
      <c r="A584" s="648">
        <v>3541</v>
      </c>
      <c r="B584" s="649"/>
      <c r="C584" s="650" t="s">
        <v>83</v>
      </c>
      <c r="D584" s="651">
        <v>3150</v>
      </c>
      <c r="E584" s="621">
        <v>4830.1670000000004</v>
      </c>
      <c r="F584" s="621">
        <v>4539.0479999999998</v>
      </c>
      <c r="G584" s="652">
        <f t="shared" si="10"/>
        <v>93.972899901804624</v>
      </c>
    </row>
    <row r="585" spans="1:7" x14ac:dyDescent="0.2">
      <c r="A585" s="654"/>
      <c r="B585" s="655"/>
      <c r="C585" s="664" t="s">
        <v>2627</v>
      </c>
      <c r="D585" s="657"/>
      <c r="E585" s="657"/>
      <c r="F585" s="657"/>
      <c r="G585" s="603"/>
    </row>
    <row r="586" spans="1:7" x14ac:dyDescent="0.2">
      <c r="A586" s="658">
        <v>3549</v>
      </c>
      <c r="B586" s="659">
        <v>5212</v>
      </c>
      <c r="C586" s="660" t="s">
        <v>3014</v>
      </c>
      <c r="D586" s="661">
        <v>400</v>
      </c>
      <c r="E586" s="662">
        <v>200</v>
      </c>
      <c r="F586" s="662">
        <v>200</v>
      </c>
      <c r="G586" s="663">
        <f t="shared" si="10"/>
        <v>100</v>
      </c>
    </row>
    <row r="587" spans="1:7" x14ac:dyDescent="0.2">
      <c r="A587" s="641">
        <v>3549</v>
      </c>
      <c r="B587" s="642">
        <v>5213</v>
      </c>
      <c r="C587" s="643" t="s">
        <v>3019</v>
      </c>
      <c r="D587" s="644">
        <v>600</v>
      </c>
      <c r="E587" s="645">
        <v>1200</v>
      </c>
      <c r="F587" s="645">
        <v>1200</v>
      </c>
      <c r="G587" s="646">
        <f t="shared" si="10"/>
        <v>100</v>
      </c>
    </row>
    <row r="588" spans="1:7" x14ac:dyDescent="0.2">
      <c r="A588" s="641">
        <v>3549</v>
      </c>
      <c r="B588" s="642">
        <v>5221</v>
      </c>
      <c r="C588" s="643" t="s">
        <v>142</v>
      </c>
      <c r="D588" s="644">
        <v>0</v>
      </c>
      <c r="E588" s="645">
        <v>2450</v>
      </c>
      <c r="F588" s="645">
        <v>2450</v>
      </c>
      <c r="G588" s="646">
        <f t="shared" si="10"/>
        <v>100</v>
      </c>
    </row>
    <row r="589" spans="1:7" x14ac:dyDescent="0.2">
      <c r="A589" s="641">
        <v>3549</v>
      </c>
      <c r="B589" s="642">
        <v>5222</v>
      </c>
      <c r="C589" s="643" t="s">
        <v>130</v>
      </c>
      <c r="D589" s="644">
        <v>0</v>
      </c>
      <c r="E589" s="645">
        <v>1800.5</v>
      </c>
      <c r="F589" s="645">
        <v>1800.5</v>
      </c>
      <c r="G589" s="646">
        <f t="shared" si="10"/>
        <v>100</v>
      </c>
    </row>
    <row r="590" spans="1:7" x14ac:dyDescent="0.2">
      <c r="A590" s="641">
        <v>3549</v>
      </c>
      <c r="B590" s="642">
        <v>5223</v>
      </c>
      <c r="C590" s="643" t="s">
        <v>133</v>
      </c>
      <c r="D590" s="644">
        <v>0</v>
      </c>
      <c r="E590" s="645">
        <v>3072</v>
      </c>
      <c r="F590" s="645">
        <v>3072</v>
      </c>
      <c r="G590" s="646">
        <f t="shared" si="10"/>
        <v>100</v>
      </c>
    </row>
    <row r="591" spans="1:7" x14ac:dyDescent="0.2">
      <c r="A591" s="641">
        <v>3549</v>
      </c>
      <c r="B591" s="642">
        <v>5229</v>
      </c>
      <c r="C591" s="643" t="s">
        <v>3024</v>
      </c>
      <c r="D591" s="644">
        <v>7000</v>
      </c>
      <c r="E591" s="645">
        <v>0</v>
      </c>
      <c r="F591" s="645">
        <v>0</v>
      </c>
      <c r="G591" s="646" t="s">
        <v>2739</v>
      </c>
    </row>
    <row r="592" spans="1:7" s="653" customFormat="1" x14ac:dyDescent="0.2">
      <c r="A592" s="648">
        <v>3549</v>
      </c>
      <c r="B592" s="649"/>
      <c r="C592" s="650" t="s">
        <v>203</v>
      </c>
      <c r="D592" s="651">
        <v>8000</v>
      </c>
      <c r="E592" s="621">
        <v>8722.5</v>
      </c>
      <c r="F592" s="621">
        <v>8722.5</v>
      </c>
      <c r="G592" s="652">
        <f t="shared" si="10"/>
        <v>100</v>
      </c>
    </row>
    <row r="593" spans="1:7" x14ac:dyDescent="0.2">
      <c r="A593" s="654"/>
      <c r="B593" s="655"/>
      <c r="C593" s="664" t="s">
        <v>2627</v>
      </c>
      <c r="D593" s="657"/>
      <c r="E593" s="657"/>
      <c r="F593" s="657"/>
      <c r="G593" s="603"/>
    </row>
    <row r="594" spans="1:7" x14ac:dyDescent="0.2">
      <c r="A594" s="658">
        <v>3599</v>
      </c>
      <c r="B594" s="659">
        <v>5021</v>
      </c>
      <c r="C594" s="660" t="s">
        <v>145</v>
      </c>
      <c r="D594" s="661">
        <v>1500</v>
      </c>
      <c r="E594" s="662">
        <v>1590</v>
      </c>
      <c r="F594" s="662">
        <v>887.33</v>
      </c>
      <c r="G594" s="663">
        <f t="shared" si="10"/>
        <v>55.80691823899371</v>
      </c>
    </row>
    <row r="595" spans="1:7" x14ac:dyDescent="0.2">
      <c r="A595" s="641">
        <v>3599</v>
      </c>
      <c r="B595" s="642">
        <v>5041</v>
      </c>
      <c r="C595" s="643" t="s">
        <v>139</v>
      </c>
      <c r="D595" s="644">
        <v>490</v>
      </c>
      <c r="E595" s="645">
        <v>490</v>
      </c>
      <c r="F595" s="645">
        <v>484</v>
      </c>
      <c r="G595" s="646">
        <f t="shared" si="10"/>
        <v>98.775510204081627</v>
      </c>
    </row>
    <row r="596" spans="1:7" x14ac:dyDescent="0.2">
      <c r="A596" s="641">
        <v>3599</v>
      </c>
      <c r="B596" s="642">
        <v>5042</v>
      </c>
      <c r="C596" s="643" t="s">
        <v>166</v>
      </c>
      <c r="D596" s="644">
        <v>3</v>
      </c>
      <c r="E596" s="645">
        <v>0</v>
      </c>
      <c r="F596" s="645">
        <v>0</v>
      </c>
      <c r="G596" s="646" t="s">
        <v>2739</v>
      </c>
    </row>
    <row r="597" spans="1:7" x14ac:dyDescent="0.2">
      <c r="A597" s="641">
        <v>3599</v>
      </c>
      <c r="B597" s="642">
        <v>5139</v>
      </c>
      <c r="C597" s="643" t="s">
        <v>127</v>
      </c>
      <c r="D597" s="644">
        <v>44</v>
      </c>
      <c r="E597" s="645">
        <v>44</v>
      </c>
      <c r="F597" s="645">
        <v>43.075940000000003</v>
      </c>
      <c r="G597" s="646">
        <f t="shared" si="10"/>
        <v>97.899863636363634</v>
      </c>
    </row>
    <row r="598" spans="1:7" x14ac:dyDescent="0.2">
      <c r="A598" s="641">
        <v>3599</v>
      </c>
      <c r="B598" s="642">
        <v>5162</v>
      </c>
      <c r="C598" s="643" t="s">
        <v>189</v>
      </c>
      <c r="D598" s="644">
        <v>50</v>
      </c>
      <c r="E598" s="645">
        <v>50</v>
      </c>
      <c r="F598" s="645">
        <v>30.034130000000001</v>
      </c>
      <c r="G598" s="646">
        <f t="shared" si="10"/>
        <v>60.068260000000009</v>
      </c>
    </row>
    <row r="599" spans="1:7" x14ac:dyDescent="0.2">
      <c r="A599" s="641">
        <v>3599</v>
      </c>
      <c r="B599" s="642">
        <v>5166</v>
      </c>
      <c r="C599" s="643" t="s">
        <v>152</v>
      </c>
      <c r="D599" s="644">
        <v>2020</v>
      </c>
      <c r="E599" s="645">
        <v>1102.95</v>
      </c>
      <c r="F599" s="645">
        <v>867.57</v>
      </c>
      <c r="G599" s="646">
        <f t="shared" si="10"/>
        <v>78.659050727594177</v>
      </c>
    </row>
    <row r="600" spans="1:7" x14ac:dyDescent="0.2">
      <c r="A600" s="641">
        <v>3599</v>
      </c>
      <c r="B600" s="642">
        <v>5168</v>
      </c>
      <c r="C600" s="643" t="s">
        <v>154</v>
      </c>
      <c r="D600" s="644">
        <v>5934</v>
      </c>
      <c r="E600" s="645">
        <v>16773.05</v>
      </c>
      <c r="F600" s="645">
        <v>7509.6453400000009</v>
      </c>
      <c r="G600" s="646">
        <f t="shared" si="10"/>
        <v>44.772091778179885</v>
      </c>
    </row>
    <row r="601" spans="1:7" x14ac:dyDescent="0.2">
      <c r="A601" s="641">
        <v>3599</v>
      </c>
      <c r="B601" s="642">
        <v>5169</v>
      </c>
      <c r="C601" s="643" t="s">
        <v>128</v>
      </c>
      <c r="D601" s="644">
        <v>25754</v>
      </c>
      <c r="E601" s="645">
        <v>33875.01</v>
      </c>
      <c r="F601" s="645">
        <v>23439.1165</v>
      </c>
      <c r="G601" s="646">
        <f t="shared" si="10"/>
        <v>69.19294341167722</v>
      </c>
    </row>
    <row r="602" spans="1:7" x14ac:dyDescent="0.2">
      <c r="A602" s="641">
        <v>3599</v>
      </c>
      <c r="B602" s="642">
        <v>5175</v>
      </c>
      <c r="C602" s="643" t="s">
        <v>129</v>
      </c>
      <c r="D602" s="644">
        <v>230</v>
      </c>
      <c r="E602" s="645">
        <v>230</v>
      </c>
      <c r="F602" s="645">
        <v>225.41560000000001</v>
      </c>
      <c r="G602" s="646">
        <f t="shared" si="10"/>
        <v>98.006782608695659</v>
      </c>
    </row>
    <row r="603" spans="1:7" x14ac:dyDescent="0.2">
      <c r="A603" s="641">
        <v>3599</v>
      </c>
      <c r="B603" s="642">
        <v>5192</v>
      </c>
      <c r="C603" s="643" t="s">
        <v>163</v>
      </c>
      <c r="D603" s="644">
        <v>10</v>
      </c>
      <c r="E603" s="645">
        <v>10</v>
      </c>
      <c r="F603" s="645">
        <v>3</v>
      </c>
      <c r="G603" s="646">
        <f t="shared" si="10"/>
        <v>30</v>
      </c>
    </row>
    <row r="604" spans="1:7" x14ac:dyDescent="0.2">
      <c r="A604" s="641">
        <v>3599</v>
      </c>
      <c r="B604" s="642">
        <v>5213</v>
      </c>
      <c r="C604" s="643" t="s">
        <v>3019</v>
      </c>
      <c r="D604" s="644">
        <v>0</v>
      </c>
      <c r="E604" s="645">
        <v>507.8</v>
      </c>
      <c r="F604" s="645">
        <v>507.8</v>
      </c>
      <c r="G604" s="646">
        <f t="shared" si="10"/>
        <v>100</v>
      </c>
    </row>
    <row r="605" spans="1:7" x14ac:dyDescent="0.2">
      <c r="A605" s="641">
        <v>3599</v>
      </c>
      <c r="B605" s="642">
        <v>5221</v>
      </c>
      <c r="C605" s="643" t="s">
        <v>142</v>
      </c>
      <c r="D605" s="644">
        <v>0</v>
      </c>
      <c r="E605" s="645">
        <v>792</v>
      </c>
      <c r="F605" s="645">
        <v>792</v>
      </c>
      <c r="G605" s="646">
        <f t="shared" si="10"/>
        <v>100</v>
      </c>
    </row>
    <row r="606" spans="1:7" x14ac:dyDescent="0.2">
      <c r="A606" s="641">
        <v>3599</v>
      </c>
      <c r="B606" s="642">
        <v>5222</v>
      </c>
      <c r="C606" s="643" t="s">
        <v>130</v>
      </c>
      <c r="D606" s="644">
        <v>0</v>
      </c>
      <c r="E606" s="645">
        <v>930</v>
      </c>
      <c r="F606" s="645">
        <v>930</v>
      </c>
      <c r="G606" s="646">
        <f t="shared" si="10"/>
        <v>100</v>
      </c>
    </row>
    <row r="607" spans="1:7" x14ac:dyDescent="0.2">
      <c r="A607" s="641">
        <v>3599</v>
      </c>
      <c r="B607" s="642">
        <v>5229</v>
      </c>
      <c r="C607" s="643" t="s">
        <v>3024</v>
      </c>
      <c r="D607" s="644">
        <v>500</v>
      </c>
      <c r="E607" s="645">
        <v>20</v>
      </c>
      <c r="F607" s="645">
        <v>0</v>
      </c>
      <c r="G607" s="646">
        <f t="shared" si="10"/>
        <v>0</v>
      </c>
    </row>
    <row r="608" spans="1:7" x14ac:dyDescent="0.2">
      <c r="A608" s="641">
        <v>3599</v>
      </c>
      <c r="B608" s="642">
        <v>5321</v>
      </c>
      <c r="C608" s="643" t="s">
        <v>134</v>
      </c>
      <c r="D608" s="644">
        <v>11000</v>
      </c>
      <c r="E608" s="645">
        <v>11000</v>
      </c>
      <c r="F608" s="645">
        <v>11000</v>
      </c>
      <c r="G608" s="646">
        <f t="shared" si="10"/>
        <v>100</v>
      </c>
    </row>
    <row r="609" spans="1:7" x14ac:dyDescent="0.2">
      <c r="A609" s="641">
        <v>3599</v>
      </c>
      <c r="B609" s="642">
        <v>5332</v>
      </c>
      <c r="C609" s="643" t="s">
        <v>3022</v>
      </c>
      <c r="D609" s="644">
        <v>525</v>
      </c>
      <c r="E609" s="645">
        <v>575</v>
      </c>
      <c r="F609" s="645">
        <v>400</v>
      </c>
      <c r="G609" s="646">
        <f t="shared" si="10"/>
        <v>69.565217391304344</v>
      </c>
    </row>
    <row r="610" spans="1:7" x14ac:dyDescent="0.2">
      <c r="A610" s="641">
        <v>3599</v>
      </c>
      <c r="B610" s="642">
        <v>5339</v>
      </c>
      <c r="C610" s="643" t="s">
        <v>157</v>
      </c>
      <c r="D610" s="644">
        <v>0</v>
      </c>
      <c r="E610" s="645">
        <v>100</v>
      </c>
      <c r="F610" s="645">
        <v>0</v>
      </c>
      <c r="G610" s="646">
        <f t="shared" si="10"/>
        <v>0</v>
      </c>
    </row>
    <row r="611" spans="1:7" x14ac:dyDescent="0.2">
      <c r="A611" s="641">
        <v>3599</v>
      </c>
      <c r="B611" s="642">
        <v>5494</v>
      </c>
      <c r="C611" s="643" t="s">
        <v>3030</v>
      </c>
      <c r="D611" s="644">
        <v>140</v>
      </c>
      <c r="E611" s="645">
        <v>140</v>
      </c>
      <c r="F611" s="645">
        <v>140</v>
      </c>
      <c r="G611" s="646">
        <f t="shared" si="10"/>
        <v>100</v>
      </c>
    </row>
    <row r="612" spans="1:7" x14ac:dyDescent="0.2">
      <c r="A612" s="641">
        <v>3599</v>
      </c>
      <c r="B612" s="642">
        <v>5909</v>
      </c>
      <c r="C612" s="643" t="s">
        <v>167</v>
      </c>
      <c r="D612" s="644">
        <v>0</v>
      </c>
      <c r="E612" s="645">
        <v>25.12</v>
      </c>
      <c r="F612" s="645">
        <v>0</v>
      </c>
      <c r="G612" s="646">
        <f t="shared" si="10"/>
        <v>0</v>
      </c>
    </row>
    <row r="613" spans="1:7" s="653" customFormat="1" x14ac:dyDescent="0.2">
      <c r="A613" s="648">
        <v>3599</v>
      </c>
      <c r="B613" s="649"/>
      <c r="C613" s="650" t="s">
        <v>84</v>
      </c>
      <c r="D613" s="651">
        <v>48200</v>
      </c>
      <c r="E613" s="621">
        <v>68254.929999999993</v>
      </c>
      <c r="F613" s="621">
        <v>47258.987509999999</v>
      </c>
      <c r="G613" s="652">
        <f t="shared" si="10"/>
        <v>69.238936308337003</v>
      </c>
    </row>
    <row r="614" spans="1:7" s="653" customFormat="1" x14ac:dyDescent="0.2">
      <c r="A614" s="654"/>
      <c r="B614" s="655"/>
      <c r="C614" s="664" t="s">
        <v>2627</v>
      </c>
      <c r="D614" s="657"/>
      <c r="E614" s="657"/>
      <c r="F614" s="657"/>
      <c r="G614" s="671"/>
    </row>
    <row r="615" spans="1:7" s="653" customFormat="1" x14ac:dyDescent="0.2">
      <c r="A615" s="658">
        <v>3635</v>
      </c>
      <c r="B615" s="659">
        <v>5166</v>
      </c>
      <c r="C615" s="660" t="s">
        <v>152</v>
      </c>
      <c r="D615" s="661">
        <v>1600</v>
      </c>
      <c r="E615" s="662">
        <v>2190.9250000000002</v>
      </c>
      <c r="F615" s="662">
        <v>61.195749999999997</v>
      </c>
      <c r="G615" s="672">
        <f t="shared" ref="G615" si="11">F615/E615*100</f>
        <v>2.7931467302623316</v>
      </c>
    </row>
    <row r="616" spans="1:7" x14ac:dyDescent="0.2">
      <c r="A616" s="641">
        <v>3635</v>
      </c>
      <c r="B616" s="642">
        <v>5167</v>
      </c>
      <c r="C616" s="643" t="s">
        <v>153</v>
      </c>
      <c r="D616" s="644">
        <v>0</v>
      </c>
      <c r="E616" s="645">
        <v>14.074999999999999</v>
      </c>
      <c r="F616" s="645">
        <v>11.074999999999999</v>
      </c>
      <c r="G616" s="646">
        <f t="shared" si="10"/>
        <v>78.685612788632326</v>
      </c>
    </row>
    <row r="617" spans="1:7" x14ac:dyDescent="0.2">
      <c r="A617" s="641">
        <v>3635</v>
      </c>
      <c r="B617" s="642">
        <v>5168</v>
      </c>
      <c r="C617" s="643" t="s">
        <v>154</v>
      </c>
      <c r="D617" s="644">
        <v>3449</v>
      </c>
      <c r="E617" s="645">
        <v>4735</v>
      </c>
      <c r="F617" s="645">
        <v>4629.1332999999995</v>
      </c>
      <c r="G617" s="646">
        <f t="shared" si="10"/>
        <v>97.764166842661027</v>
      </c>
    </row>
    <row r="618" spans="1:7" x14ac:dyDescent="0.2">
      <c r="A618" s="641">
        <v>3635</v>
      </c>
      <c r="B618" s="642">
        <v>5169</v>
      </c>
      <c r="C618" s="643" t="s">
        <v>128</v>
      </c>
      <c r="D618" s="644">
        <v>5200</v>
      </c>
      <c r="E618" s="645">
        <v>16444.400000000001</v>
      </c>
      <c r="F618" s="645">
        <v>2768.8139999999999</v>
      </c>
      <c r="G618" s="646">
        <f t="shared" si="10"/>
        <v>16.837427938994427</v>
      </c>
    </row>
    <row r="619" spans="1:7" s="653" customFormat="1" x14ac:dyDescent="0.2">
      <c r="A619" s="648">
        <v>3635</v>
      </c>
      <c r="B619" s="649"/>
      <c r="C619" s="650" t="s">
        <v>204</v>
      </c>
      <c r="D619" s="651">
        <v>10249</v>
      </c>
      <c r="E619" s="621">
        <v>23384.400000000001</v>
      </c>
      <c r="F619" s="621">
        <v>7470.2180499999995</v>
      </c>
      <c r="G619" s="652">
        <f t="shared" si="10"/>
        <v>31.945305631104493</v>
      </c>
    </row>
    <row r="620" spans="1:7" s="653" customFormat="1" x14ac:dyDescent="0.2">
      <c r="A620" s="654"/>
      <c r="B620" s="655"/>
      <c r="C620" s="664" t="s">
        <v>2627</v>
      </c>
      <c r="D620" s="657"/>
      <c r="E620" s="657"/>
      <c r="F620" s="657"/>
      <c r="G620" s="671"/>
    </row>
    <row r="621" spans="1:7" s="653" customFormat="1" x14ac:dyDescent="0.2">
      <c r="A621" s="658">
        <v>3636</v>
      </c>
      <c r="B621" s="659">
        <v>5042</v>
      </c>
      <c r="C621" s="660" t="s">
        <v>166</v>
      </c>
      <c r="D621" s="661">
        <v>2</v>
      </c>
      <c r="E621" s="662">
        <v>300</v>
      </c>
      <c r="F621" s="662">
        <v>24.200000000000003</v>
      </c>
      <c r="G621" s="672">
        <f t="shared" ref="G621" si="12">F621/E621*100</f>
        <v>8.0666666666666682</v>
      </c>
    </row>
    <row r="622" spans="1:7" x14ac:dyDescent="0.2">
      <c r="A622" s="641">
        <v>3636</v>
      </c>
      <c r="B622" s="642">
        <v>5139</v>
      </c>
      <c r="C622" s="643" t="s">
        <v>127</v>
      </c>
      <c r="D622" s="644">
        <v>200</v>
      </c>
      <c r="E622" s="645">
        <v>0</v>
      </c>
      <c r="F622" s="645">
        <v>0</v>
      </c>
      <c r="G622" s="646" t="s">
        <v>2739</v>
      </c>
    </row>
    <row r="623" spans="1:7" x14ac:dyDescent="0.2">
      <c r="A623" s="641">
        <v>3636</v>
      </c>
      <c r="B623" s="642">
        <v>5164</v>
      </c>
      <c r="C623" s="643" t="s">
        <v>140</v>
      </c>
      <c r="D623" s="644">
        <v>200</v>
      </c>
      <c r="E623" s="645">
        <v>0</v>
      </c>
      <c r="F623" s="645">
        <v>0</v>
      </c>
      <c r="G623" s="646" t="s">
        <v>2739</v>
      </c>
    </row>
    <row r="624" spans="1:7" x14ac:dyDescent="0.2">
      <c r="A624" s="641">
        <v>3636</v>
      </c>
      <c r="B624" s="642">
        <v>5166</v>
      </c>
      <c r="C624" s="643" t="s">
        <v>152</v>
      </c>
      <c r="D624" s="644">
        <v>785</v>
      </c>
      <c r="E624" s="645">
        <v>685</v>
      </c>
      <c r="F624" s="645">
        <v>679.12157999999999</v>
      </c>
      <c r="G624" s="646">
        <f t="shared" si="10"/>
        <v>99.141836496350365</v>
      </c>
    </row>
    <row r="625" spans="1:7" x14ac:dyDescent="0.2">
      <c r="A625" s="641">
        <v>3636</v>
      </c>
      <c r="B625" s="642">
        <v>5168</v>
      </c>
      <c r="C625" s="643" t="s">
        <v>154</v>
      </c>
      <c r="D625" s="644">
        <v>336</v>
      </c>
      <c r="E625" s="645">
        <v>236</v>
      </c>
      <c r="F625" s="645">
        <v>198.63570000000001</v>
      </c>
      <c r="G625" s="646">
        <f t="shared" si="10"/>
        <v>84.16766949152543</v>
      </c>
    </row>
    <row r="626" spans="1:7" x14ac:dyDescent="0.2">
      <c r="A626" s="641">
        <v>3636</v>
      </c>
      <c r="B626" s="642">
        <v>5169</v>
      </c>
      <c r="C626" s="643" t="s">
        <v>128</v>
      </c>
      <c r="D626" s="644">
        <v>9385</v>
      </c>
      <c r="E626" s="645">
        <v>9025.7870000000003</v>
      </c>
      <c r="F626" s="645">
        <v>5774.6884600000003</v>
      </c>
      <c r="G626" s="646">
        <f t="shared" si="10"/>
        <v>63.979888512769023</v>
      </c>
    </row>
    <row r="627" spans="1:7" x14ac:dyDescent="0.2">
      <c r="A627" s="641">
        <v>3636</v>
      </c>
      <c r="B627" s="642">
        <v>5171</v>
      </c>
      <c r="C627" s="643" t="s">
        <v>155</v>
      </c>
      <c r="D627" s="644">
        <v>0</v>
      </c>
      <c r="E627" s="645">
        <v>3.8000000000000002E-4</v>
      </c>
      <c r="F627" s="645">
        <v>0</v>
      </c>
      <c r="G627" s="646">
        <f t="shared" si="10"/>
        <v>0</v>
      </c>
    </row>
    <row r="628" spans="1:7" x14ac:dyDescent="0.2">
      <c r="A628" s="641">
        <v>3636</v>
      </c>
      <c r="B628" s="642">
        <v>5179</v>
      </c>
      <c r="C628" s="643" t="s">
        <v>156</v>
      </c>
      <c r="D628" s="644">
        <v>6000</v>
      </c>
      <c r="E628" s="645">
        <v>7000</v>
      </c>
      <c r="F628" s="645">
        <v>7000</v>
      </c>
      <c r="G628" s="646">
        <f t="shared" si="10"/>
        <v>100</v>
      </c>
    </row>
    <row r="629" spans="1:7" x14ac:dyDescent="0.2">
      <c r="A629" s="641">
        <v>3636</v>
      </c>
      <c r="B629" s="642">
        <v>5212</v>
      </c>
      <c r="C629" s="643" t="s">
        <v>3014</v>
      </c>
      <c r="D629" s="644">
        <v>96</v>
      </c>
      <c r="E629" s="645">
        <v>389.4</v>
      </c>
      <c r="F629" s="645">
        <v>389.4</v>
      </c>
      <c r="G629" s="646">
        <f t="shared" si="10"/>
        <v>100</v>
      </c>
    </row>
    <row r="630" spans="1:7" x14ac:dyDescent="0.2">
      <c r="A630" s="641">
        <v>3636</v>
      </c>
      <c r="B630" s="642">
        <v>5213</v>
      </c>
      <c r="C630" s="643" t="s">
        <v>3019</v>
      </c>
      <c r="D630" s="644">
        <v>3647</v>
      </c>
      <c r="E630" s="645">
        <v>3344.17</v>
      </c>
      <c r="F630" s="645">
        <v>2332.3984399999999</v>
      </c>
      <c r="G630" s="646">
        <f t="shared" si="10"/>
        <v>69.745211517357063</v>
      </c>
    </row>
    <row r="631" spans="1:7" x14ac:dyDescent="0.2">
      <c r="A631" s="641">
        <v>3636</v>
      </c>
      <c r="B631" s="642">
        <v>5221</v>
      </c>
      <c r="C631" s="643" t="s">
        <v>142</v>
      </c>
      <c r="D631" s="644">
        <v>100</v>
      </c>
      <c r="E631" s="645">
        <v>100</v>
      </c>
      <c r="F631" s="645">
        <v>99.95</v>
      </c>
      <c r="G631" s="646">
        <f t="shared" si="10"/>
        <v>99.95</v>
      </c>
    </row>
    <row r="632" spans="1:7" x14ac:dyDescent="0.2">
      <c r="A632" s="641">
        <v>3636</v>
      </c>
      <c r="B632" s="642">
        <v>5222</v>
      </c>
      <c r="C632" s="643" t="s">
        <v>130</v>
      </c>
      <c r="D632" s="644">
        <v>99</v>
      </c>
      <c r="E632" s="645">
        <v>154.65</v>
      </c>
      <c r="F632" s="645">
        <v>86.537499999999994</v>
      </c>
      <c r="G632" s="646">
        <f t="shared" si="10"/>
        <v>55.956999676689293</v>
      </c>
    </row>
    <row r="633" spans="1:7" x14ac:dyDescent="0.2">
      <c r="A633" s="641">
        <v>3636</v>
      </c>
      <c r="B633" s="642">
        <v>5229</v>
      </c>
      <c r="C633" s="643" t="s">
        <v>3024</v>
      </c>
      <c r="D633" s="644">
        <v>0</v>
      </c>
      <c r="E633" s="645">
        <v>324</v>
      </c>
      <c r="F633" s="645">
        <v>324</v>
      </c>
      <c r="G633" s="646">
        <f t="shared" si="10"/>
        <v>100</v>
      </c>
    </row>
    <row r="634" spans="1:7" x14ac:dyDescent="0.2">
      <c r="A634" s="641">
        <v>3636</v>
      </c>
      <c r="B634" s="642">
        <v>5321</v>
      </c>
      <c r="C634" s="643" t="s">
        <v>134</v>
      </c>
      <c r="D634" s="644">
        <v>881</v>
      </c>
      <c r="E634" s="645">
        <v>3543.24</v>
      </c>
      <c r="F634" s="645">
        <v>3406.8909100000001</v>
      </c>
      <c r="G634" s="646">
        <f t="shared" si="10"/>
        <v>96.151852823969037</v>
      </c>
    </row>
    <row r="635" spans="1:7" x14ac:dyDescent="0.2">
      <c r="A635" s="641">
        <v>3636</v>
      </c>
      <c r="B635" s="642">
        <v>5329</v>
      </c>
      <c r="C635" s="643" t="s">
        <v>3021</v>
      </c>
      <c r="D635" s="644">
        <v>369</v>
      </c>
      <c r="E635" s="645">
        <v>2190.6</v>
      </c>
      <c r="F635" s="645">
        <v>2151.43336</v>
      </c>
      <c r="G635" s="646">
        <f t="shared" si="10"/>
        <v>98.212058796676715</v>
      </c>
    </row>
    <row r="636" spans="1:7" x14ac:dyDescent="0.2">
      <c r="A636" s="641">
        <v>3636</v>
      </c>
      <c r="B636" s="642">
        <v>5331</v>
      </c>
      <c r="C636" s="643" t="s">
        <v>137</v>
      </c>
      <c r="D636" s="644">
        <v>48559</v>
      </c>
      <c r="E636" s="645">
        <v>42596.039619999996</v>
      </c>
      <c r="F636" s="645">
        <v>42324.846399999995</v>
      </c>
      <c r="G636" s="646">
        <f t="shared" si="10"/>
        <v>99.36333700874701</v>
      </c>
    </row>
    <row r="637" spans="1:7" x14ac:dyDescent="0.2">
      <c r="A637" s="641">
        <v>3636</v>
      </c>
      <c r="B637" s="642">
        <v>5332</v>
      </c>
      <c r="C637" s="643" t="s">
        <v>3022</v>
      </c>
      <c r="D637" s="644">
        <v>17881</v>
      </c>
      <c r="E637" s="645">
        <v>13185</v>
      </c>
      <c r="F637" s="645">
        <v>8556</v>
      </c>
      <c r="G637" s="646">
        <f t="shared" si="10"/>
        <v>64.891922639362903</v>
      </c>
    </row>
    <row r="638" spans="1:7" x14ac:dyDescent="0.2">
      <c r="A638" s="641">
        <v>3636</v>
      </c>
      <c r="B638" s="642">
        <v>5541</v>
      </c>
      <c r="C638" s="643" t="s">
        <v>206</v>
      </c>
      <c r="D638" s="644">
        <v>1364</v>
      </c>
      <c r="E638" s="645">
        <v>1236.25</v>
      </c>
      <c r="F638" s="645">
        <v>1236.25</v>
      </c>
      <c r="G638" s="646">
        <f t="shared" si="10"/>
        <v>100</v>
      </c>
    </row>
    <row r="639" spans="1:7" x14ac:dyDescent="0.2">
      <c r="A639" s="641">
        <v>3636</v>
      </c>
      <c r="B639" s="642">
        <v>5901</v>
      </c>
      <c r="C639" s="643" t="s">
        <v>257</v>
      </c>
      <c r="D639" s="644">
        <v>0</v>
      </c>
      <c r="E639" s="645">
        <v>8622.0130000000008</v>
      </c>
      <c r="F639" s="645">
        <v>0</v>
      </c>
      <c r="G639" s="646">
        <f t="shared" si="10"/>
        <v>0</v>
      </c>
    </row>
    <row r="640" spans="1:7" s="653" customFormat="1" x14ac:dyDescent="0.2">
      <c r="A640" s="648">
        <v>3636</v>
      </c>
      <c r="B640" s="649"/>
      <c r="C640" s="650" t="s">
        <v>85</v>
      </c>
      <c r="D640" s="651">
        <v>89904</v>
      </c>
      <c r="E640" s="621">
        <v>92932.15</v>
      </c>
      <c r="F640" s="621">
        <v>74584.352350000001</v>
      </c>
      <c r="G640" s="652">
        <f t="shared" si="10"/>
        <v>80.256781264610794</v>
      </c>
    </row>
    <row r="641" spans="1:7" s="653" customFormat="1" x14ac:dyDescent="0.2">
      <c r="A641" s="654"/>
      <c r="B641" s="655"/>
      <c r="C641" s="664" t="s">
        <v>2627</v>
      </c>
      <c r="D641" s="657"/>
      <c r="E641" s="657"/>
      <c r="F641" s="657"/>
      <c r="G641" s="671"/>
    </row>
    <row r="642" spans="1:7" s="653" customFormat="1" x14ac:dyDescent="0.2">
      <c r="A642" s="658">
        <v>3639</v>
      </c>
      <c r="B642" s="659">
        <v>5011</v>
      </c>
      <c r="C642" s="660" t="s">
        <v>144</v>
      </c>
      <c r="D642" s="661">
        <v>0</v>
      </c>
      <c r="E642" s="662">
        <v>6151.9640000000009</v>
      </c>
      <c r="F642" s="662">
        <v>5714.0745800000004</v>
      </c>
      <c r="G642" s="672">
        <f t="shared" ref="G642" si="13">F642/E642*100</f>
        <v>92.882119921377949</v>
      </c>
    </row>
    <row r="643" spans="1:7" x14ac:dyDescent="0.2">
      <c r="A643" s="641">
        <v>3639</v>
      </c>
      <c r="B643" s="642">
        <v>5021</v>
      </c>
      <c r="C643" s="643" t="s">
        <v>145</v>
      </c>
      <c r="D643" s="644">
        <v>0</v>
      </c>
      <c r="E643" s="645">
        <v>368.5</v>
      </c>
      <c r="F643" s="645">
        <v>322</v>
      </c>
      <c r="G643" s="646">
        <f t="shared" si="10"/>
        <v>87.381275440976935</v>
      </c>
    </row>
    <row r="644" spans="1:7" x14ac:dyDescent="0.2">
      <c r="A644" s="641">
        <v>3639</v>
      </c>
      <c r="B644" s="642">
        <v>5031</v>
      </c>
      <c r="C644" s="643" t="s">
        <v>146</v>
      </c>
      <c r="D644" s="644">
        <v>0</v>
      </c>
      <c r="E644" s="645">
        <v>1569.3620000000001</v>
      </c>
      <c r="F644" s="645">
        <v>1409.7000200000002</v>
      </c>
      <c r="G644" s="646">
        <f t="shared" si="10"/>
        <v>89.82631285834627</v>
      </c>
    </row>
    <row r="645" spans="1:7" x14ac:dyDescent="0.2">
      <c r="A645" s="641">
        <v>3639</v>
      </c>
      <c r="B645" s="642">
        <v>5032</v>
      </c>
      <c r="C645" s="643" t="s">
        <v>147</v>
      </c>
      <c r="D645" s="644">
        <v>0</v>
      </c>
      <c r="E645" s="645">
        <v>569.32600000000002</v>
      </c>
      <c r="F645" s="645">
        <v>511.47014999999993</v>
      </c>
      <c r="G645" s="646">
        <f t="shared" si="10"/>
        <v>89.837834562271865</v>
      </c>
    </row>
    <row r="646" spans="1:7" ht="25.5" x14ac:dyDescent="0.2">
      <c r="A646" s="641">
        <v>3639</v>
      </c>
      <c r="B646" s="642">
        <v>5038</v>
      </c>
      <c r="C646" s="643" t="s">
        <v>3025</v>
      </c>
      <c r="D646" s="644">
        <v>0</v>
      </c>
      <c r="E646" s="645">
        <v>9.2590000000000003</v>
      </c>
      <c r="F646" s="645">
        <v>3.4708499999999995</v>
      </c>
      <c r="G646" s="646">
        <f t="shared" si="10"/>
        <v>37.486229614429192</v>
      </c>
    </row>
    <row r="647" spans="1:7" x14ac:dyDescent="0.2">
      <c r="A647" s="641">
        <v>3639</v>
      </c>
      <c r="B647" s="642">
        <v>5041</v>
      </c>
      <c r="C647" s="643" t="s">
        <v>139</v>
      </c>
      <c r="D647" s="644">
        <v>780</v>
      </c>
      <c r="E647" s="645">
        <v>530.96</v>
      </c>
      <c r="F647" s="645">
        <v>530.95399999999995</v>
      </c>
      <c r="G647" s="646">
        <f t="shared" si="10"/>
        <v>99.998869971372599</v>
      </c>
    </row>
    <row r="648" spans="1:7" x14ac:dyDescent="0.2">
      <c r="A648" s="641">
        <v>3639</v>
      </c>
      <c r="B648" s="642">
        <v>5042</v>
      </c>
      <c r="C648" s="643" t="s">
        <v>166</v>
      </c>
      <c r="D648" s="644">
        <v>0</v>
      </c>
      <c r="E648" s="645">
        <v>817.28</v>
      </c>
      <c r="F648" s="645">
        <v>259.15800000000002</v>
      </c>
      <c r="G648" s="646">
        <f t="shared" ref="G648:G716" si="14">F648/E648*100</f>
        <v>31.709817932654659</v>
      </c>
    </row>
    <row r="649" spans="1:7" x14ac:dyDescent="0.2">
      <c r="A649" s="641">
        <v>3639</v>
      </c>
      <c r="B649" s="642">
        <v>5122</v>
      </c>
      <c r="C649" s="643" t="s">
        <v>207</v>
      </c>
      <c r="D649" s="644">
        <v>50</v>
      </c>
      <c r="E649" s="645">
        <v>51.2</v>
      </c>
      <c r="F649" s="645">
        <v>29.552</v>
      </c>
      <c r="G649" s="646">
        <f t="shared" si="14"/>
        <v>57.71875</v>
      </c>
    </row>
    <row r="650" spans="1:7" x14ac:dyDescent="0.2">
      <c r="A650" s="641">
        <v>3639</v>
      </c>
      <c r="B650" s="642">
        <v>5137</v>
      </c>
      <c r="C650" s="643" t="s">
        <v>1009</v>
      </c>
      <c r="D650" s="644">
        <v>100</v>
      </c>
      <c r="E650" s="645">
        <v>124.38</v>
      </c>
      <c r="F650" s="645">
        <v>122.92079999999999</v>
      </c>
      <c r="G650" s="646">
        <f t="shared" si="14"/>
        <v>98.826821032320296</v>
      </c>
    </row>
    <row r="651" spans="1:7" x14ac:dyDescent="0.2">
      <c r="A651" s="641">
        <v>3639</v>
      </c>
      <c r="B651" s="642">
        <v>5139</v>
      </c>
      <c r="C651" s="643" t="s">
        <v>127</v>
      </c>
      <c r="D651" s="644">
        <v>796</v>
      </c>
      <c r="E651" s="645">
        <v>782.39</v>
      </c>
      <c r="F651" s="645">
        <v>348.60278</v>
      </c>
      <c r="G651" s="646">
        <f t="shared" si="14"/>
        <v>44.556139521210646</v>
      </c>
    </row>
    <row r="652" spans="1:7" x14ac:dyDescent="0.2">
      <c r="A652" s="641">
        <v>3639</v>
      </c>
      <c r="B652" s="642">
        <v>5151</v>
      </c>
      <c r="C652" s="643" t="s">
        <v>3033</v>
      </c>
      <c r="D652" s="644">
        <v>190</v>
      </c>
      <c r="E652" s="645">
        <v>190</v>
      </c>
      <c r="F652" s="645">
        <v>96.617190000000008</v>
      </c>
      <c r="G652" s="646">
        <f t="shared" si="14"/>
        <v>50.851152631578955</v>
      </c>
    </row>
    <row r="653" spans="1:7" x14ac:dyDescent="0.2">
      <c r="A653" s="641">
        <v>3639</v>
      </c>
      <c r="B653" s="642">
        <v>5152</v>
      </c>
      <c r="C653" s="643" t="s">
        <v>149</v>
      </c>
      <c r="D653" s="644">
        <v>1210</v>
      </c>
      <c r="E653" s="645">
        <v>1231</v>
      </c>
      <c r="F653" s="645">
        <v>603.97799999999995</v>
      </c>
      <c r="G653" s="646">
        <f t="shared" si="14"/>
        <v>49.064012997562955</v>
      </c>
    </row>
    <row r="654" spans="1:7" x14ac:dyDescent="0.2">
      <c r="A654" s="641">
        <v>3639</v>
      </c>
      <c r="B654" s="642">
        <v>5154</v>
      </c>
      <c r="C654" s="643" t="s">
        <v>150</v>
      </c>
      <c r="D654" s="644">
        <v>1047</v>
      </c>
      <c r="E654" s="645">
        <v>1064.2</v>
      </c>
      <c r="F654" s="645">
        <v>694.01496000000009</v>
      </c>
      <c r="G654" s="646">
        <f t="shared" si="14"/>
        <v>65.214711520390907</v>
      </c>
    </row>
    <row r="655" spans="1:7" x14ac:dyDescent="0.2">
      <c r="A655" s="641">
        <v>3639</v>
      </c>
      <c r="B655" s="642">
        <v>5162</v>
      </c>
      <c r="C655" s="643" t="s">
        <v>189</v>
      </c>
      <c r="D655" s="644">
        <v>2</v>
      </c>
      <c r="E655" s="645">
        <v>36.01</v>
      </c>
      <c r="F655" s="645">
        <v>18.692360000000001</v>
      </c>
      <c r="G655" s="646">
        <f t="shared" si="14"/>
        <v>51.908803110247156</v>
      </c>
    </row>
    <row r="656" spans="1:7" x14ac:dyDescent="0.2">
      <c r="A656" s="641">
        <v>3639</v>
      </c>
      <c r="B656" s="642">
        <v>5164</v>
      </c>
      <c r="C656" s="643" t="s">
        <v>140</v>
      </c>
      <c r="D656" s="644">
        <v>3569</v>
      </c>
      <c r="E656" s="645">
        <v>3519.8440000000001</v>
      </c>
      <c r="F656" s="645">
        <v>3277.3840900000009</v>
      </c>
      <c r="G656" s="646">
        <f t="shared" si="14"/>
        <v>93.111629094925817</v>
      </c>
    </row>
    <row r="657" spans="1:7" x14ac:dyDescent="0.2">
      <c r="A657" s="641">
        <v>3639</v>
      </c>
      <c r="B657" s="642">
        <v>5166</v>
      </c>
      <c r="C657" s="643" t="s">
        <v>152</v>
      </c>
      <c r="D657" s="644">
        <v>8150</v>
      </c>
      <c r="E657" s="645">
        <v>5586.11</v>
      </c>
      <c r="F657" s="645">
        <v>2902.1640999999995</v>
      </c>
      <c r="G657" s="646">
        <f t="shared" si="14"/>
        <v>51.953221472545287</v>
      </c>
    </row>
    <row r="658" spans="1:7" x14ac:dyDescent="0.2">
      <c r="A658" s="641">
        <v>3639</v>
      </c>
      <c r="B658" s="642">
        <v>5167</v>
      </c>
      <c r="C658" s="643" t="s">
        <v>153</v>
      </c>
      <c r="D658" s="644">
        <v>300</v>
      </c>
      <c r="E658" s="645">
        <v>439.5</v>
      </c>
      <c r="F658" s="645">
        <v>345.298</v>
      </c>
      <c r="G658" s="646">
        <f t="shared" si="14"/>
        <v>78.566097838452791</v>
      </c>
    </row>
    <row r="659" spans="1:7" x14ac:dyDescent="0.2">
      <c r="A659" s="641">
        <v>3639</v>
      </c>
      <c r="B659" s="642">
        <v>5168</v>
      </c>
      <c r="C659" s="643" t="s">
        <v>154</v>
      </c>
      <c r="D659" s="644">
        <v>26683</v>
      </c>
      <c r="E659" s="645">
        <v>12685.2</v>
      </c>
      <c r="F659" s="645">
        <v>3685.9591800000007</v>
      </c>
      <c r="G659" s="646">
        <f t="shared" si="14"/>
        <v>29.057162520102171</v>
      </c>
    </row>
    <row r="660" spans="1:7" x14ac:dyDescent="0.2">
      <c r="A660" s="641">
        <v>3639</v>
      </c>
      <c r="B660" s="642">
        <v>5169</v>
      </c>
      <c r="C660" s="643" t="s">
        <v>128</v>
      </c>
      <c r="D660" s="644">
        <v>128039</v>
      </c>
      <c r="E660" s="645">
        <v>108563.68700000001</v>
      </c>
      <c r="F660" s="645">
        <v>46783.810789999996</v>
      </c>
      <c r="G660" s="646">
        <f t="shared" si="14"/>
        <v>43.093424774713107</v>
      </c>
    </row>
    <row r="661" spans="1:7" x14ac:dyDescent="0.2">
      <c r="A661" s="641">
        <v>3639</v>
      </c>
      <c r="B661" s="642">
        <v>5171</v>
      </c>
      <c r="C661" s="643" t="s">
        <v>155</v>
      </c>
      <c r="D661" s="644">
        <v>0</v>
      </c>
      <c r="E661" s="645">
        <v>808.08</v>
      </c>
      <c r="F661" s="645">
        <v>800.33900000000006</v>
      </c>
      <c r="G661" s="646">
        <f t="shared" si="14"/>
        <v>99.042050292050305</v>
      </c>
    </row>
    <row r="662" spans="1:7" x14ac:dyDescent="0.2">
      <c r="A662" s="641">
        <v>3639</v>
      </c>
      <c r="B662" s="642">
        <v>5173</v>
      </c>
      <c r="C662" s="643" t="s">
        <v>141</v>
      </c>
      <c r="D662" s="644">
        <v>410</v>
      </c>
      <c r="E662" s="645">
        <v>343.137</v>
      </c>
      <c r="F662" s="645">
        <v>152.52269000000001</v>
      </c>
      <c r="G662" s="646">
        <f t="shared" si="14"/>
        <v>44.44950267677342</v>
      </c>
    </row>
    <row r="663" spans="1:7" x14ac:dyDescent="0.2">
      <c r="A663" s="641">
        <v>3639</v>
      </c>
      <c r="B663" s="642">
        <v>5175</v>
      </c>
      <c r="C663" s="643" t="s">
        <v>129</v>
      </c>
      <c r="D663" s="644">
        <v>1420</v>
      </c>
      <c r="E663" s="645">
        <v>1301.0820000000001</v>
      </c>
      <c r="F663" s="645">
        <v>809.98907000000008</v>
      </c>
      <c r="G663" s="646">
        <f t="shared" si="14"/>
        <v>62.255036192953249</v>
      </c>
    </row>
    <row r="664" spans="1:7" x14ac:dyDescent="0.2">
      <c r="A664" s="641">
        <v>3639</v>
      </c>
      <c r="B664" s="642">
        <v>5176</v>
      </c>
      <c r="C664" s="643" t="s">
        <v>3034</v>
      </c>
      <c r="D664" s="644">
        <v>200</v>
      </c>
      <c r="E664" s="645">
        <v>232.66</v>
      </c>
      <c r="F664" s="645">
        <v>229.77537000000001</v>
      </c>
      <c r="G664" s="646">
        <f t="shared" si="14"/>
        <v>98.760152153356842</v>
      </c>
    </row>
    <row r="665" spans="1:7" x14ac:dyDescent="0.2">
      <c r="A665" s="641">
        <v>3639</v>
      </c>
      <c r="B665" s="642">
        <v>5179</v>
      </c>
      <c r="C665" s="643" t="s">
        <v>156</v>
      </c>
      <c r="D665" s="644">
        <v>5300</v>
      </c>
      <c r="E665" s="645">
        <v>6970</v>
      </c>
      <c r="F665" s="645">
        <v>6747.09</v>
      </c>
      <c r="G665" s="646">
        <f t="shared" si="14"/>
        <v>96.801865136298431</v>
      </c>
    </row>
    <row r="666" spans="1:7" x14ac:dyDescent="0.2">
      <c r="A666" s="641">
        <v>3639</v>
      </c>
      <c r="B666" s="642">
        <v>5194</v>
      </c>
      <c r="C666" s="643" t="s">
        <v>3018</v>
      </c>
      <c r="D666" s="644">
        <v>140</v>
      </c>
      <c r="E666" s="645">
        <v>148.08000000000001</v>
      </c>
      <c r="F666" s="645">
        <v>148.072</v>
      </c>
      <c r="G666" s="646">
        <f t="shared" si="14"/>
        <v>99.994597514856835</v>
      </c>
    </row>
    <row r="667" spans="1:7" x14ac:dyDescent="0.2">
      <c r="A667" s="641">
        <v>3639</v>
      </c>
      <c r="B667" s="642">
        <v>5212</v>
      </c>
      <c r="C667" s="643" t="s">
        <v>3014</v>
      </c>
      <c r="D667" s="644">
        <v>4000</v>
      </c>
      <c r="E667" s="645">
        <v>6121.41</v>
      </c>
      <c r="F667" s="645">
        <v>2740.2950000000001</v>
      </c>
      <c r="G667" s="646">
        <f t="shared" si="14"/>
        <v>44.765748414172549</v>
      </c>
    </row>
    <row r="668" spans="1:7" x14ac:dyDescent="0.2">
      <c r="A668" s="641">
        <v>3639</v>
      </c>
      <c r="B668" s="642">
        <v>5213</v>
      </c>
      <c r="C668" s="643" t="s">
        <v>3019</v>
      </c>
      <c r="D668" s="644">
        <v>12000</v>
      </c>
      <c r="E668" s="645">
        <v>44068.79</v>
      </c>
      <c r="F668" s="645">
        <v>40558.776709999998</v>
      </c>
      <c r="G668" s="646">
        <f t="shared" si="14"/>
        <v>92.035149388036288</v>
      </c>
    </row>
    <row r="669" spans="1:7" x14ac:dyDescent="0.2">
      <c r="A669" s="641">
        <v>3639</v>
      </c>
      <c r="B669" s="642">
        <v>5222</v>
      </c>
      <c r="C669" s="643" t="s">
        <v>130</v>
      </c>
      <c r="D669" s="644">
        <v>0</v>
      </c>
      <c r="E669" s="645">
        <v>1100</v>
      </c>
      <c r="F669" s="645">
        <v>1100</v>
      </c>
      <c r="G669" s="646">
        <f t="shared" si="14"/>
        <v>100</v>
      </c>
    </row>
    <row r="670" spans="1:7" x14ac:dyDescent="0.2">
      <c r="A670" s="641">
        <v>3639</v>
      </c>
      <c r="B670" s="642">
        <v>5321</v>
      </c>
      <c r="C670" s="643" t="s">
        <v>134</v>
      </c>
      <c r="D670" s="644">
        <v>0</v>
      </c>
      <c r="E670" s="645">
        <v>790</v>
      </c>
      <c r="F670" s="645">
        <v>530</v>
      </c>
      <c r="G670" s="646">
        <f t="shared" si="14"/>
        <v>67.088607594936718</v>
      </c>
    </row>
    <row r="671" spans="1:7" x14ac:dyDescent="0.2">
      <c r="A671" s="641">
        <v>3639</v>
      </c>
      <c r="B671" s="642">
        <v>5329</v>
      </c>
      <c r="C671" s="643" t="s">
        <v>3021</v>
      </c>
      <c r="D671" s="644">
        <v>0</v>
      </c>
      <c r="E671" s="645">
        <v>190</v>
      </c>
      <c r="F671" s="645">
        <v>178.41379999999998</v>
      </c>
      <c r="G671" s="646">
        <f t="shared" si="14"/>
        <v>93.901999999999987</v>
      </c>
    </row>
    <row r="672" spans="1:7" x14ac:dyDescent="0.2">
      <c r="A672" s="641">
        <v>3639</v>
      </c>
      <c r="B672" s="642">
        <v>5332</v>
      </c>
      <c r="C672" s="643" t="s">
        <v>3022</v>
      </c>
      <c r="D672" s="644">
        <v>3550</v>
      </c>
      <c r="E672" s="645">
        <v>4962</v>
      </c>
      <c r="F672" s="645">
        <v>3650</v>
      </c>
      <c r="G672" s="646">
        <f t="shared" si="14"/>
        <v>73.559048770657</v>
      </c>
    </row>
    <row r="673" spans="1:7" x14ac:dyDescent="0.2">
      <c r="A673" s="641">
        <v>3639</v>
      </c>
      <c r="B673" s="642">
        <v>5362</v>
      </c>
      <c r="C673" s="643" t="s">
        <v>3023</v>
      </c>
      <c r="D673" s="644">
        <v>1801</v>
      </c>
      <c r="E673" s="645">
        <v>1433.0150000000001</v>
      </c>
      <c r="F673" s="645">
        <v>1432.615</v>
      </c>
      <c r="G673" s="646">
        <f t="shared" si="14"/>
        <v>99.972086823934148</v>
      </c>
    </row>
    <row r="674" spans="1:7" x14ac:dyDescent="0.2">
      <c r="A674" s="641">
        <v>3639</v>
      </c>
      <c r="B674" s="642">
        <v>5365</v>
      </c>
      <c r="C674" s="643" t="s">
        <v>3035</v>
      </c>
      <c r="D674" s="644">
        <v>1</v>
      </c>
      <c r="E674" s="645">
        <v>2</v>
      </c>
      <c r="F674" s="645">
        <v>2</v>
      </c>
      <c r="G674" s="646">
        <f t="shared" si="14"/>
        <v>100</v>
      </c>
    </row>
    <row r="675" spans="1:7" x14ac:dyDescent="0.2">
      <c r="A675" s="641">
        <v>3639</v>
      </c>
      <c r="B675" s="642">
        <v>5494</v>
      </c>
      <c r="C675" s="643" t="s">
        <v>3030</v>
      </c>
      <c r="D675" s="644">
        <v>0</v>
      </c>
      <c r="E675" s="645">
        <v>12</v>
      </c>
      <c r="F675" s="645">
        <v>12</v>
      </c>
      <c r="G675" s="646">
        <f t="shared" si="14"/>
        <v>100</v>
      </c>
    </row>
    <row r="676" spans="1:7" x14ac:dyDescent="0.2">
      <c r="A676" s="641">
        <v>3639</v>
      </c>
      <c r="B676" s="642">
        <v>5901</v>
      </c>
      <c r="C676" s="643" t="s">
        <v>257</v>
      </c>
      <c r="D676" s="644">
        <v>0</v>
      </c>
      <c r="E676" s="645">
        <v>1517669.121</v>
      </c>
      <c r="F676" s="645">
        <v>0</v>
      </c>
      <c r="G676" s="646">
        <f t="shared" si="14"/>
        <v>0</v>
      </c>
    </row>
    <row r="677" spans="1:7" x14ac:dyDescent="0.2">
      <c r="A677" s="641">
        <v>3639</v>
      </c>
      <c r="B677" s="642">
        <v>5909</v>
      </c>
      <c r="C677" s="643" t="s">
        <v>167</v>
      </c>
      <c r="D677" s="644">
        <v>0</v>
      </c>
      <c r="E677" s="645">
        <v>869.85299999999995</v>
      </c>
      <c r="F677" s="645">
        <v>117.15742999999999</v>
      </c>
      <c r="G677" s="646">
        <f t="shared" si="14"/>
        <v>13.468647001274928</v>
      </c>
    </row>
    <row r="678" spans="1:7" s="653" customFormat="1" x14ac:dyDescent="0.2">
      <c r="A678" s="648">
        <v>3639</v>
      </c>
      <c r="B678" s="649"/>
      <c r="C678" s="650" t="s">
        <v>86</v>
      </c>
      <c r="D678" s="651">
        <v>199738</v>
      </c>
      <c r="E678" s="621">
        <v>1731311.4</v>
      </c>
      <c r="F678" s="621">
        <v>126868.86792</v>
      </c>
      <c r="G678" s="652">
        <f t="shared" si="14"/>
        <v>7.3279057666922318</v>
      </c>
    </row>
    <row r="679" spans="1:7" s="653" customFormat="1" x14ac:dyDescent="0.2">
      <c r="A679" s="654"/>
      <c r="B679" s="655"/>
      <c r="C679" s="664" t="s">
        <v>2627</v>
      </c>
      <c r="D679" s="657"/>
      <c r="E679" s="657"/>
      <c r="F679" s="657"/>
      <c r="G679" s="671"/>
    </row>
    <row r="680" spans="1:7" s="653" customFormat="1" x14ac:dyDescent="0.2">
      <c r="A680" s="658">
        <v>3713</v>
      </c>
      <c r="B680" s="659">
        <v>5011</v>
      </c>
      <c r="C680" s="660" t="s">
        <v>144</v>
      </c>
      <c r="D680" s="661">
        <v>0</v>
      </c>
      <c r="E680" s="662">
        <v>19500</v>
      </c>
      <c r="F680" s="662">
        <v>15766</v>
      </c>
      <c r="G680" s="672">
        <f t="shared" ref="G680" si="15">F680/E680*100</f>
        <v>80.851282051282041</v>
      </c>
    </row>
    <row r="681" spans="1:7" x14ac:dyDescent="0.2">
      <c r="A681" s="641">
        <v>3713</v>
      </c>
      <c r="B681" s="642">
        <v>5031</v>
      </c>
      <c r="C681" s="643" t="s">
        <v>146</v>
      </c>
      <c r="D681" s="644">
        <v>0</v>
      </c>
      <c r="E681" s="645">
        <v>5150</v>
      </c>
      <c r="F681" s="645">
        <v>3783.84</v>
      </c>
      <c r="G681" s="646">
        <f t="shared" si="14"/>
        <v>73.472621359223297</v>
      </c>
    </row>
    <row r="682" spans="1:7" x14ac:dyDescent="0.2">
      <c r="A682" s="641">
        <v>3713</v>
      </c>
      <c r="B682" s="642">
        <v>5032</v>
      </c>
      <c r="C682" s="643" t="s">
        <v>147</v>
      </c>
      <c r="D682" s="644">
        <v>0</v>
      </c>
      <c r="E682" s="645">
        <v>1838.83</v>
      </c>
      <c r="F682" s="645">
        <v>1412.2429999999999</v>
      </c>
      <c r="G682" s="646">
        <f t="shared" si="14"/>
        <v>76.801172484677764</v>
      </c>
    </row>
    <row r="683" spans="1:7" ht="25.5" x14ac:dyDescent="0.2">
      <c r="A683" s="641">
        <v>3713</v>
      </c>
      <c r="B683" s="642">
        <v>5038</v>
      </c>
      <c r="C683" s="643" t="s">
        <v>3025</v>
      </c>
      <c r="D683" s="644">
        <v>0</v>
      </c>
      <c r="E683" s="645">
        <v>80</v>
      </c>
      <c r="F683" s="645">
        <v>67.573999999999998</v>
      </c>
      <c r="G683" s="646">
        <f t="shared" si="14"/>
        <v>84.467500000000001</v>
      </c>
    </row>
    <row r="684" spans="1:7" x14ac:dyDescent="0.2">
      <c r="A684" s="641">
        <v>3713</v>
      </c>
      <c r="B684" s="642">
        <v>5169</v>
      </c>
      <c r="C684" s="643" t="s">
        <v>128</v>
      </c>
      <c r="D684" s="644">
        <v>6494</v>
      </c>
      <c r="E684" s="645">
        <v>9529.9380000000001</v>
      </c>
      <c r="F684" s="645">
        <v>0</v>
      </c>
      <c r="G684" s="646">
        <f t="shared" si="14"/>
        <v>0</v>
      </c>
    </row>
    <row r="685" spans="1:7" s="653" customFormat="1" x14ac:dyDescent="0.2">
      <c r="A685" s="648">
        <v>3713</v>
      </c>
      <c r="B685" s="649"/>
      <c r="C685" s="650" t="s">
        <v>209</v>
      </c>
      <c r="D685" s="651">
        <v>6494</v>
      </c>
      <c r="E685" s="621">
        <v>36098.767999999996</v>
      </c>
      <c r="F685" s="621">
        <v>21029.656999999999</v>
      </c>
      <c r="G685" s="652">
        <f t="shared" si="14"/>
        <v>58.255885630224277</v>
      </c>
    </row>
    <row r="686" spans="1:7" s="653" customFormat="1" x14ac:dyDescent="0.2">
      <c r="A686" s="654"/>
      <c r="B686" s="655"/>
      <c r="C686" s="664" t="s">
        <v>2627</v>
      </c>
      <c r="D686" s="657"/>
      <c r="E686" s="657"/>
      <c r="F686" s="657"/>
      <c r="G686" s="671"/>
    </row>
    <row r="687" spans="1:7" s="653" customFormat="1" x14ac:dyDescent="0.2">
      <c r="A687" s="658">
        <v>3716</v>
      </c>
      <c r="B687" s="659">
        <v>5339</v>
      </c>
      <c r="C687" s="660" t="s">
        <v>157</v>
      </c>
      <c r="D687" s="661">
        <v>2000</v>
      </c>
      <c r="E687" s="662">
        <v>2000</v>
      </c>
      <c r="F687" s="662">
        <v>2000</v>
      </c>
      <c r="G687" s="672">
        <f t="shared" ref="G687" si="16">F687/E687*100</f>
        <v>100</v>
      </c>
    </row>
    <row r="688" spans="1:7" s="653" customFormat="1" x14ac:dyDescent="0.2">
      <c r="A688" s="648">
        <v>3716</v>
      </c>
      <c r="B688" s="649"/>
      <c r="C688" s="650" t="s">
        <v>87</v>
      </c>
      <c r="D688" s="651">
        <v>2000</v>
      </c>
      <c r="E688" s="621">
        <v>2000</v>
      </c>
      <c r="F688" s="621">
        <v>2000</v>
      </c>
      <c r="G688" s="652">
        <f t="shared" si="14"/>
        <v>100</v>
      </c>
    </row>
    <row r="689" spans="1:7" s="653" customFormat="1" x14ac:dyDescent="0.2">
      <c r="A689" s="654"/>
      <c r="B689" s="655"/>
      <c r="C689" s="664" t="s">
        <v>2627</v>
      </c>
      <c r="D689" s="657"/>
      <c r="E689" s="657"/>
      <c r="F689" s="657"/>
      <c r="G689" s="671"/>
    </row>
    <row r="690" spans="1:7" s="653" customFormat="1" x14ac:dyDescent="0.2">
      <c r="A690" s="658">
        <v>3719</v>
      </c>
      <c r="B690" s="659">
        <v>5011</v>
      </c>
      <c r="C690" s="660" t="s">
        <v>144</v>
      </c>
      <c r="D690" s="661">
        <v>0</v>
      </c>
      <c r="E690" s="662">
        <v>81.96</v>
      </c>
      <c r="F690" s="662">
        <v>71.471000000000004</v>
      </c>
      <c r="G690" s="672">
        <f t="shared" ref="G690" si="17">F690/E690*100</f>
        <v>87.202293801854566</v>
      </c>
    </row>
    <row r="691" spans="1:7" x14ac:dyDescent="0.2">
      <c r="A691" s="641">
        <v>3719</v>
      </c>
      <c r="B691" s="642">
        <v>5031</v>
      </c>
      <c r="C691" s="643" t="s">
        <v>146</v>
      </c>
      <c r="D691" s="644">
        <v>0</v>
      </c>
      <c r="E691" s="645">
        <v>20.32</v>
      </c>
      <c r="F691" s="645">
        <v>17.716999999999999</v>
      </c>
      <c r="G691" s="646">
        <f t="shared" si="14"/>
        <v>87.189960629921245</v>
      </c>
    </row>
    <row r="692" spans="1:7" x14ac:dyDescent="0.2">
      <c r="A692" s="641">
        <v>3719</v>
      </c>
      <c r="B692" s="642">
        <v>5032</v>
      </c>
      <c r="C692" s="643" t="s">
        <v>147</v>
      </c>
      <c r="D692" s="644">
        <v>0</v>
      </c>
      <c r="E692" s="645">
        <v>7.38</v>
      </c>
      <c r="F692" s="645">
        <v>6.4240000000000004</v>
      </c>
      <c r="G692" s="646">
        <f t="shared" si="14"/>
        <v>87.046070460704613</v>
      </c>
    </row>
    <row r="693" spans="1:7" ht="25.5" x14ac:dyDescent="0.2">
      <c r="A693" s="641">
        <v>3719</v>
      </c>
      <c r="B693" s="642">
        <v>5038</v>
      </c>
      <c r="C693" s="643" t="s">
        <v>3025</v>
      </c>
      <c r="D693" s="644">
        <v>0</v>
      </c>
      <c r="E693" s="645">
        <v>0.34</v>
      </c>
      <c r="F693" s="645">
        <v>0.29299999999999998</v>
      </c>
      <c r="G693" s="646">
        <f t="shared" si="14"/>
        <v>86.17647058823529</v>
      </c>
    </row>
    <row r="694" spans="1:7" x14ac:dyDescent="0.2">
      <c r="A694" s="641">
        <v>3719</v>
      </c>
      <c r="B694" s="642">
        <v>5137</v>
      </c>
      <c r="C694" s="643" t="s">
        <v>1009</v>
      </c>
      <c r="D694" s="644">
        <v>20</v>
      </c>
      <c r="E694" s="645">
        <v>20</v>
      </c>
      <c r="F694" s="645">
        <v>0</v>
      </c>
      <c r="G694" s="646">
        <f t="shared" si="14"/>
        <v>0</v>
      </c>
    </row>
    <row r="695" spans="1:7" x14ac:dyDescent="0.2">
      <c r="A695" s="641">
        <v>3719</v>
      </c>
      <c r="B695" s="642">
        <v>5139</v>
      </c>
      <c r="C695" s="643" t="s">
        <v>127</v>
      </c>
      <c r="D695" s="644">
        <v>80</v>
      </c>
      <c r="E695" s="645">
        <v>165.01</v>
      </c>
      <c r="F695" s="645">
        <v>143.45314000000002</v>
      </c>
      <c r="G695" s="646">
        <f t="shared" si="14"/>
        <v>86.936028119507924</v>
      </c>
    </row>
    <row r="696" spans="1:7" x14ac:dyDescent="0.2">
      <c r="A696" s="641">
        <v>3719</v>
      </c>
      <c r="B696" s="642">
        <v>5166</v>
      </c>
      <c r="C696" s="643" t="s">
        <v>152</v>
      </c>
      <c r="D696" s="644">
        <v>150</v>
      </c>
      <c r="E696" s="645">
        <v>1578.62</v>
      </c>
      <c r="F696" s="645">
        <v>1434.60625</v>
      </c>
      <c r="G696" s="646">
        <f t="shared" si="14"/>
        <v>90.877237713952695</v>
      </c>
    </row>
    <row r="697" spans="1:7" x14ac:dyDescent="0.2">
      <c r="A697" s="641">
        <v>3719</v>
      </c>
      <c r="B697" s="642">
        <v>5169</v>
      </c>
      <c r="C697" s="643" t="s">
        <v>128</v>
      </c>
      <c r="D697" s="644">
        <v>310</v>
      </c>
      <c r="E697" s="645">
        <v>2163.62</v>
      </c>
      <c r="F697" s="645">
        <v>0</v>
      </c>
      <c r="G697" s="646">
        <f t="shared" si="14"/>
        <v>0</v>
      </c>
    </row>
    <row r="698" spans="1:7" x14ac:dyDescent="0.2">
      <c r="A698" s="641">
        <v>3719</v>
      </c>
      <c r="B698" s="642">
        <v>5175</v>
      </c>
      <c r="C698" s="643" t="s">
        <v>129</v>
      </c>
      <c r="D698" s="644">
        <v>20</v>
      </c>
      <c r="E698" s="645">
        <v>20</v>
      </c>
      <c r="F698" s="645">
        <v>10.043099999999999</v>
      </c>
      <c r="G698" s="646">
        <f t="shared" si="14"/>
        <v>50.215499999999992</v>
      </c>
    </row>
    <row r="699" spans="1:7" x14ac:dyDescent="0.2">
      <c r="A699" s="641">
        <v>3719</v>
      </c>
      <c r="B699" s="642">
        <v>5213</v>
      </c>
      <c r="C699" s="643" t="s">
        <v>3019</v>
      </c>
      <c r="D699" s="644">
        <v>0</v>
      </c>
      <c r="E699" s="645">
        <v>3240.38</v>
      </c>
      <c r="F699" s="645">
        <v>3240.3256000000006</v>
      </c>
      <c r="G699" s="646">
        <f t="shared" si="14"/>
        <v>99.998321184552438</v>
      </c>
    </row>
    <row r="700" spans="1:7" x14ac:dyDescent="0.2">
      <c r="A700" s="641">
        <v>3719</v>
      </c>
      <c r="B700" s="642">
        <v>5334</v>
      </c>
      <c r="C700" s="643" t="s">
        <v>3480</v>
      </c>
      <c r="D700" s="644">
        <v>0</v>
      </c>
      <c r="E700" s="645">
        <v>2311.73</v>
      </c>
      <c r="F700" s="645">
        <v>2311.6773499999995</v>
      </c>
      <c r="G700" s="646">
        <f t="shared" si="14"/>
        <v>99.99772248489225</v>
      </c>
    </row>
    <row r="701" spans="1:7" x14ac:dyDescent="0.2">
      <c r="A701" s="641">
        <v>3719</v>
      </c>
      <c r="B701" s="642">
        <v>5339</v>
      </c>
      <c r="C701" s="643" t="s">
        <v>157</v>
      </c>
      <c r="D701" s="644">
        <v>0</v>
      </c>
      <c r="E701" s="645">
        <v>2578.63</v>
      </c>
      <c r="F701" s="645">
        <v>2578.1453099999994</v>
      </c>
      <c r="G701" s="646">
        <f t="shared" si="14"/>
        <v>99.981203584849283</v>
      </c>
    </row>
    <row r="702" spans="1:7" x14ac:dyDescent="0.2">
      <c r="A702" s="641">
        <v>3719</v>
      </c>
      <c r="B702" s="642">
        <v>5901</v>
      </c>
      <c r="C702" s="643" t="s">
        <v>257</v>
      </c>
      <c r="D702" s="644">
        <v>0</v>
      </c>
      <c r="E702" s="645">
        <v>6.01</v>
      </c>
      <c r="F702" s="645">
        <v>0</v>
      </c>
      <c r="G702" s="646">
        <f t="shared" si="14"/>
        <v>0</v>
      </c>
    </row>
    <row r="703" spans="1:7" s="653" customFormat="1" x14ac:dyDescent="0.2">
      <c r="A703" s="648">
        <v>3719</v>
      </c>
      <c r="B703" s="649"/>
      <c r="C703" s="650" t="s">
        <v>88</v>
      </c>
      <c r="D703" s="651">
        <v>580</v>
      </c>
      <c r="E703" s="621">
        <v>12194</v>
      </c>
      <c r="F703" s="621">
        <v>9814.1557499999999</v>
      </c>
      <c r="G703" s="652">
        <f t="shared" si="14"/>
        <v>80.483481630309981</v>
      </c>
    </row>
    <row r="704" spans="1:7" s="653" customFormat="1" x14ac:dyDescent="0.2">
      <c r="A704" s="654"/>
      <c r="B704" s="655"/>
      <c r="C704" s="664" t="s">
        <v>2627</v>
      </c>
      <c r="D704" s="657"/>
      <c r="E704" s="657"/>
      <c r="F704" s="657"/>
      <c r="G704" s="671"/>
    </row>
    <row r="705" spans="1:7" s="653" customFormat="1" x14ac:dyDescent="0.2">
      <c r="A705" s="658">
        <v>3727</v>
      </c>
      <c r="B705" s="659">
        <v>5139</v>
      </c>
      <c r="C705" s="660" t="s">
        <v>127</v>
      </c>
      <c r="D705" s="661">
        <v>0</v>
      </c>
      <c r="E705" s="662">
        <v>360</v>
      </c>
      <c r="F705" s="662">
        <v>0</v>
      </c>
      <c r="G705" s="672">
        <f t="shared" ref="G705" si="18">F705/E705*100</f>
        <v>0</v>
      </c>
    </row>
    <row r="706" spans="1:7" x14ac:dyDescent="0.2">
      <c r="A706" s="641">
        <v>3727</v>
      </c>
      <c r="B706" s="642">
        <v>5212</v>
      </c>
      <c r="C706" s="643" t="s">
        <v>3014</v>
      </c>
      <c r="D706" s="644">
        <v>0</v>
      </c>
      <c r="E706" s="645">
        <v>120</v>
      </c>
      <c r="F706" s="645">
        <v>120</v>
      </c>
      <c r="G706" s="646">
        <f t="shared" si="14"/>
        <v>100</v>
      </c>
    </row>
    <row r="707" spans="1:7" x14ac:dyDescent="0.2">
      <c r="A707" s="641">
        <v>3727</v>
      </c>
      <c r="B707" s="642">
        <v>5213</v>
      </c>
      <c r="C707" s="643" t="s">
        <v>3019</v>
      </c>
      <c r="D707" s="644">
        <v>1400</v>
      </c>
      <c r="E707" s="645">
        <v>530</v>
      </c>
      <c r="F707" s="645">
        <v>200</v>
      </c>
      <c r="G707" s="646">
        <f t="shared" si="14"/>
        <v>37.735849056603776</v>
      </c>
    </row>
    <row r="708" spans="1:7" x14ac:dyDescent="0.2">
      <c r="A708" s="641">
        <v>3727</v>
      </c>
      <c r="B708" s="642">
        <v>5321</v>
      </c>
      <c r="C708" s="643" t="s">
        <v>134</v>
      </c>
      <c r="D708" s="644">
        <v>0</v>
      </c>
      <c r="E708" s="645">
        <v>390</v>
      </c>
      <c r="F708" s="645">
        <v>390</v>
      </c>
      <c r="G708" s="646">
        <f t="shared" si="14"/>
        <v>100</v>
      </c>
    </row>
    <row r="709" spans="1:7" x14ac:dyDescent="0.2">
      <c r="A709" s="641">
        <v>3727</v>
      </c>
      <c r="B709" s="642">
        <v>5329</v>
      </c>
      <c r="C709" s="643" t="s">
        <v>3021</v>
      </c>
      <c r="D709" s="644">
        <v>0</v>
      </c>
      <c r="E709" s="645">
        <v>395.64699999999999</v>
      </c>
      <c r="F709" s="645">
        <v>395.64699999999999</v>
      </c>
      <c r="G709" s="646">
        <f t="shared" si="14"/>
        <v>100</v>
      </c>
    </row>
    <row r="710" spans="1:7" s="653" customFormat="1" x14ac:dyDescent="0.2">
      <c r="A710" s="648">
        <v>3727</v>
      </c>
      <c r="B710" s="649"/>
      <c r="C710" s="650" t="s">
        <v>210</v>
      </c>
      <c r="D710" s="651">
        <v>1400</v>
      </c>
      <c r="E710" s="621">
        <v>1795.6469999999999</v>
      </c>
      <c r="F710" s="621">
        <v>1105.6469999999999</v>
      </c>
      <c r="G710" s="652">
        <f t="shared" si="14"/>
        <v>61.573739159200002</v>
      </c>
    </row>
    <row r="711" spans="1:7" s="653" customFormat="1" x14ac:dyDescent="0.2">
      <c r="A711" s="654"/>
      <c r="B711" s="655"/>
      <c r="C711" s="664" t="s">
        <v>2627</v>
      </c>
      <c r="D711" s="657"/>
      <c r="E711" s="657"/>
      <c r="F711" s="657"/>
      <c r="G711" s="671"/>
    </row>
    <row r="712" spans="1:7" s="653" customFormat="1" x14ac:dyDescent="0.2">
      <c r="A712" s="658">
        <v>3729</v>
      </c>
      <c r="B712" s="659">
        <v>5321</v>
      </c>
      <c r="C712" s="660" t="s">
        <v>134</v>
      </c>
      <c r="D712" s="661">
        <v>3000</v>
      </c>
      <c r="E712" s="662">
        <v>1842.5</v>
      </c>
      <c r="F712" s="662">
        <v>976.8</v>
      </c>
      <c r="G712" s="672">
        <f t="shared" ref="G712" si="19">F712/E712*100</f>
        <v>53.014925373134325</v>
      </c>
    </row>
    <row r="713" spans="1:7" s="653" customFormat="1" x14ac:dyDescent="0.2">
      <c r="A713" s="648">
        <v>3729</v>
      </c>
      <c r="B713" s="649"/>
      <c r="C713" s="650" t="s">
        <v>211</v>
      </c>
      <c r="D713" s="651">
        <v>3000</v>
      </c>
      <c r="E713" s="621">
        <v>1842.5</v>
      </c>
      <c r="F713" s="621">
        <v>976.8</v>
      </c>
      <c r="G713" s="652">
        <f t="shared" si="14"/>
        <v>53.014925373134325</v>
      </c>
    </row>
    <row r="714" spans="1:7" s="653" customFormat="1" x14ac:dyDescent="0.2">
      <c r="A714" s="654"/>
      <c r="B714" s="655"/>
      <c r="C714" s="664" t="s">
        <v>2627</v>
      </c>
      <c r="D714" s="657"/>
      <c r="E714" s="657"/>
      <c r="F714" s="657"/>
      <c r="G714" s="671"/>
    </row>
    <row r="715" spans="1:7" s="653" customFormat="1" x14ac:dyDescent="0.2">
      <c r="A715" s="658">
        <v>3741</v>
      </c>
      <c r="B715" s="659">
        <v>5169</v>
      </c>
      <c r="C715" s="660" t="s">
        <v>128</v>
      </c>
      <c r="D715" s="661">
        <v>864</v>
      </c>
      <c r="E715" s="662">
        <v>831</v>
      </c>
      <c r="F715" s="662">
        <v>546.01</v>
      </c>
      <c r="G715" s="672">
        <f t="shared" ref="G715" si="20">F715/E715*100</f>
        <v>65.705174488567991</v>
      </c>
    </row>
    <row r="716" spans="1:7" x14ac:dyDescent="0.2">
      <c r="A716" s="641">
        <v>3741</v>
      </c>
      <c r="B716" s="642">
        <v>5192</v>
      </c>
      <c r="C716" s="643" t="s">
        <v>163</v>
      </c>
      <c r="D716" s="644">
        <v>0</v>
      </c>
      <c r="E716" s="645">
        <v>142.4</v>
      </c>
      <c r="F716" s="645">
        <v>56.98</v>
      </c>
      <c r="G716" s="646">
        <f t="shared" si="14"/>
        <v>40.014044943820224</v>
      </c>
    </row>
    <row r="717" spans="1:7" x14ac:dyDescent="0.2">
      <c r="A717" s="641">
        <v>3741</v>
      </c>
      <c r="B717" s="642">
        <v>5222</v>
      </c>
      <c r="C717" s="643" t="s">
        <v>130</v>
      </c>
      <c r="D717" s="644">
        <v>1125</v>
      </c>
      <c r="E717" s="645">
        <v>1800</v>
      </c>
      <c r="F717" s="645">
        <v>1800</v>
      </c>
      <c r="G717" s="646">
        <f t="shared" ref="G717:G785" si="21">F717/E717*100</f>
        <v>100</v>
      </c>
    </row>
    <row r="718" spans="1:7" s="653" customFormat="1" x14ac:dyDescent="0.2">
      <c r="A718" s="648">
        <v>3741</v>
      </c>
      <c r="B718" s="649"/>
      <c r="C718" s="650" t="s">
        <v>213</v>
      </c>
      <c r="D718" s="651">
        <v>1989</v>
      </c>
      <c r="E718" s="621">
        <v>2773.4</v>
      </c>
      <c r="F718" s="621">
        <v>2402.9899999999998</v>
      </c>
      <c r="G718" s="652">
        <f t="shared" si="21"/>
        <v>86.644191245402752</v>
      </c>
    </row>
    <row r="719" spans="1:7" s="653" customFormat="1" x14ac:dyDescent="0.2">
      <c r="A719" s="654"/>
      <c r="B719" s="655"/>
      <c r="C719" s="664" t="s">
        <v>2627</v>
      </c>
      <c r="D719" s="657"/>
      <c r="E719" s="657"/>
      <c r="F719" s="657"/>
      <c r="G719" s="671"/>
    </row>
    <row r="720" spans="1:7" s="653" customFormat="1" x14ac:dyDescent="0.2">
      <c r="A720" s="658">
        <v>3742</v>
      </c>
      <c r="B720" s="659">
        <v>5139</v>
      </c>
      <c r="C720" s="660" t="s">
        <v>127</v>
      </c>
      <c r="D720" s="661">
        <v>200</v>
      </c>
      <c r="E720" s="662">
        <v>81.98</v>
      </c>
      <c r="F720" s="662">
        <v>0</v>
      </c>
      <c r="G720" s="672">
        <f t="shared" ref="G720" si="22">F720/E720*100</f>
        <v>0</v>
      </c>
    </row>
    <row r="721" spans="1:7" x14ac:dyDescent="0.2">
      <c r="A721" s="641">
        <v>3742</v>
      </c>
      <c r="B721" s="642">
        <v>5166</v>
      </c>
      <c r="C721" s="643" t="s">
        <v>152</v>
      </c>
      <c r="D721" s="644">
        <v>0</v>
      </c>
      <c r="E721" s="645">
        <v>180.048</v>
      </c>
      <c r="F721" s="645">
        <v>180.048</v>
      </c>
      <c r="G721" s="646">
        <f t="shared" si="21"/>
        <v>100</v>
      </c>
    </row>
    <row r="722" spans="1:7" x14ac:dyDescent="0.2">
      <c r="A722" s="641">
        <v>3742</v>
      </c>
      <c r="B722" s="642">
        <v>5169</v>
      </c>
      <c r="C722" s="643" t="s">
        <v>128</v>
      </c>
      <c r="D722" s="644">
        <v>3300</v>
      </c>
      <c r="E722" s="645">
        <v>4531.67</v>
      </c>
      <c r="F722" s="645">
        <v>4371.1355999999996</v>
      </c>
      <c r="G722" s="646">
        <f t="shared" si="21"/>
        <v>96.457500215152464</v>
      </c>
    </row>
    <row r="723" spans="1:7" x14ac:dyDescent="0.2">
      <c r="A723" s="641">
        <v>3742</v>
      </c>
      <c r="B723" s="642">
        <v>5192</v>
      </c>
      <c r="C723" s="643" t="s">
        <v>163</v>
      </c>
      <c r="D723" s="644">
        <v>1000</v>
      </c>
      <c r="E723" s="645">
        <v>1304.702</v>
      </c>
      <c r="F723" s="645">
        <v>1232.1373999999998</v>
      </c>
      <c r="G723" s="646">
        <f t="shared" si="21"/>
        <v>94.438224207520165</v>
      </c>
    </row>
    <row r="724" spans="1:7" s="653" customFormat="1" x14ac:dyDescent="0.2">
      <c r="A724" s="648">
        <v>3742</v>
      </c>
      <c r="B724" s="649"/>
      <c r="C724" s="650" t="s">
        <v>214</v>
      </c>
      <c r="D724" s="651">
        <v>4500</v>
      </c>
      <c r="E724" s="621">
        <v>6098.4</v>
      </c>
      <c r="F724" s="621">
        <v>5783.3209999999999</v>
      </c>
      <c r="G724" s="652">
        <f t="shared" si="21"/>
        <v>94.833415322051692</v>
      </c>
    </row>
    <row r="725" spans="1:7" s="653" customFormat="1" x14ac:dyDescent="0.2">
      <c r="A725" s="654"/>
      <c r="B725" s="655"/>
      <c r="C725" s="664" t="s">
        <v>2627</v>
      </c>
      <c r="D725" s="657"/>
      <c r="E725" s="657"/>
      <c r="F725" s="657"/>
      <c r="G725" s="671"/>
    </row>
    <row r="726" spans="1:7" s="653" customFormat="1" x14ac:dyDescent="0.2">
      <c r="A726" s="658">
        <v>3744</v>
      </c>
      <c r="B726" s="659">
        <v>5168</v>
      </c>
      <c r="C726" s="660" t="s">
        <v>154</v>
      </c>
      <c r="D726" s="661">
        <v>150</v>
      </c>
      <c r="E726" s="662">
        <v>186.26</v>
      </c>
      <c r="F726" s="662">
        <v>60.984000000000002</v>
      </c>
      <c r="G726" s="672">
        <f t="shared" ref="G726" si="23">F726/E726*100</f>
        <v>32.741329324600024</v>
      </c>
    </row>
    <row r="727" spans="1:7" x14ac:dyDescent="0.2">
      <c r="A727" s="641">
        <v>3744</v>
      </c>
      <c r="B727" s="642">
        <v>5169</v>
      </c>
      <c r="C727" s="643" t="s">
        <v>128</v>
      </c>
      <c r="D727" s="644">
        <v>100</v>
      </c>
      <c r="E727" s="645">
        <v>0</v>
      </c>
      <c r="F727" s="645">
        <v>0</v>
      </c>
      <c r="G727" s="646" t="s">
        <v>2739</v>
      </c>
    </row>
    <row r="728" spans="1:7" x14ac:dyDescent="0.2">
      <c r="A728" s="641">
        <v>3744</v>
      </c>
      <c r="B728" s="642">
        <v>5901</v>
      </c>
      <c r="C728" s="643" t="s">
        <v>257</v>
      </c>
      <c r="D728" s="644">
        <v>0</v>
      </c>
      <c r="E728" s="645">
        <v>250</v>
      </c>
      <c r="F728" s="645">
        <v>0</v>
      </c>
      <c r="G728" s="646">
        <f t="shared" si="21"/>
        <v>0</v>
      </c>
    </row>
    <row r="729" spans="1:7" s="653" customFormat="1" x14ac:dyDescent="0.2">
      <c r="A729" s="648">
        <v>3744</v>
      </c>
      <c r="B729" s="649"/>
      <c r="C729" s="650" t="s">
        <v>215</v>
      </c>
      <c r="D729" s="651">
        <v>250</v>
      </c>
      <c r="E729" s="621">
        <v>436.26</v>
      </c>
      <c r="F729" s="621">
        <v>60.984000000000002</v>
      </c>
      <c r="G729" s="652">
        <f t="shared" si="21"/>
        <v>13.978819969742814</v>
      </c>
    </row>
    <row r="730" spans="1:7" s="653" customFormat="1" x14ac:dyDescent="0.2">
      <c r="A730" s="654"/>
      <c r="B730" s="655"/>
      <c r="C730" s="664" t="s">
        <v>2627</v>
      </c>
      <c r="D730" s="657"/>
      <c r="E730" s="657"/>
      <c r="F730" s="657"/>
      <c r="G730" s="671"/>
    </row>
    <row r="731" spans="1:7" s="653" customFormat="1" x14ac:dyDescent="0.2">
      <c r="A731" s="658">
        <v>3745</v>
      </c>
      <c r="B731" s="659">
        <v>5222</v>
      </c>
      <c r="C731" s="660" t="s">
        <v>130</v>
      </c>
      <c r="D731" s="661">
        <v>0</v>
      </c>
      <c r="E731" s="662">
        <v>150</v>
      </c>
      <c r="F731" s="662">
        <v>0</v>
      </c>
      <c r="G731" s="672">
        <f t="shared" ref="G731" si="24">F731/E731*100</f>
        <v>0</v>
      </c>
    </row>
    <row r="732" spans="1:7" x14ac:dyDescent="0.2">
      <c r="A732" s="641">
        <v>3745</v>
      </c>
      <c r="B732" s="642">
        <v>5321</v>
      </c>
      <c r="C732" s="643" t="s">
        <v>134</v>
      </c>
      <c r="D732" s="644">
        <v>0</v>
      </c>
      <c r="E732" s="645">
        <v>2407.5</v>
      </c>
      <c r="F732" s="645">
        <v>0</v>
      </c>
      <c r="G732" s="646">
        <f t="shared" si="21"/>
        <v>0</v>
      </c>
    </row>
    <row r="733" spans="1:7" s="653" customFormat="1" x14ac:dyDescent="0.2">
      <c r="A733" s="648">
        <v>3745</v>
      </c>
      <c r="B733" s="649"/>
      <c r="C733" s="650" t="s">
        <v>3481</v>
      </c>
      <c r="D733" s="651">
        <v>0</v>
      </c>
      <c r="E733" s="621">
        <v>2557.5</v>
      </c>
      <c r="F733" s="621">
        <v>0</v>
      </c>
      <c r="G733" s="652">
        <f t="shared" si="21"/>
        <v>0</v>
      </c>
    </row>
    <row r="734" spans="1:7" s="653" customFormat="1" x14ac:dyDescent="0.2">
      <c r="A734" s="654"/>
      <c r="B734" s="655"/>
      <c r="C734" s="664" t="s">
        <v>2627</v>
      </c>
      <c r="D734" s="657"/>
      <c r="E734" s="657"/>
      <c r="F734" s="657"/>
      <c r="G734" s="671"/>
    </row>
    <row r="735" spans="1:7" s="653" customFormat="1" x14ac:dyDescent="0.2">
      <c r="A735" s="658">
        <v>3749</v>
      </c>
      <c r="B735" s="659">
        <v>5139</v>
      </c>
      <c r="C735" s="660" t="s">
        <v>127</v>
      </c>
      <c r="D735" s="661">
        <v>50</v>
      </c>
      <c r="E735" s="662">
        <v>13</v>
      </c>
      <c r="F735" s="662">
        <v>0</v>
      </c>
      <c r="G735" s="672">
        <f t="shared" ref="G735" si="25">F735/E735*100</f>
        <v>0</v>
      </c>
    </row>
    <row r="736" spans="1:7" x14ac:dyDescent="0.2">
      <c r="A736" s="641">
        <v>3749</v>
      </c>
      <c r="B736" s="642">
        <v>5169</v>
      </c>
      <c r="C736" s="643" t="s">
        <v>128</v>
      </c>
      <c r="D736" s="644">
        <v>3100</v>
      </c>
      <c r="E736" s="645">
        <v>337</v>
      </c>
      <c r="F736" s="645">
        <v>0</v>
      </c>
      <c r="G736" s="646">
        <f t="shared" si="21"/>
        <v>0</v>
      </c>
    </row>
    <row r="737" spans="1:7" s="653" customFormat="1" x14ac:dyDescent="0.2">
      <c r="A737" s="648">
        <v>3749</v>
      </c>
      <c r="B737" s="649"/>
      <c r="C737" s="650" t="s">
        <v>3036</v>
      </c>
      <c r="D737" s="651">
        <v>3150</v>
      </c>
      <c r="E737" s="621">
        <v>350</v>
      </c>
      <c r="F737" s="621">
        <v>0</v>
      </c>
      <c r="G737" s="652">
        <f t="shared" si="21"/>
        <v>0</v>
      </c>
    </row>
    <row r="738" spans="1:7" s="653" customFormat="1" x14ac:dyDescent="0.2">
      <c r="A738" s="654"/>
      <c r="B738" s="655"/>
      <c r="C738" s="664" t="s">
        <v>2627</v>
      </c>
      <c r="D738" s="657"/>
      <c r="E738" s="657"/>
      <c r="F738" s="657"/>
      <c r="G738" s="671"/>
    </row>
    <row r="739" spans="1:7" s="653" customFormat="1" x14ac:dyDescent="0.2">
      <c r="A739" s="658">
        <v>3769</v>
      </c>
      <c r="B739" s="659">
        <v>5139</v>
      </c>
      <c r="C739" s="660" t="s">
        <v>127</v>
      </c>
      <c r="D739" s="661">
        <v>90</v>
      </c>
      <c r="E739" s="662">
        <v>0</v>
      </c>
      <c r="F739" s="662">
        <v>0</v>
      </c>
      <c r="G739" s="663" t="s">
        <v>2739</v>
      </c>
    </row>
    <row r="740" spans="1:7" x14ac:dyDescent="0.2">
      <c r="A740" s="641">
        <v>3769</v>
      </c>
      <c r="B740" s="642">
        <v>5164</v>
      </c>
      <c r="C740" s="643" t="s">
        <v>140</v>
      </c>
      <c r="D740" s="644">
        <v>50</v>
      </c>
      <c r="E740" s="645">
        <v>50</v>
      </c>
      <c r="F740" s="645">
        <v>8.8249999999999993</v>
      </c>
      <c r="G740" s="646">
        <f t="shared" si="21"/>
        <v>17.649999999999999</v>
      </c>
    </row>
    <row r="741" spans="1:7" x14ac:dyDescent="0.2">
      <c r="A741" s="641">
        <v>3769</v>
      </c>
      <c r="B741" s="642">
        <v>5166</v>
      </c>
      <c r="C741" s="643" t="s">
        <v>152</v>
      </c>
      <c r="D741" s="644">
        <v>800</v>
      </c>
      <c r="E741" s="645">
        <v>606.4</v>
      </c>
      <c r="F741" s="645">
        <v>91.6995</v>
      </c>
      <c r="G741" s="646">
        <f t="shared" si="21"/>
        <v>15.121949208443272</v>
      </c>
    </row>
    <row r="742" spans="1:7" x14ac:dyDescent="0.2">
      <c r="A742" s="641">
        <v>3769</v>
      </c>
      <c r="B742" s="642">
        <v>5169</v>
      </c>
      <c r="C742" s="643" t="s">
        <v>128</v>
      </c>
      <c r="D742" s="644">
        <v>1210</v>
      </c>
      <c r="E742" s="645">
        <v>1252.8</v>
      </c>
      <c r="F742" s="645">
        <v>773.73900000000003</v>
      </c>
      <c r="G742" s="646">
        <f t="shared" si="21"/>
        <v>61.760775862068975</v>
      </c>
    </row>
    <row r="743" spans="1:7" s="653" customFormat="1" x14ac:dyDescent="0.2">
      <c r="A743" s="648">
        <v>3769</v>
      </c>
      <c r="B743" s="649"/>
      <c r="C743" s="650" t="s">
        <v>89</v>
      </c>
      <c r="D743" s="651">
        <v>2150</v>
      </c>
      <c r="E743" s="621">
        <v>1909.2</v>
      </c>
      <c r="F743" s="621">
        <v>874.26350000000002</v>
      </c>
      <c r="G743" s="652">
        <f t="shared" si="21"/>
        <v>45.792138068300858</v>
      </c>
    </row>
    <row r="744" spans="1:7" s="653" customFormat="1" x14ac:dyDescent="0.2">
      <c r="A744" s="654"/>
      <c r="B744" s="655"/>
      <c r="C744" s="664" t="s">
        <v>2627</v>
      </c>
      <c r="D744" s="657"/>
      <c r="E744" s="657"/>
      <c r="F744" s="657"/>
      <c r="G744" s="671"/>
    </row>
    <row r="745" spans="1:7" s="653" customFormat="1" x14ac:dyDescent="0.2">
      <c r="A745" s="658">
        <v>3771</v>
      </c>
      <c r="B745" s="659">
        <v>5493</v>
      </c>
      <c r="C745" s="660" t="s">
        <v>131</v>
      </c>
      <c r="D745" s="661">
        <v>0</v>
      </c>
      <c r="E745" s="662">
        <v>150</v>
      </c>
      <c r="F745" s="662">
        <v>150</v>
      </c>
      <c r="G745" s="672">
        <f t="shared" ref="G745" si="26">F745/E745*100</f>
        <v>100</v>
      </c>
    </row>
    <row r="746" spans="1:7" s="653" customFormat="1" x14ac:dyDescent="0.2">
      <c r="A746" s="648">
        <v>3771</v>
      </c>
      <c r="B746" s="649"/>
      <c r="C746" s="650" t="s">
        <v>4028</v>
      </c>
      <c r="D746" s="651">
        <v>0</v>
      </c>
      <c r="E746" s="621">
        <v>150</v>
      </c>
      <c r="F746" s="621">
        <v>150</v>
      </c>
      <c r="G746" s="652">
        <f t="shared" si="21"/>
        <v>100</v>
      </c>
    </row>
    <row r="747" spans="1:7" s="653" customFormat="1" x14ac:dyDescent="0.2">
      <c r="A747" s="654"/>
      <c r="B747" s="655"/>
      <c r="C747" s="664" t="s">
        <v>2627</v>
      </c>
      <c r="D747" s="657"/>
      <c r="E747" s="657"/>
      <c r="F747" s="657"/>
      <c r="G747" s="671"/>
    </row>
    <row r="748" spans="1:7" s="653" customFormat="1" x14ac:dyDescent="0.2">
      <c r="A748" s="658">
        <v>3792</v>
      </c>
      <c r="B748" s="659">
        <v>5041</v>
      </c>
      <c r="C748" s="660" t="s">
        <v>139</v>
      </c>
      <c r="D748" s="661">
        <v>0</v>
      </c>
      <c r="E748" s="662">
        <v>46.463999999999999</v>
      </c>
      <c r="F748" s="662">
        <v>46.463999999999999</v>
      </c>
      <c r="G748" s="672">
        <f t="shared" ref="G748" si="27">F748/E748*100</f>
        <v>100</v>
      </c>
    </row>
    <row r="749" spans="1:7" x14ac:dyDescent="0.2">
      <c r="A749" s="641">
        <v>3792</v>
      </c>
      <c r="B749" s="642">
        <v>5139</v>
      </c>
      <c r="C749" s="643" t="s">
        <v>127</v>
      </c>
      <c r="D749" s="644">
        <v>485</v>
      </c>
      <c r="E749" s="645">
        <v>158.78399999999999</v>
      </c>
      <c r="F749" s="645">
        <v>46.328900000000004</v>
      </c>
      <c r="G749" s="646">
        <f t="shared" si="21"/>
        <v>29.177310056428862</v>
      </c>
    </row>
    <row r="750" spans="1:7" x14ac:dyDescent="0.2">
      <c r="A750" s="641">
        <v>3792</v>
      </c>
      <c r="B750" s="642">
        <v>5164</v>
      </c>
      <c r="C750" s="643" t="s">
        <v>140</v>
      </c>
      <c r="D750" s="644">
        <v>15</v>
      </c>
      <c r="E750" s="645">
        <v>15</v>
      </c>
      <c r="F750" s="645">
        <v>6.5</v>
      </c>
      <c r="G750" s="646">
        <f t="shared" si="21"/>
        <v>43.333333333333336</v>
      </c>
    </row>
    <row r="751" spans="1:7" x14ac:dyDescent="0.2">
      <c r="A751" s="641">
        <v>3792</v>
      </c>
      <c r="B751" s="642">
        <v>5169</v>
      </c>
      <c r="C751" s="643" t="s">
        <v>128</v>
      </c>
      <c r="D751" s="644">
        <v>500</v>
      </c>
      <c r="E751" s="645">
        <v>644.03700000000003</v>
      </c>
      <c r="F751" s="645">
        <v>570.33604000000003</v>
      </c>
      <c r="G751" s="646">
        <f t="shared" si="21"/>
        <v>88.556409026189485</v>
      </c>
    </row>
    <row r="752" spans="1:7" x14ac:dyDescent="0.2">
      <c r="A752" s="641">
        <v>3792</v>
      </c>
      <c r="B752" s="642">
        <v>5173</v>
      </c>
      <c r="C752" s="643" t="s">
        <v>141</v>
      </c>
      <c r="D752" s="644">
        <v>0</v>
      </c>
      <c r="E752" s="645">
        <v>44.527999999999999</v>
      </c>
      <c r="F752" s="645">
        <v>44.527999999999999</v>
      </c>
      <c r="G752" s="646">
        <f t="shared" si="21"/>
        <v>100</v>
      </c>
    </row>
    <row r="753" spans="1:7" x14ac:dyDescent="0.2">
      <c r="A753" s="641">
        <v>3792</v>
      </c>
      <c r="B753" s="642">
        <v>5175</v>
      </c>
      <c r="C753" s="643" t="s">
        <v>129</v>
      </c>
      <c r="D753" s="644">
        <v>0</v>
      </c>
      <c r="E753" s="645">
        <v>66.186999999999998</v>
      </c>
      <c r="F753" s="645">
        <v>66.186999999999998</v>
      </c>
      <c r="G753" s="646">
        <f t="shared" si="21"/>
        <v>100</v>
      </c>
    </row>
    <row r="754" spans="1:7" x14ac:dyDescent="0.2">
      <c r="A754" s="641">
        <v>3792</v>
      </c>
      <c r="B754" s="642">
        <v>5213</v>
      </c>
      <c r="C754" s="643" t="s">
        <v>3019</v>
      </c>
      <c r="D754" s="644">
        <v>0</v>
      </c>
      <c r="E754" s="645">
        <v>214.8</v>
      </c>
      <c r="F754" s="645">
        <v>214.8</v>
      </c>
      <c r="G754" s="646">
        <f t="shared" si="21"/>
        <v>100</v>
      </c>
    </row>
    <row r="755" spans="1:7" x14ac:dyDescent="0.2">
      <c r="A755" s="641">
        <v>3792</v>
      </c>
      <c r="B755" s="642">
        <v>5221</v>
      </c>
      <c r="C755" s="643" t="s">
        <v>142</v>
      </c>
      <c r="D755" s="644">
        <v>0</v>
      </c>
      <c r="E755" s="645">
        <v>771.20600000000002</v>
      </c>
      <c r="F755" s="645">
        <v>771.20600000000002</v>
      </c>
      <c r="G755" s="646">
        <f t="shared" si="21"/>
        <v>100</v>
      </c>
    </row>
    <row r="756" spans="1:7" x14ac:dyDescent="0.2">
      <c r="A756" s="641">
        <v>3792</v>
      </c>
      <c r="B756" s="642">
        <v>5222</v>
      </c>
      <c r="C756" s="643" t="s">
        <v>130</v>
      </c>
      <c r="D756" s="644">
        <v>0</v>
      </c>
      <c r="E756" s="645">
        <v>1883.9</v>
      </c>
      <c r="F756" s="645">
        <v>1883.9</v>
      </c>
      <c r="G756" s="646">
        <f t="shared" si="21"/>
        <v>100</v>
      </c>
    </row>
    <row r="757" spans="1:7" x14ac:dyDescent="0.2">
      <c r="A757" s="641">
        <v>3792</v>
      </c>
      <c r="B757" s="642">
        <v>5321</v>
      </c>
      <c r="C757" s="643" t="s">
        <v>134</v>
      </c>
      <c r="D757" s="644">
        <v>3750</v>
      </c>
      <c r="E757" s="645">
        <v>1581.4</v>
      </c>
      <c r="F757" s="645">
        <v>829.57899999999995</v>
      </c>
      <c r="G757" s="646">
        <f t="shared" si="21"/>
        <v>52.458517769065381</v>
      </c>
    </row>
    <row r="758" spans="1:7" x14ac:dyDescent="0.2">
      <c r="A758" s="641">
        <v>3792</v>
      </c>
      <c r="B758" s="642">
        <v>5329</v>
      </c>
      <c r="C758" s="643" t="s">
        <v>3021</v>
      </c>
      <c r="D758" s="644">
        <v>0</v>
      </c>
      <c r="E758" s="645">
        <v>150</v>
      </c>
      <c r="F758" s="645">
        <v>150</v>
      </c>
      <c r="G758" s="646">
        <f t="shared" si="21"/>
        <v>100</v>
      </c>
    </row>
    <row r="759" spans="1:7" x14ac:dyDescent="0.2">
      <c r="A759" s="641">
        <v>3792</v>
      </c>
      <c r="B759" s="642">
        <v>5331</v>
      </c>
      <c r="C759" s="643" t="s">
        <v>137</v>
      </c>
      <c r="D759" s="644">
        <v>1800</v>
      </c>
      <c r="E759" s="645">
        <v>2294.1</v>
      </c>
      <c r="F759" s="645">
        <v>2294.1</v>
      </c>
      <c r="G759" s="646">
        <f t="shared" si="21"/>
        <v>100</v>
      </c>
    </row>
    <row r="760" spans="1:7" x14ac:dyDescent="0.2">
      <c r="A760" s="641">
        <v>3792</v>
      </c>
      <c r="B760" s="642">
        <v>5332</v>
      </c>
      <c r="C760" s="643" t="s">
        <v>3022</v>
      </c>
      <c r="D760" s="644">
        <v>0</v>
      </c>
      <c r="E760" s="645">
        <v>25</v>
      </c>
      <c r="F760" s="645">
        <v>25</v>
      </c>
      <c r="G760" s="646">
        <f t="shared" si="21"/>
        <v>100</v>
      </c>
    </row>
    <row r="761" spans="1:7" s="653" customFormat="1" x14ac:dyDescent="0.2">
      <c r="A761" s="648">
        <v>3792</v>
      </c>
      <c r="B761" s="649"/>
      <c r="C761" s="650" t="s">
        <v>216</v>
      </c>
      <c r="D761" s="651">
        <v>6550</v>
      </c>
      <c r="E761" s="621">
        <v>7895.4059999999999</v>
      </c>
      <c r="F761" s="621">
        <v>6948.9289400000007</v>
      </c>
      <c r="G761" s="652">
        <f t="shared" si="21"/>
        <v>88.012306650221674</v>
      </c>
    </row>
    <row r="762" spans="1:7" s="653" customFormat="1" x14ac:dyDescent="0.2">
      <c r="A762" s="654"/>
      <c r="B762" s="655"/>
      <c r="C762" s="664" t="s">
        <v>2627</v>
      </c>
      <c r="D762" s="657"/>
      <c r="E762" s="657"/>
      <c r="F762" s="657"/>
      <c r="G762" s="671"/>
    </row>
    <row r="763" spans="1:7" s="653" customFormat="1" x14ac:dyDescent="0.2">
      <c r="A763" s="658">
        <v>3799</v>
      </c>
      <c r="B763" s="659">
        <v>5011</v>
      </c>
      <c r="C763" s="660" t="s">
        <v>144</v>
      </c>
      <c r="D763" s="661">
        <v>0</v>
      </c>
      <c r="E763" s="662">
        <v>3500</v>
      </c>
      <c r="F763" s="662">
        <v>3406.4740000000006</v>
      </c>
      <c r="G763" s="672">
        <f t="shared" ref="G763" si="28">F763/E763*100</f>
        <v>97.327828571428583</v>
      </c>
    </row>
    <row r="764" spans="1:7" x14ac:dyDescent="0.2">
      <c r="A764" s="641">
        <v>3799</v>
      </c>
      <c r="B764" s="642">
        <v>5021</v>
      </c>
      <c r="C764" s="643" t="s">
        <v>145</v>
      </c>
      <c r="D764" s="644">
        <v>0</v>
      </c>
      <c r="E764" s="645">
        <v>100</v>
      </c>
      <c r="F764" s="645">
        <v>0</v>
      </c>
      <c r="G764" s="646">
        <f t="shared" si="21"/>
        <v>0</v>
      </c>
    </row>
    <row r="765" spans="1:7" x14ac:dyDescent="0.2">
      <c r="A765" s="641">
        <v>3799</v>
      </c>
      <c r="B765" s="642">
        <v>5031</v>
      </c>
      <c r="C765" s="643" t="s">
        <v>146</v>
      </c>
      <c r="D765" s="644">
        <v>0</v>
      </c>
      <c r="E765" s="645">
        <v>868</v>
      </c>
      <c r="F765" s="645">
        <v>844.76499999999999</v>
      </c>
      <c r="G765" s="646">
        <f t="shared" si="21"/>
        <v>97.323156682027644</v>
      </c>
    </row>
    <row r="766" spans="1:7" x14ac:dyDescent="0.2">
      <c r="A766" s="641">
        <v>3799</v>
      </c>
      <c r="B766" s="642">
        <v>5032</v>
      </c>
      <c r="C766" s="643" t="s">
        <v>147</v>
      </c>
      <c r="D766" s="644">
        <v>0</v>
      </c>
      <c r="E766" s="645">
        <v>315</v>
      </c>
      <c r="F766" s="645">
        <v>306.54500000000002</v>
      </c>
      <c r="G766" s="646">
        <f t="shared" si="21"/>
        <v>97.315873015873024</v>
      </c>
    </row>
    <row r="767" spans="1:7" ht="25.5" x14ac:dyDescent="0.2">
      <c r="A767" s="641">
        <v>3799</v>
      </c>
      <c r="B767" s="642">
        <v>5038</v>
      </c>
      <c r="C767" s="643" t="s">
        <v>3025</v>
      </c>
      <c r="D767" s="644">
        <v>0</v>
      </c>
      <c r="E767" s="645">
        <v>14.7</v>
      </c>
      <c r="F767" s="645">
        <v>14.266</v>
      </c>
      <c r="G767" s="646">
        <f t="shared" si="21"/>
        <v>97.047619047619051</v>
      </c>
    </row>
    <row r="768" spans="1:7" x14ac:dyDescent="0.2">
      <c r="A768" s="641">
        <v>3799</v>
      </c>
      <c r="B768" s="642">
        <v>5041</v>
      </c>
      <c r="C768" s="643" t="s">
        <v>139</v>
      </c>
      <c r="D768" s="644">
        <v>0</v>
      </c>
      <c r="E768" s="645">
        <v>100</v>
      </c>
      <c r="F768" s="645">
        <v>15</v>
      </c>
      <c r="G768" s="646">
        <f t="shared" si="21"/>
        <v>15</v>
      </c>
    </row>
    <row r="769" spans="1:7" x14ac:dyDescent="0.2">
      <c r="A769" s="641">
        <v>3799</v>
      </c>
      <c r="B769" s="642">
        <v>5042</v>
      </c>
      <c r="C769" s="643" t="s">
        <v>166</v>
      </c>
      <c r="D769" s="644">
        <v>0</v>
      </c>
      <c r="E769" s="645">
        <v>5</v>
      </c>
      <c r="F769" s="645">
        <v>4.2716499999999993</v>
      </c>
      <c r="G769" s="646">
        <f t="shared" si="21"/>
        <v>85.432999999999979</v>
      </c>
    </row>
    <row r="770" spans="1:7" x14ac:dyDescent="0.2">
      <c r="A770" s="641">
        <v>3799</v>
      </c>
      <c r="B770" s="642">
        <v>5137</v>
      </c>
      <c r="C770" s="643" t="s">
        <v>1009</v>
      </c>
      <c r="D770" s="644">
        <v>0</v>
      </c>
      <c r="E770" s="645">
        <v>350</v>
      </c>
      <c r="F770" s="645">
        <v>209.59136999999998</v>
      </c>
      <c r="G770" s="646">
        <f t="shared" si="21"/>
        <v>59.883248571428574</v>
      </c>
    </row>
    <row r="771" spans="1:7" x14ac:dyDescent="0.2">
      <c r="A771" s="641">
        <v>3799</v>
      </c>
      <c r="B771" s="642">
        <v>5139</v>
      </c>
      <c r="C771" s="643" t="s">
        <v>127</v>
      </c>
      <c r="D771" s="644">
        <v>0</v>
      </c>
      <c r="E771" s="645">
        <v>300</v>
      </c>
      <c r="F771" s="645">
        <v>199.15165999999996</v>
      </c>
      <c r="G771" s="646">
        <f t="shared" si="21"/>
        <v>66.383886666666655</v>
      </c>
    </row>
    <row r="772" spans="1:7" x14ac:dyDescent="0.2">
      <c r="A772" s="641">
        <v>3799</v>
      </c>
      <c r="B772" s="642">
        <v>5162</v>
      </c>
      <c r="C772" s="643" t="s">
        <v>189</v>
      </c>
      <c r="D772" s="644">
        <v>0</v>
      </c>
      <c r="E772" s="645">
        <v>10</v>
      </c>
      <c r="F772" s="645">
        <v>8.4529700000000005</v>
      </c>
      <c r="G772" s="646">
        <f t="shared" si="21"/>
        <v>84.529700000000005</v>
      </c>
    </row>
    <row r="773" spans="1:7" x14ac:dyDescent="0.2">
      <c r="A773" s="641">
        <v>3799</v>
      </c>
      <c r="B773" s="642">
        <v>5164</v>
      </c>
      <c r="C773" s="643" t="s">
        <v>140</v>
      </c>
      <c r="D773" s="644">
        <v>0</v>
      </c>
      <c r="E773" s="645">
        <v>340</v>
      </c>
      <c r="F773" s="645">
        <v>246.23500000000001</v>
      </c>
      <c r="G773" s="646">
        <f t="shared" si="21"/>
        <v>72.422058823529412</v>
      </c>
    </row>
    <row r="774" spans="1:7" x14ac:dyDescent="0.2">
      <c r="A774" s="641">
        <v>3799</v>
      </c>
      <c r="B774" s="642">
        <v>5166</v>
      </c>
      <c r="C774" s="643" t="s">
        <v>152</v>
      </c>
      <c r="D774" s="644">
        <v>0</v>
      </c>
      <c r="E774" s="645">
        <v>450</v>
      </c>
      <c r="F774" s="645">
        <v>133.34200000000001</v>
      </c>
      <c r="G774" s="646">
        <f t="shared" si="21"/>
        <v>29.631555555555561</v>
      </c>
    </row>
    <row r="775" spans="1:7" x14ac:dyDescent="0.2">
      <c r="A775" s="641">
        <v>3799</v>
      </c>
      <c r="B775" s="642">
        <v>5167</v>
      </c>
      <c r="C775" s="643" t="s">
        <v>153</v>
      </c>
      <c r="D775" s="644">
        <v>0</v>
      </c>
      <c r="E775" s="645">
        <v>100</v>
      </c>
      <c r="F775" s="645">
        <v>58.674999999999997</v>
      </c>
      <c r="G775" s="646">
        <f t="shared" si="21"/>
        <v>58.674999999999997</v>
      </c>
    </row>
    <row r="776" spans="1:7" x14ac:dyDescent="0.2">
      <c r="A776" s="641">
        <v>3799</v>
      </c>
      <c r="B776" s="642">
        <v>5169</v>
      </c>
      <c r="C776" s="643" t="s">
        <v>128</v>
      </c>
      <c r="D776" s="644">
        <v>22229</v>
      </c>
      <c r="E776" s="645">
        <v>85258.74</v>
      </c>
      <c r="F776" s="645">
        <v>3453.3722400000006</v>
      </c>
      <c r="G776" s="646">
        <f t="shared" si="21"/>
        <v>4.0504612664930306</v>
      </c>
    </row>
    <row r="777" spans="1:7" x14ac:dyDescent="0.2">
      <c r="A777" s="641">
        <v>3799</v>
      </c>
      <c r="B777" s="642">
        <v>5172</v>
      </c>
      <c r="C777" s="643" t="s">
        <v>3026</v>
      </c>
      <c r="D777" s="644">
        <v>0</v>
      </c>
      <c r="E777" s="645">
        <v>5</v>
      </c>
      <c r="F777" s="645">
        <v>0</v>
      </c>
      <c r="G777" s="646">
        <f t="shared" si="21"/>
        <v>0</v>
      </c>
    </row>
    <row r="778" spans="1:7" x14ac:dyDescent="0.2">
      <c r="A778" s="641">
        <v>3799</v>
      </c>
      <c r="B778" s="642">
        <v>5173</v>
      </c>
      <c r="C778" s="643" t="s">
        <v>141</v>
      </c>
      <c r="D778" s="644">
        <v>0</v>
      </c>
      <c r="E778" s="645">
        <v>100</v>
      </c>
      <c r="F778" s="645">
        <v>19.935839999999999</v>
      </c>
      <c r="G778" s="646">
        <f t="shared" si="21"/>
        <v>19.935839999999999</v>
      </c>
    </row>
    <row r="779" spans="1:7" x14ac:dyDescent="0.2">
      <c r="A779" s="641">
        <v>3799</v>
      </c>
      <c r="B779" s="642">
        <v>5175</v>
      </c>
      <c r="C779" s="643" t="s">
        <v>129</v>
      </c>
      <c r="D779" s="644">
        <v>0</v>
      </c>
      <c r="E779" s="645">
        <v>200</v>
      </c>
      <c r="F779" s="645">
        <v>163.98660000000001</v>
      </c>
      <c r="G779" s="646">
        <f t="shared" si="21"/>
        <v>81.993300000000005</v>
      </c>
    </row>
    <row r="780" spans="1:7" x14ac:dyDescent="0.2">
      <c r="A780" s="641">
        <v>3799</v>
      </c>
      <c r="B780" s="642">
        <v>5213</v>
      </c>
      <c r="C780" s="643" t="s">
        <v>3019</v>
      </c>
      <c r="D780" s="644">
        <v>0</v>
      </c>
      <c r="E780" s="645">
        <v>5530.77</v>
      </c>
      <c r="F780" s="645">
        <v>5430.75893</v>
      </c>
      <c r="G780" s="646">
        <f t="shared" si="21"/>
        <v>98.191733339119139</v>
      </c>
    </row>
    <row r="781" spans="1:7" x14ac:dyDescent="0.2">
      <c r="A781" s="641">
        <v>3799</v>
      </c>
      <c r="B781" s="642">
        <v>5216</v>
      </c>
      <c r="C781" s="643" t="s">
        <v>3479</v>
      </c>
      <c r="D781" s="644">
        <v>0</v>
      </c>
      <c r="E781" s="645">
        <v>100</v>
      </c>
      <c r="F781" s="645">
        <v>0</v>
      </c>
      <c r="G781" s="646">
        <f t="shared" si="21"/>
        <v>0</v>
      </c>
    </row>
    <row r="782" spans="1:7" x14ac:dyDescent="0.2">
      <c r="A782" s="641">
        <v>3799</v>
      </c>
      <c r="B782" s="642">
        <v>5221</v>
      </c>
      <c r="C782" s="643" t="s">
        <v>142</v>
      </c>
      <c r="D782" s="644">
        <v>0</v>
      </c>
      <c r="E782" s="645">
        <v>400</v>
      </c>
      <c r="F782" s="645">
        <v>400</v>
      </c>
      <c r="G782" s="646">
        <f t="shared" si="21"/>
        <v>100</v>
      </c>
    </row>
    <row r="783" spans="1:7" x14ac:dyDescent="0.2">
      <c r="A783" s="641">
        <v>3799</v>
      </c>
      <c r="B783" s="642">
        <v>5222</v>
      </c>
      <c r="C783" s="643" t="s">
        <v>130</v>
      </c>
      <c r="D783" s="644">
        <v>958</v>
      </c>
      <c r="E783" s="645">
        <v>525.9</v>
      </c>
      <c r="F783" s="645">
        <v>460</v>
      </c>
      <c r="G783" s="646">
        <f t="shared" si="21"/>
        <v>87.469100589465683</v>
      </c>
    </row>
    <row r="784" spans="1:7" x14ac:dyDescent="0.2">
      <c r="A784" s="641">
        <v>3799</v>
      </c>
      <c r="B784" s="642">
        <v>5331</v>
      </c>
      <c r="C784" s="643" t="s">
        <v>137</v>
      </c>
      <c r="D784" s="644">
        <v>0</v>
      </c>
      <c r="E784" s="645">
        <v>2027.45</v>
      </c>
      <c r="F784" s="645">
        <v>2027.45</v>
      </c>
      <c r="G784" s="646">
        <f t="shared" si="21"/>
        <v>100</v>
      </c>
    </row>
    <row r="785" spans="1:7" x14ac:dyDescent="0.2">
      <c r="A785" s="641">
        <v>3799</v>
      </c>
      <c r="B785" s="642">
        <v>5336</v>
      </c>
      <c r="C785" s="643" t="s">
        <v>159</v>
      </c>
      <c r="D785" s="644">
        <v>0</v>
      </c>
      <c r="E785" s="645">
        <v>3041.18</v>
      </c>
      <c r="F785" s="645">
        <v>3041.1750000000002</v>
      </c>
      <c r="G785" s="646">
        <f t="shared" si="21"/>
        <v>99.99983559013279</v>
      </c>
    </row>
    <row r="786" spans="1:7" x14ac:dyDescent="0.2">
      <c r="A786" s="641">
        <v>3799</v>
      </c>
      <c r="B786" s="642">
        <v>5494</v>
      </c>
      <c r="C786" s="643" t="s">
        <v>3030</v>
      </c>
      <c r="D786" s="644">
        <v>0</v>
      </c>
      <c r="E786" s="645">
        <v>30</v>
      </c>
      <c r="F786" s="645">
        <v>27</v>
      </c>
      <c r="G786" s="646">
        <f t="shared" ref="G786:G853" si="29">F786/E786*100</f>
        <v>90</v>
      </c>
    </row>
    <row r="787" spans="1:7" x14ac:dyDescent="0.2">
      <c r="A787" s="641">
        <v>3799</v>
      </c>
      <c r="B787" s="642">
        <v>5613</v>
      </c>
      <c r="C787" s="643" t="s">
        <v>4029</v>
      </c>
      <c r="D787" s="644">
        <v>0</v>
      </c>
      <c r="E787" s="645">
        <v>7188.66</v>
      </c>
      <c r="F787" s="645">
        <v>7188.6514999999999</v>
      </c>
      <c r="G787" s="646">
        <f t="shared" si="29"/>
        <v>99.999881758213633</v>
      </c>
    </row>
    <row r="788" spans="1:7" s="653" customFormat="1" x14ac:dyDescent="0.2">
      <c r="A788" s="648">
        <v>3799</v>
      </c>
      <c r="B788" s="649"/>
      <c r="C788" s="650" t="s">
        <v>218</v>
      </c>
      <c r="D788" s="651">
        <v>23187</v>
      </c>
      <c r="E788" s="621">
        <v>110860.4</v>
      </c>
      <c r="F788" s="621">
        <v>27659.099759999997</v>
      </c>
      <c r="G788" s="652">
        <f t="shared" si="29"/>
        <v>24.949485803767622</v>
      </c>
    </row>
    <row r="789" spans="1:7" x14ac:dyDescent="0.2">
      <c r="A789" s="654"/>
      <c r="B789" s="655"/>
      <c r="C789" s="664" t="s">
        <v>2627</v>
      </c>
      <c r="D789" s="657"/>
      <c r="E789" s="657"/>
      <c r="F789" s="657"/>
      <c r="G789" s="603"/>
    </row>
    <row r="790" spans="1:7" x14ac:dyDescent="0.2">
      <c r="A790" s="658">
        <v>3900</v>
      </c>
      <c r="B790" s="659">
        <v>5213</v>
      </c>
      <c r="C790" s="660" t="s">
        <v>3019</v>
      </c>
      <c r="D790" s="661">
        <v>625</v>
      </c>
      <c r="E790" s="662">
        <v>625</v>
      </c>
      <c r="F790" s="662">
        <v>625</v>
      </c>
      <c r="G790" s="663">
        <f t="shared" si="29"/>
        <v>100</v>
      </c>
    </row>
    <row r="791" spans="1:7" x14ac:dyDescent="0.2">
      <c r="A791" s="641">
        <v>3900</v>
      </c>
      <c r="B791" s="642">
        <v>5221</v>
      </c>
      <c r="C791" s="643" t="s">
        <v>142</v>
      </c>
      <c r="D791" s="644">
        <v>990</v>
      </c>
      <c r="E791" s="645">
        <v>1570.6</v>
      </c>
      <c r="F791" s="645">
        <v>1570.6</v>
      </c>
      <c r="G791" s="646">
        <f t="shared" si="29"/>
        <v>100</v>
      </c>
    </row>
    <row r="792" spans="1:7" x14ac:dyDescent="0.2">
      <c r="A792" s="641">
        <v>3900</v>
      </c>
      <c r="B792" s="642">
        <v>5222</v>
      </c>
      <c r="C792" s="643" t="s">
        <v>130</v>
      </c>
      <c r="D792" s="644">
        <v>447</v>
      </c>
      <c r="E792" s="645">
        <v>2265.77</v>
      </c>
      <c r="F792" s="645">
        <v>1710.365</v>
      </c>
      <c r="G792" s="646">
        <f t="shared" si="29"/>
        <v>75.487141236753956</v>
      </c>
    </row>
    <row r="793" spans="1:7" x14ac:dyDescent="0.2">
      <c r="A793" s="641">
        <v>3900</v>
      </c>
      <c r="B793" s="642">
        <v>5223</v>
      </c>
      <c r="C793" s="643" t="s">
        <v>133</v>
      </c>
      <c r="D793" s="644">
        <v>70</v>
      </c>
      <c r="E793" s="645">
        <v>279.39999999999998</v>
      </c>
      <c r="F793" s="645">
        <v>279.39999999999998</v>
      </c>
      <c r="G793" s="646">
        <f t="shared" si="29"/>
        <v>100</v>
      </c>
    </row>
    <row r="794" spans="1:7" x14ac:dyDescent="0.2">
      <c r="A794" s="641">
        <v>3900</v>
      </c>
      <c r="B794" s="642">
        <v>5229</v>
      </c>
      <c r="C794" s="643" t="s">
        <v>3024</v>
      </c>
      <c r="D794" s="644">
        <v>3000</v>
      </c>
      <c r="E794" s="645">
        <v>0</v>
      </c>
      <c r="F794" s="645">
        <v>0</v>
      </c>
      <c r="G794" s="646" t="s">
        <v>2739</v>
      </c>
    </row>
    <row r="795" spans="1:7" x14ac:dyDescent="0.2">
      <c r="A795" s="641">
        <v>3900</v>
      </c>
      <c r="B795" s="642">
        <v>5321</v>
      </c>
      <c r="C795" s="643" t="s">
        <v>134</v>
      </c>
      <c r="D795" s="644">
        <v>368</v>
      </c>
      <c r="E795" s="645">
        <v>1453.39</v>
      </c>
      <c r="F795" s="645">
        <v>1453.383</v>
      </c>
      <c r="G795" s="646">
        <f t="shared" si="29"/>
        <v>99.999518367403113</v>
      </c>
    </row>
    <row r="796" spans="1:7" x14ac:dyDescent="0.2">
      <c r="A796" s="641">
        <v>3900</v>
      </c>
      <c r="B796" s="642">
        <v>5901</v>
      </c>
      <c r="C796" s="643" t="s">
        <v>257</v>
      </c>
      <c r="D796" s="644">
        <v>0</v>
      </c>
      <c r="E796" s="645">
        <v>22.94</v>
      </c>
      <c r="F796" s="645">
        <v>0</v>
      </c>
      <c r="G796" s="646">
        <f t="shared" si="29"/>
        <v>0</v>
      </c>
    </row>
    <row r="797" spans="1:7" s="653" customFormat="1" x14ac:dyDescent="0.2">
      <c r="A797" s="648">
        <v>3900</v>
      </c>
      <c r="B797" s="649"/>
      <c r="C797" s="650" t="s">
        <v>3037</v>
      </c>
      <c r="D797" s="651">
        <v>5500</v>
      </c>
      <c r="E797" s="621">
        <v>6217.1</v>
      </c>
      <c r="F797" s="621">
        <v>5638.7479999999996</v>
      </c>
      <c r="G797" s="652">
        <f t="shared" si="29"/>
        <v>90.697399108909281</v>
      </c>
    </row>
    <row r="798" spans="1:7" x14ac:dyDescent="0.2">
      <c r="A798" s="654"/>
      <c r="B798" s="655"/>
      <c r="C798" s="664" t="s">
        <v>2627</v>
      </c>
      <c r="D798" s="657"/>
      <c r="E798" s="657"/>
      <c r="F798" s="657"/>
      <c r="G798" s="603"/>
    </row>
    <row r="799" spans="1:7" ht="13.5" customHeight="1" x14ac:dyDescent="0.2">
      <c r="A799" s="1247" t="s">
        <v>219</v>
      </c>
      <c r="B799" s="1248"/>
      <c r="C799" s="1251"/>
      <c r="D799" s="665">
        <v>24379642</v>
      </c>
      <c r="E799" s="665">
        <v>27281686.693999998</v>
      </c>
      <c r="F799" s="665">
        <v>25074021.177840006</v>
      </c>
      <c r="G799" s="666">
        <f t="shared" ref="G799" si="30">F799/E799*100</f>
        <v>91.907884798612841</v>
      </c>
    </row>
    <row r="800" spans="1:7" x14ac:dyDescent="0.2">
      <c r="A800" s="667"/>
      <c r="B800" s="668"/>
      <c r="C800" s="668"/>
      <c r="D800" s="669"/>
      <c r="E800" s="669"/>
      <c r="F800" s="669"/>
      <c r="G800" s="670"/>
    </row>
    <row r="801" spans="1:7" x14ac:dyDescent="0.2">
      <c r="A801" s="658">
        <v>4312</v>
      </c>
      <c r="B801" s="659">
        <v>5213</v>
      </c>
      <c r="C801" s="660" t="s">
        <v>3019</v>
      </c>
      <c r="D801" s="661">
        <v>0</v>
      </c>
      <c r="E801" s="662">
        <v>403</v>
      </c>
      <c r="F801" s="662">
        <v>403</v>
      </c>
      <c r="G801" s="663">
        <f t="shared" si="29"/>
        <v>100</v>
      </c>
    </row>
    <row r="802" spans="1:7" x14ac:dyDescent="0.2">
      <c r="A802" s="641">
        <v>4312</v>
      </c>
      <c r="B802" s="642">
        <v>5221</v>
      </c>
      <c r="C802" s="643" t="s">
        <v>142</v>
      </c>
      <c r="D802" s="644">
        <v>0</v>
      </c>
      <c r="E802" s="645">
        <v>24944.7</v>
      </c>
      <c r="F802" s="645">
        <v>24944.7</v>
      </c>
      <c r="G802" s="646">
        <f t="shared" si="29"/>
        <v>100</v>
      </c>
    </row>
    <row r="803" spans="1:7" x14ac:dyDescent="0.2">
      <c r="A803" s="641">
        <v>4312</v>
      </c>
      <c r="B803" s="642">
        <v>5222</v>
      </c>
      <c r="C803" s="643" t="s">
        <v>130</v>
      </c>
      <c r="D803" s="644">
        <v>0</v>
      </c>
      <c r="E803" s="645">
        <v>17220</v>
      </c>
      <c r="F803" s="645">
        <v>17220</v>
      </c>
      <c r="G803" s="646">
        <f t="shared" si="29"/>
        <v>100</v>
      </c>
    </row>
    <row r="804" spans="1:7" x14ac:dyDescent="0.2">
      <c r="A804" s="641">
        <v>4312</v>
      </c>
      <c r="B804" s="642">
        <v>5223</v>
      </c>
      <c r="C804" s="643" t="s">
        <v>133</v>
      </c>
      <c r="D804" s="644">
        <v>0</v>
      </c>
      <c r="E804" s="645">
        <v>25758.1</v>
      </c>
      <c r="F804" s="645">
        <v>25758.1</v>
      </c>
      <c r="G804" s="646">
        <f t="shared" si="29"/>
        <v>100</v>
      </c>
    </row>
    <row r="805" spans="1:7" x14ac:dyDescent="0.2">
      <c r="A805" s="641">
        <v>4312</v>
      </c>
      <c r="B805" s="642">
        <v>5321</v>
      </c>
      <c r="C805" s="643" t="s">
        <v>134</v>
      </c>
      <c r="D805" s="644">
        <v>0</v>
      </c>
      <c r="E805" s="645">
        <v>3276</v>
      </c>
      <c r="F805" s="645">
        <v>3276</v>
      </c>
      <c r="G805" s="646">
        <f t="shared" si="29"/>
        <v>100</v>
      </c>
    </row>
    <row r="806" spans="1:7" x14ac:dyDescent="0.2">
      <c r="A806" s="641">
        <v>4312</v>
      </c>
      <c r="B806" s="642">
        <v>5331</v>
      </c>
      <c r="C806" s="643" t="s">
        <v>137</v>
      </c>
      <c r="D806" s="644">
        <v>8530</v>
      </c>
      <c r="E806" s="645">
        <v>7895</v>
      </c>
      <c r="F806" s="645">
        <v>5295</v>
      </c>
      <c r="G806" s="646">
        <f t="shared" si="29"/>
        <v>67.067764407853076</v>
      </c>
    </row>
    <row r="807" spans="1:7" x14ac:dyDescent="0.2">
      <c r="A807" s="641">
        <v>4312</v>
      </c>
      <c r="B807" s="642">
        <v>5336</v>
      </c>
      <c r="C807" s="643" t="s">
        <v>159</v>
      </c>
      <c r="D807" s="644">
        <v>0</v>
      </c>
      <c r="E807" s="645">
        <v>10795</v>
      </c>
      <c r="F807" s="645">
        <v>10795</v>
      </c>
      <c r="G807" s="646">
        <f t="shared" si="29"/>
        <v>100</v>
      </c>
    </row>
    <row r="808" spans="1:7" x14ac:dyDescent="0.2">
      <c r="A808" s="641">
        <v>4312</v>
      </c>
      <c r="B808" s="642">
        <v>5621</v>
      </c>
      <c r="C808" s="643" t="s">
        <v>220</v>
      </c>
      <c r="D808" s="644">
        <v>2713</v>
      </c>
      <c r="E808" s="645">
        <v>2713</v>
      </c>
      <c r="F808" s="645">
        <v>2713</v>
      </c>
      <c r="G808" s="646">
        <f t="shared" si="29"/>
        <v>100</v>
      </c>
    </row>
    <row r="809" spans="1:7" x14ac:dyDescent="0.2">
      <c r="A809" s="641">
        <v>4312</v>
      </c>
      <c r="B809" s="642">
        <v>5622</v>
      </c>
      <c r="C809" s="643" t="s">
        <v>221</v>
      </c>
      <c r="D809" s="644">
        <v>2638</v>
      </c>
      <c r="E809" s="645">
        <v>2638</v>
      </c>
      <c r="F809" s="645">
        <v>2638</v>
      </c>
      <c r="G809" s="646">
        <f t="shared" si="29"/>
        <v>100</v>
      </c>
    </row>
    <row r="810" spans="1:7" x14ac:dyDescent="0.2">
      <c r="A810" s="641">
        <v>4312</v>
      </c>
      <c r="B810" s="642">
        <v>5623</v>
      </c>
      <c r="C810" s="643" t="s">
        <v>222</v>
      </c>
      <c r="D810" s="644">
        <v>3051</v>
      </c>
      <c r="E810" s="645">
        <v>3051</v>
      </c>
      <c r="F810" s="645">
        <v>3051</v>
      </c>
      <c r="G810" s="646">
        <f t="shared" si="29"/>
        <v>100</v>
      </c>
    </row>
    <row r="811" spans="1:7" s="653" customFormat="1" x14ac:dyDescent="0.2">
      <c r="A811" s="648">
        <v>4312</v>
      </c>
      <c r="B811" s="649"/>
      <c r="C811" s="650" t="s">
        <v>223</v>
      </c>
      <c r="D811" s="651">
        <v>16932</v>
      </c>
      <c r="E811" s="621">
        <v>98693.8</v>
      </c>
      <c r="F811" s="621">
        <v>96093.8</v>
      </c>
      <c r="G811" s="652">
        <f t="shared" si="29"/>
        <v>97.365589327799711</v>
      </c>
    </row>
    <row r="812" spans="1:7" x14ac:dyDescent="0.2">
      <c r="A812" s="654"/>
      <c r="B812" s="655"/>
      <c r="C812" s="664" t="s">
        <v>2627</v>
      </c>
      <c r="D812" s="657"/>
      <c r="E812" s="657"/>
      <c r="F812" s="657"/>
      <c r="G812" s="603"/>
    </row>
    <row r="813" spans="1:7" x14ac:dyDescent="0.2">
      <c r="A813" s="658">
        <v>4319</v>
      </c>
      <c r="B813" s="659">
        <v>5011</v>
      </c>
      <c r="C813" s="660" t="s">
        <v>144</v>
      </c>
      <c r="D813" s="661">
        <v>0</v>
      </c>
      <c r="E813" s="662">
        <v>100.01</v>
      </c>
      <c r="F813" s="662">
        <v>72.681280000000015</v>
      </c>
      <c r="G813" s="663">
        <f t="shared" si="29"/>
        <v>72.674012598740134</v>
      </c>
    </row>
    <row r="814" spans="1:7" x14ac:dyDescent="0.2">
      <c r="A814" s="641">
        <v>4319</v>
      </c>
      <c r="B814" s="642">
        <v>5021</v>
      </c>
      <c r="C814" s="643" t="s">
        <v>145</v>
      </c>
      <c r="D814" s="644">
        <v>0</v>
      </c>
      <c r="E814" s="645">
        <v>1965.63</v>
      </c>
      <c r="F814" s="645">
        <v>1818.425</v>
      </c>
      <c r="G814" s="646">
        <f t="shared" si="29"/>
        <v>92.511052436114625</v>
      </c>
    </row>
    <row r="815" spans="1:7" x14ac:dyDescent="0.2">
      <c r="A815" s="641">
        <v>4319</v>
      </c>
      <c r="B815" s="642">
        <v>5031</v>
      </c>
      <c r="C815" s="643" t="s">
        <v>146</v>
      </c>
      <c r="D815" s="644">
        <v>0</v>
      </c>
      <c r="E815" s="645">
        <v>74.400000000000006</v>
      </c>
      <c r="F815" s="645">
        <v>69.710999999999999</v>
      </c>
      <c r="G815" s="646">
        <f t="shared" si="29"/>
        <v>93.697580645161281</v>
      </c>
    </row>
    <row r="816" spans="1:7" x14ac:dyDescent="0.2">
      <c r="A816" s="641">
        <v>4319</v>
      </c>
      <c r="B816" s="642">
        <v>5032</v>
      </c>
      <c r="C816" s="643" t="s">
        <v>147</v>
      </c>
      <c r="D816" s="644">
        <v>0</v>
      </c>
      <c r="E816" s="645">
        <v>27.01</v>
      </c>
      <c r="F816" s="645">
        <v>25.292000000000002</v>
      </c>
      <c r="G816" s="646">
        <f t="shared" si="29"/>
        <v>93.639392817475013</v>
      </c>
    </row>
    <row r="817" spans="1:7" ht="25.5" x14ac:dyDescent="0.2">
      <c r="A817" s="641">
        <v>4319</v>
      </c>
      <c r="B817" s="642">
        <v>5038</v>
      </c>
      <c r="C817" s="643" t="s">
        <v>3025</v>
      </c>
      <c r="D817" s="644">
        <v>0</v>
      </c>
      <c r="E817" s="645">
        <v>1.27</v>
      </c>
      <c r="F817" s="645">
        <v>1.169</v>
      </c>
      <c r="G817" s="646">
        <f t="shared" si="29"/>
        <v>92.047244094488192</v>
      </c>
    </row>
    <row r="818" spans="1:7" x14ac:dyDescent="0.2">
      <c r="A818" s="641">
        <v>4319</v>
      </c>
      <c r="B818" s="642">
        <v>5139</v>
      </c>
      <c r="C818" s="643" t="s">
        <v>127</v>
      </c>
      <c r="D818" s="644">
        <v>0</v>
      </c>
      <c r="E818" s="645">
        <v>150.01</v>
      </c>
      <c r="F818" s="645">
        <v>0</v>
      </c>
      <c r="G818" s="646">
        <f t="shared" si="29"/>
        <v>0</v>
      </c>
    </row>
    <row r="819" spans="1:7" x14ac:dyDescent="0.2">
      <c r="A819" s="641">
        <v>4319</v>
      </c>
      <c r="B819" s="642">
        <v>5164</v>
      </c>
      <c r="C819" s="643" t="s">
        <v>140</v>
      </c>
      <c r="D819" s="644">
        <v>0</v>
      </c>
      <c r="E819" s="645">
        <v>100.01</v>
      </c>
      <c r="F819" s="645">
        <v>34.383000000000003</v>
      </c>
      <c r="G819" s="646">
        <f t="shared" si="29"/>
        <v>34.379562043795616</v>
      </c>
    </row>
    <row r="820" spans="1:7" x14ac:dyDescent="0.2">
      <c r="A820" s="641">
        <v>4319</v>
      </c>
      <c r="B820" s="642">
        <v>5167</v>
      </c>
      <c r="C820" s="643" t="s">
        <v>153</v>
      </c>
      <c r="D820" s="644">
        <v>0</v>
      </c>
      <c r="E820" s="645">
        <v>500.01</v>
      </c>
      <c r="F820" s="645">
        <v>390.44200000000001</v>
      </c>
      <c r="G820" s="646">
        <f t="shared" si="29"/>
        <v>78.086838263234739</v>
      </c>
    </row>
    <row r="821" spans="1:7" x14ac:dyDescent="0.2">
      <c r="A821" s="641">
        <v>4319</v>
      </c>
      <c r="B821" s="642">
        <v>5169</v>
      </c>
      <c r="C821" s="643" t="s">
        <v>128</v>
      </c>
      <c r="D821" s="644">
        <v>800</v>
      </c>
      <c r="E821" s="645">
        <v>8120.7</v>
      </c>
      <c r="F821" s="645">
        <v>212.45299999999995</v>
      </c>
      <c r="G821" s="646">
        <f t="shared" si="29"/>
        <v>2.6161907224746628</v>
      </c>
    </row>
    <row r="822" spans="1:7" x14ac:dyDescent="0.2">
      <c r="A822" s="641">
        <v>4319</v>
      </c>
      <c r="B822" s="642">
        <v>5173</v>
      </c>
      <c r="C822" s="643" t="s">
        <v>141</v>
      </c>
      <c r="D822" s="644">
        <v>0</v>
      </c>
      <c r="E822" s="645">
        <v>300.01</v>
      </c>
      <c r="F822" s="645">
        <v>141.82</v>
      </c>
      <c r="G822" s="646">
        <f t="shared" si="29"/>
        <v>47.271757608079731</v>
      </c>
    </row>
    <row r="823" spans="1:7" x14ac:dyDescent="0.2">
      <c r="A823" s="641">
        <v>4319</v>
      </c>
      <c r="B823" s="642">
        <v>5175</v>
      </c>
      <c r="C823" s="643" t="s">
        <v>129</v>
      </c>
      <c r="D823" s="644">
        <v>0</v>
      </c>
      <c r="E823" s="645">
        <v>50</v>
      </c>
      <c r="F823" s="645">
        <v>0</v>
      </c>
      <c r="G823" s="646">
        <f t="shared" si="29"/>
        <v>0</v>
      </c>
    </row>
    <row r="824" spans="1:7" x14ac:dyDescent="0.2">
      <c r="A824" s="641">
        <v>4319</v>
      </c>
      <c r="B824" s="642">
        <v>5194</v>
      </c>
      <c r="C824" s="643" t="s">
        <v>3018</v>
      </c>
      <c r="D824" s="644">
        <v>0</v>
      </c>
      <c r="E824" s="645">
        <v>200</v>
      </c>
      <c r="F824" s="645">
        <v>0</v>
      </c>
      <c r="G824" s="646">
        <f t="shared" si="29"/>
        <v>0</v>
      </c>
    </row>
    <row r="825" spans="1:7" x14ac:dyDescent="0.2">
      <c r="A825" s="641">
        <v>4319</v>
      </c>
      <c r="B825" s="642">
        <v>5331</v>
      </c>
      <c r="C825" s="643" t="s">
        <v>137</v>
      </c>
      <c r="D825" s="644">
        <v>11150</v>
      </c>
      <c r="E825" s="645">
        <v>11830</v>
      </c>
      <c r="F825" s="645">
        <v>9330</v>
      </c>
      <c r="G825" s="646">
        <f t="shared" si="29"/>
        <v>78.867286559594248</v>
      </c>
    </row>
    <row r="826" spans="1:7" s="653" customFormat="1" x14ac:dyDescent="0.2">
      <c r="A826" s="648">
        <v>4319</v>
      </c>
      <c r="B826" s="649"/>
      <c r="C826" s="650" t="s">
        <v>224</v>
      </c>
      <c r="D826" s="651">
        <v>11950</v>
      </c>
      <c r="E826" s="621">
        <v>23419.06</v>
      </c>
      <c r="F826" s="621">
        <v>12096.37628</v>
      </c>
      <c r="G826" s="652">
        <f t="shared" si="29"/>
        <v>51.651843754616969</v>
      </c>
    </row>
    <row r="827" spans="1:7" x14ac:dyDescent="0.2">
      <c r="A827" s="654"/>
      <c r="B827" s="655"/>
      <c r="C827" s="664" t="s">
        <v>2627</v>
      </c>
      <c r="D827" s="657"/>
      <c r="E827" s="657"/>
      <c r="F827" s="657"/>
      <c r="G827" s="603"/>
    </row>
    <row r="828" spans="1:7" x14ac:dyDescent="0.2">
      <c r="A828" s="658">
        <v>4324</v>
      </c>
      <c r="B828" s="659">
        <v>5169</v>
      </c>
      <c r="C828" s="660" t="s">
        <v>128</v>
      </c>
      <c r="D828" s="661">
        <v>0</v>
      </c>
      <c r="E828" s="662">
        <v>45.98</v>
      </c>
      <c r="F828" s="662">
        <v>25.41</v>
      </c>
      <c r="G828" s="663">
        <f t="shared" si="29"/>
        <v>55.26315789473685</v>
      </c>
    </row>
    <row r="829" spans="1:7" x14ac:dyDescent="0.2">
      <c r="A829" s="641">
        <v>4324</v>
      </c>
      <c r="B829" s="642">
        <v>5222</v>
      </c>
      <c r="C829" s="643" t="s">
        <v>130</v>
      </c>
      <c r="D829" s="644">
        <v>0</v>
      </c>
      <c r="E829" s="645">
        <v>6790</v>
      </c>
      <c r="F829" s="645">
        <v>6715.1040000000003</v>
      </c>
      <c r="G829" s="646">
        <f t="shared" si="29"/>
        <v>98.896966126656849</v>
      </c>
    </row>
    <row r="830" spans="1:7" x14ac:dyDescent="0.2">
      <c r="A830" s="641">
        <v>4324</v>
      </c>
      <c r="B830" s="642">
        <v>5223</v>
      </c>
      <c r="C830" s="643" t="s">
        <v>133</v>
      </c>
      <c r="D830" s="644">
        <v>0</v>
      </c>
      <c r="E830" s="645">
        <v>7650</v>
      </c>
      <c r="F830" s="645">
        <v>7543.4040000000005</v>
      </c>
      <c r="G830" s="646">
        <f t="shared" si="29"/>
        <v>98.606588235294126</v>
      </c>
    </row>
    <row r="831" spans="1:7" x14ac:dyDescent="0.2">
      <c r="A831" s="641">
        <v>4324</v>
      </c>
      <c r="B831" s="642">
        <v>5331</v>
      </c>
      <c r="C831" s="643" t="s">
        <v>137</v>
      </c>
      <c r="D831" s="644">
        <v>58080</v>
      </c>
      <c r="E831" s="645">
        <v>52555</v>
      </c>
      <c r="F831" s="645">
        <v>33555</v>
      </c>
      <c r="G831" s="646">
        <f t="shared" si="29"/>
        <v>63.847397964037675</v>
      </c>
    </row>
    <row r="832" spans="1:7" x14ac:dyDescent="0.2">
      <c r="A832" s="641">
        <v>4324</v>
      </c>
      <c r="B832" s="642">
        <v>5336</v>
      </c>
      <c r="C832" s="643" t="s">
        <v>159</v>
      </c>
      <c r="D832" s="644">
        <v>0</v>
      </c>
      <c r="E832" s="645">
        <v>11280</v>
      </c>
      <c r="F832" s="645">
        <v>10816.08</v>
      </c>
      <c r="G832" s="646">
        <f t="shared" si="29"/>
        <v>95.887234042553189</v>
      </c>
    </row>
    <row r="833" spans="1:7" x14ac:dyDescent="0.2">
      <c r="A833" s="641">
        <v>4324</v>
      </c>
      <c r="B833" s="642">
        <v>5901</v>
      </c>
      <c r="C833" s="643" t="s">
        <v>257</v>
      </c>
      <c r="D833" s="644">
        <v>25800</v>
      </c>
      <c r="E833" s="645">
        <v>0</v>
      </c>
      <c r="F833" s="645">
        <v>0</v>
      </c>
      <c r="G833" s="646" t="s">
        <v>2739</v>
      </c>
    </row>
    <row r="834" spans="1:7" s="653" customFormat="1" x14ac:dyDescent="0.2">
      <c r="A834" s="648">
        <v>4324</v>
      </c>
      <c r="B834" s="649"/>
      <c r="C834" s="650" t="s">
        <v>225</v>
      </c>
      <c r="D834" s="651">
        <v>83880</v>
      </c>
      <c r="E834" s="621">
        <v>78320.98</v>
      </c>
      <c r="F834" s="621">
        <v>58654.998</v>
      </c>
      <c r="G834" s="652">
        <f t="shared" si="29"/>
        <v>74.890531247183063</v>
      </c>
    </row>
    <row r="835" spans="1:7" x14ac:dyDescent="0.2">
      <c r="A835" s="654"/>
      <c r="B835" s="655"/>
      <c r="C835" s="664" t="s">
        <v>2627</v>
      </c>
      <c r="D835" s="657"/>
      <c r="E835" s="657"/>
      <c r="F835" s="657"/>
      <c r="G835" s="603"/>
    </row>
    <row r="836" spans="1:7" x14ac:dyDescent="0.2">
      <c r="A836" s="658">
        <v>4329</v>
      </c>
      <c r="B836" s="659">
        <v>5011</v>
      </c>
      <c r="C836" s="660" t="s">
        <v>144</v>
      </c>
      <c r="D836" s="661">
        <v>0</v>
      </c>
      <c r="E836" s="662">
        <v>200</v>
      </c>
      <c r="F836" s="662">
        <v>181.22447</v>
      </c>
      <c r="G836" s="663">
        <f t="shared" si="29"/>
        <v>90.612234999999998</v>
      </c>
    </row>
    <row r="837" spans="1:7" x14ac:dyDescent="0.2">
      <c r="A837" s="641">
        <v>4329</v>
      </c>
      <c r="B837" s="642">
        <v>5021</v>
      </c>
      <c r="C837" s="643" t="s">
        <v>145</v>
      </c>
      <c r="D837" s="644">
        <v>0</v>
      </c>
      <c r="E837" s="645">
        <v>2780</v>
      </c>
      <c r="F837" s="645">
        <v>2707.2179999999998</v>
      </c>
      <c r="G837" s="646">
        <f t="shared" si="29"/>
        <v>97.381942446043155</v>
      </c>
    </row>
    <row r="838" spans="1:7" x14ac:dyDescent="0.2">
      <c r="A838" s="641">
        <v>4329</v>
      </c>
      <c r="B838" s="642">
        <v>5031</v>
      </c>
      <c r="C838" s="643" t="s">
        <v>146</v>
      </c>
      <c r="D838" s="644">
        <v>0</v>
      </c>
      <c r="E838" s="645">
        <v>715</v>
      </c>
      <c r="F838" s="645">
        <v>622.23400000000004</v>
      </c>
      <c r="G838" s="646">
        <f t="shared" si="29"/>
        <v>87.025734265734272</v>
      </c>
    </row>
    <row r="839" spans="1:7" x14ac:dyDescent="0.2">
      <c r="A839" s="641">
        <v>4329</v>
      </c>
      <c r="B839" s="642">
        <v>5032</v>
      </c>
      <c r="C839" s="643" t="s">
        <v>147</v>
      </c>
      <c r="D839" s="644">
        <v>0</v>
      </c>
      <c r="E839" s="645">
        <v>257.39999999999998</v>
      </c>
      <c r="F839" s="645">
        <v>225.77299999999991</v>
      </c>
      <c r="G839" s="646">
        <f t="shared" si="29"/>
        <v>87.712898212898182</v>
      </c>
    </row>
    <row r="840" spans="1:7" ht="25.5" x14ac:dyDescent="0.2">
      <c r="A840" s="641">
        <v>4329</v>
      </c>
      <c r="B840" s="642">
        <v>5038</v>
      </c>
      <c r="C840" s="643" t="s">
        <v>3025</v>
      </c>
      <c r="D840" s="644">
        <v>0</v>
      </c>
      <c r="E840" s="645">
        <v>11.95</v>
      </c>
      <c r="F840" s="645">
        <v>10.471000000000002</v>
      </c>
      <c r="G840" s="646">
        <f t="shared" si="29"/>
        <v>87.623430962343122</v>
      </c>
    </row>
    <row r="841" spans="1:7" x14ac:dyDescent="0.2">
      <c r="A841" s="641">
        <v>4329</v>
      </c>
      <c r="B841" s="642">
        <v>5137</v>
      </c>
      <c r="C841" s="643" t="s">
        <v>1009</v>
      </c>
      <c r="D841" s="644">
        <v>0</v>
      </c>
      <c r="E841" s="645">
        <v>55</v>
      </c>
      <c r="F841" s="645">
        <v>52.531999999999982</v>
      </c>
      <c r="G841" s="646">
        <f t="shared" si="29"/>
        <v>95.512727272727233</v>
      </c>
    </row>
    <row r="842" spans="1:7" x14ac:dyDescent="0.2">
      <c r="A842" s="641">
        <v>4329</v>
      </c>
      <c r="B842" s="642">
        <v>5139</v>
      </c>
      <c r="C842" s="643" t="s">
        <v>127</v>
      </c>
      <c r="D842" s="644">
        <v>0</v>
      </c>
      <c r="E842" s="645">
        <v>30</v>
      </c>
      <c r="F842" s="645">
        <v>24.870999999999999</v>
      </c>
      <c r="G842" s="646">
        <f t="shared" si="29"/>
        <v>82.903333333333336</v>
      </c>
    </row>
    <row r="843" spans="1:7" x14ac:dyDescent="0.2">
      <c r="A843" s="641">
        <v>4329</v>
      </c>
      <c r="B843" s="642">
        <v>5162</v>
      </c>
      <c r="C843" s="643" t="s">
        <v>189</v>
      </c>
      <c r="D843" s="644">
        <v>0</v>
      </c>
      <c r="E843" s="645">
        <v>48</v>
      </c>
      <c r="F843" s="645">
        <v>42.741759999999999</v>
      </c>
      <c r="G843" s="646">
        <f t="shared" si="29"/>
        <v>89.045333333333332</v>
      </c>
    </row>
    <row r="844" spans="1:7" x14ac:dyDescent="0.2">
      <c r="A844" s="641">
        <v>4329</v>
      </c>
      <c r="B844" s="642">
        <v>5164</v>
      </c>
      <c r="C844" s="643" t="s">
        <v>140</v>
      </c>
      <c r="D844" s="644">
        <v>0</v>
      </c>
      <c r="E844" s="645">
        <v>240</v>
      </c>
      <c r="F844" s="645">
        <v>60.576000000000029</v>
      </c>
      <c r="G844" s="646">
        <f t="shared" si="29"/>
        <v>25.240000000000013</v>
      </c>
    </row>
    <row r="845" spans="1:7" x14ac:dyDescent="0.2">
      <c r="A845" s="641">
        <v>4329</v>
      </c>
      <c r="B845" s="642">
        <v>5166</v>
      </c>
      <c r="C845" s="643" t="s">
        <v>152</v>
      </c>
      <c r="D845" s="644">
        <v>0</v>
      </c>
      <c r="E845" s="645">
        <v>120</v>
      </c>
      <c r="F845" s="645">
        <v>112</v>
      </c>
      <c r="G845" s="646">
        <f t="shared" si="29"/>
        <v>93.333333333333329</v>
      </c>
    </row>
    <row r="846" spans="1:7" x14ac:dyDescent="0.2">
      <c r="A846" s="641">
        <v>4329</v>
      </c>
      <c r="B846" s="642">
        <v>5167</v>
      </c>
      <c r="C846" s="643" t="s">
        <v>153</v>
      </c>
      <c r="D846" s="644">
        <v>0</v>
      </c>
      <c r="E846" s="645">
        <v>200</v>
      </c>
      <c r="F846" s="645">
        <v>124</v>
      </c>
      <c r="G846" s="646">
        <f t="shared" si="29"/>
        <v>62</v>
      </c>
    </row>
    <row r="847" spans="1:7" x14ac:dyDescent="0.2">
      <c r="A847" s="641">
        <v>4329</v>
      </c>
      <c r="B847" s="642">
        <v>5169</v>
      </c>
      <c r="C847" s="643" t="s">
        <v>128</v>
      </c>
      <c r="D847" s="644">
        <v>1250</v>
      </c>
      <c r="E847" s="645">
        <v>3198.49</v>
      </c>
      <c r="F847" s="645">
        <v>27.6</v>
      </c>
      <c r="G847" s="646">
        <f t="shared" si="29"/>
        <v>0.8629071843276046</v>
      </c>
    </row>
    <row r="848" spans="1:7" x14ac:dyDescent="0.2">
      <c r="A848" s="641">
        <v>4329</v>
      </c>
      <c r="B848" s="642">
        <v>5173</v>
      </c>
      <c r="C848" s="643" t="s">
        <v>141</v>
      </c>
      <c r="D848" s="644">
        <v>0</v>
      </c>
      <c r="E848" s="645">
        <v>1090</v>
      </c>
      <c r="F848" s="645">
        <v>1053.7829999999999</v>
      </c>
      <c r="G848" s="646">
        <f t="shared" si="29"/>
        <v>96.677339449541279</v>
      </c>
    </row>
    <row r="849" spans="1:7" x14ac:dyDescent="0.2">
      <c r="A849" s="641">
        <v>4329</v>
      </c>
      <c r="B849" s="642">
        <v>5175</v>
      </c>
      <c r="C849" s="643" t="s">
        <v>129</v>
      </c>
      <c r="D849" s="644">
        <v>0</v>
      </c>
      <c r="E849" s="645">
        <v>600</v>
      </c>
      <c r="F849" s="645">
        <v>195.17060000000004</v>
      </c>
      <c r="G849" s="646">
        <f t="shared" si="29"/>
        <v>32.528433333333339</v>
      </c>
    </row>
    <row r="850" spans="1:7" x14ac:dyDescent="0.2">
      <c r="A850" s="641">
        <v>4329</v>
      </c>
      <c r="B850" s="642">
        <v>5179</v>
      </c>
      <c r="C850" s="643" t="s">
        <v>156</v>
      </c>
      <c r="D850" s="644">
        <v>0</v>
      </c>
      <c r="E850" s="645">
        <v>310</v>
      </c>
      <c r="F850" s="645">
        <v>300</v>
      </c>
      <c r="G850" s="646">
        <f t="shared" si="29"/>
        <v>96.774193548387103</v>
      </c>
    </row>
    <row r="851" spans="1:7" x14ac:dyDescent="0.2">
      <c r="A851" s="641">
        <v>4329</v>
      </c>
      <c r="B851" s="642">
        <v>5221</v>
      </c>
      <c r="C851" s="643" t="s">
        <v>142</v>
      </c>
      <c r="D851" s="644">
        <v>0</v>
      </c>
      <c r="E851" s="645">
        <v>600</v>
      </c>
      <c r="F851" s="645">
        <v>600</v>
      </c>
      <c r="G851" s="646">
        <f t="shared" si="29"/>
        <v>100</v>
      </c>
    </row>
    <row r="852" spans="1:7" x14ac:dyDescent="0.2">
      <c r="A852" s="641">
        <v>4329</v>
      </c>
      <c r="B852" s="642">
        <v>5222</v>
      </c>
      <c r="C852" s="643" t="s">
        <v>130</v>
      </c>
      <c r="D852" s="644">
        <v>0</v>
      </c>
      <c r="E852" s="645">
        <v>936.2</v>
      </c>
      <c r="F852" s="645">
        <v>936.2</v>
      </c>
      <c r="G852" s="646">
        <f t="shared" si="29"/>
        <v>100</v>
      </c>
    </row>
    <row r="853" spans="1:7" x14ac:dyDescent="0.2">
      <c r="A853" s="641">
        <v>4329</v>
      </c>
      <c r="B853" s="642">
        <v>5223</v>
      </c>
      <c r="C853" s="643" t="s">
        <v>133</v>
      </c>
      <c r="D853" s="644">
        <v>0</v>
      </c>
      <c r="E853" s="645">
        <v>147.69999999999999</v>
      </c>
      <c r="F853" s="645">
        <v>147.69999999999999</v>
      </c>
      <c r="G853" s="646">
        <f t="shared" si="29"/>
        <v>100</v>
      </c>
    </row>
    <row r="854" spans="1:7" x14ac:dyDescent="0.2">
      <c r="A854" s="641">
        <v>4329</v>
      </c>
      <c r="B854" s="642">
        <v>5321</v>
      </c>
      <c r="C854" s="643" t="s">
        <v>134</v>
      </c>
      <c r="D854" s="644">
        <v>0</v>
      </c>
      <c r="E854" s="645">
        <v>107.5</v>
      </c>
      <c r="F854" s="645">
        <v>107.5</v>
      </c>
      <c r="G854" s="646">
        <f t="shared" ref="G854:G922" si="31">F854/E854*100</f>
        <v>100</v>
      </c>
    </row>
    <row r="855" spans="1:7" x14ac:dyDescent="0.2">
      <c r="A855" s="641">
        <v>4329</v>
      </c>
      <c r="B855" s="642">
        <v>5331</v>
      </c>
      <c r="C855" s="643" t="s">
        <v>137</v>
      </c>
      <c r="D855" s="644">
        <v>43500</v>
      </c>
      <c r="E855" s="645">
        <v>43300</v>
      </c>
      <c r="F855" s="645">
        <v>26400</v>
      </c>
      <c r="G855" s="646">
        <f t="shared" si="31"/>
        <v>60.969976905311775</v>
      </c>
    </row>
    <row r="856" spans="1:7" s="653" customFormat="1" x14ac:dyDescent="0.2">
      <c r="A856" s="648">
        <v>4329</v>
      </c>
      <c r="B856" s="649"/>
      <c r="C856" s="650" t="s">
        <v>90</v>
      </c>
      <c r="D856" s="651">
        <v>44750</v>
      </c>
      <c r="E856" s="621">
        <v>54947.24</v>
      </c>
      <c r="F856" s="621">
        <v>33931.594830000002</v>
      </c>
      <c r="G856" s="652">
        <f t="shared" si="31"/>
        <v>61.75304679543504</v>
      </c>
    </row>
    <row r="857" spans="1:7" x14ac:dyDescent="0.2">
      <c r="A857" s="654"/>
      <c r="B857" s="655"/>
      <c r="C857" s="664" t="s">
        <v>2627</v>
      </c>
      <c r="D857" s="657"/>
      <c r="E857" s="657"/>
      <c r="F857" s="657"/>
      <c r="G857" s="603"/>
    </row>
    <row r="858" spans="1:7" x14ac:dyDescent="0.2">
      <c r="A858" s="658">
        <v>4339</v>
      </c>
      <c r="B858" s="659">
        <v>5139</v>
      </c>
      <c r="C858" s="660" t="s">
        <v>127</v>
      </c>
      <c r="D858" s="661">
        <v>200</v>
      </c>
      <c r="E858" s="662">
        <v>300</v>
      </c>
      <c r="F858" s="662">
        <v>102.83710000000001</v>
      </c>
      <c r="G858" s="663">
        <f t="shared" si="31"/>
        <v>34.279033333333338</v>
      </c>
    </row>
    <row r="859" spans="1:7" x14ac:dyDescent="0.2">
      <c r="A859" s="641">
        <v>4339</v>
      </c>
      <c r="B859" s="642">
        <v>5164</v>
      </c>
      <c r="C859" s="643" t="s">
        <v>140</v>
      </c>
      <c r="D859" s="644">
        <v>0</v>
      </c>
      <c r="E859" s="645">
        <v>254.67</v>
      </c>
      <c r="F859" s="645">
        <v>0</v>
      </c>
      <c r="G859" s="646">
        <f t="shared" si="31"/>
        <v>0</v>
      </c>
    </row>
    <row r="860" spans="1:7" x14ac:dyDescent="0.2">
      <c r="A860" s="641">
        <v>4339</v>
      </c>
      <c r="B860" s="642">
        <v>5169</v>
      </c>
      <c r="C860" s="643" t="s">
        <v>128</v>
      </c>
      <c r="D860" s="644">
        <v>1450</v>
      </c>
      <c r="E860" s="645">
        <v>2894.7</v>
      </c>
      <c r="F860" s="645">
        <v>215.27855000000002</v>
      </c>
      <c r="G860" s="646">
        <f t="shared" si="31"/>
        <v>7.4369900162365719</v>
      </c>
    </row>
    <row r="861" spans="1:7" x14ac:dyDescent="0.2">
      <c r="A861" s="641">
        <v>4339</v>
      </c>
      <c r="B861" s="642">
        <v>5213</v>
      </c>
      <c r="C861" s="643" t="s">
        <v>3019</v>
      </c>
      <c r="D861" s="644">
        <v>465</v>
      </c>
      <c r="E861" s="645">
        <v>412</v>
      </c>
      <c r="F861" s="645">
        <v>412</v>
      </c>
      <c r="G861" s="646">
        <f t="shared" si="31"/>
        <v>100</v>
      </c>
    </row>
    <row r="862" spans="1:7" x14ac:dyDescent="0.2">
      <c r="A862" s="641">
        <v>4339</v>
      </c>
      <c r="B862" s="642">
        <v>5221</v>
      </c>
      <c r="C862" s="643" t="s">
        <v>142</v>
      </c>
      <c r="D862" s="644">
        <v>0</v>
      </c>
      <c r="E862" s="645">
        <v>1133.3</v>
      </c>
      <c r="F862" s="645">
        <v>1133.3</v>
      </c>
      <c r="G862" s="646">
        <f t="shared" si="31"/>
        <v>100</v>
      </c>
    </row>
    <row r="863" spans="1:7" x14ac:dyDescent="0.2">
      <c r="A863" s="641">
        <v>4339</v>
      </c>
      <c r="B863" s="642">
        <v>5222</v>
      </c>
      <c r="C863" s="643" t="s">
        <v>130</v>
      </c>
      <c r="D863" s="644">
        <v>200</v>
      </c>
      <c r="E863" s="645">
        <v>1138.5</v>
      </c>
      <c r="F863" s="645">
        <v>1058.5</v>
      </c>
      <c r="G863" s="646">
        <f t="shared" si="31"/>
        <v>92.973210364514713</v>
      </c>
    </row>
    <row r="864" spans="1:7" x14ac:dyDescent="0.2">
      <c r="A864" s="641">
        <v>4339</v>
      </c>
      <c r="B864" s="642">
        <v>5223</v>
      </c>
      <c r="C864" s="643" t="s">
        <v>133</v>
      </c>
      <c r="D864" s="644">
        <v>0</v>
      </c>
      <c r="E864" s="645">
        <v>61</v>
      </c>
      <c r="F864" s="645">
        <v>61</v>
      </c>
      <c r="G864" s="646">
        <f t="shared" si="31"/>
        <v>100</v>
      </c>
    </row>
    <row r="865" spans="1:7" x14ac:dyDescent="0.2">
      <c r="A865" s="641">
        <v>4339</v>
      </c>
      <c r="B865" s="642">
        <v>5321</v>
      </c>
      <c r="C865" s="643" t="s">
        <v>134</v>
      </c>
      <c r="D865" s="644">
        <v>0</v>
      </c>
      <c r="E865" s="645">
        <v>200</v>
      </c>
      <c r="F865" s="645">
        <v>200</v>
      </c>
      <c r="G865" s="646">
        <f t="shared" si="31"/>
        <v>100</v>
      </c>
    </row>
    <row r="866" spans="1:7" x14ac:dyDescent="0.2">
      <c r="A866" s="641">
        <v>4339</v>
      </c>
      <c r="B866" s="642">
        <v>5336</v>
      </c>
      <c r="C866" s="643" t="s">
        <v>159</v>
      </c>
      <c r="D866" s="644">
        <v>0</v>
      </c>
      <c r="E866" s="645">
        <v>6896.64</v>
      </c>
      <c r="F866" s="645">
        <v>6896.6271799999995</v>
      </c>
      <c r="G866" s="646">
        <f t="shared" si="31"/>
        <v>99.999814112379354</v>
      </c>
    </row>
    <row r="867" spans="1:7" x14ac:dyDescent="0.2">
      <c r="A867" s="641">
        <v>4339</v>
      </c>
      <c r="B867" s="642">
        <v>5494</v>
      </c>
      <c r="C867" s="643" t="s">
        <v>3030</v>
      </c>
      <c r="D867" s="644">
        <v>30</v>
      </c>
      <c r="E867" s="645">
        <v>50</v>
      </c>
      <c r="F867" s="645">
        <v>50</v>
      </c>
      <c r="G867" s="646">
        <f t="shared" si="31"/>
        <v>100</v>
      </c>
    </row>
    <row r="868" spans="1:7" s="653" customFormat="1" x14ac:dyDescent="0.2">
      <c r="A868" s="648">
        <v>4339</v>
      </c>
      <c r="B868" s="649"/>
      <c r="C868" s="650" t="s">
        <v>91</v>
      </c>
      <c r="D868" s="651">
        <v>2345</v>
      </c>
      <c r="E868" s="621">
        <v>13340.81</v>
      </c>
      <c r="F868" s="621">
        <v>10129.54283</v>
      </c>
      <c r="G868" s="652">
        <f t="shared" si="31"/>
        <v>75.928994041591181</v>
      </c>
    </row>
    <row r="869" spans="1:7" x14ac:dyDescent="0.2">
      <c r="A869" s="654"/>
      <c r="B869" s="655"/>
      <c r="C869" s="664" t="s">
        <v>2627</v>
      </c>
      <c r="D869" s="657"/>
      <c r="E869" s="657"/>
      <c r="F869" s="657"/>
      <c r="G869" s="603"/>
    </row>
    <row r="870" spans="1:7" x14ac:dyDescent="0.2">
      <c r="A870" s="658">
        <v>4341</v>
      </c>
      <c r="B870" s="659">
        <v>5660</v>
      </c>
      <c r="C870" s="660" t="s">
        <v>4030</v>
      </c>
      <c r="D870" s="661">
        <v>0</v>
      </c>
      <c r="E870" s="662">
        <v>25000</v>
      </c>
      <c r="F870" s="662">
        <v>16225</v>
      </c>
      <c r="G870" s="663">
        <f t="shared" si="31"/>
        <v>64.900000000000006</v>
      </c>
    </row>
    <row r="871" spans="1:7" s="653" customFormat="1" x14ac:dyDescent="0.2">
      <c r="A871" s="648">
        <v>4341</v>
      </c>
      <c r="B871" s="649"/>
      <c r="C871" s="650" t="s">
        <v>4031</v>
      </c>
      <c r="D871" s="651">
        <v>0</v>
      </c>
      <c r="E871" s="621">
        <v>25000</v>
      </c>
      <c r="F871" s="621">
        <v>16225</v>
      </c>
      <c r="G871" s="652">
        <f t="shared" si="31"/>
        <v>64.900000000000006</v>
      </c>
    </row>
    <row r="872" spans="1:7" x14ac:dyDescent="0.2">
      <c r="A872" s="654"/>
      <c r="B872" s="655"/>
      <c r="C872" s="664" t="s">
        <v>2627</v>
      </c>
      <c r="D872" s="657"/>
      <c r="E872" s="657"/>
      <c r="F872" s="657"/>
      <c r="G872" s="603"/>
    </row>
    <row r="873" spans="1:7" x14ac:dyDescent="0.2">
      <c r="A873" s="658">
        <v>4342</v>
      </c>
      <c r="B873" s="659">
        <v>5011</v>
      </c>
      <c r="C873" s="660" t="s">
        <v>144</v>
      </c>
      <c r="D873" s="661">
        <v>0</v>
      </c>
      <c r="E873" s="662">
        <v>223.51400000000001</v>
      </c>
      <c r="F873" s="662">
        <v>223.51400000000001</v>
      </c>
      <c r="G873" s="663">
        <f t="shared" si="31"/>
        <v>100</v>
      </c>
    </row>
    <row r="874" spans="1:7" x14ac:dyDescent="0.2">
      <c r="A874" s="641">
        <v>4342</v>
      </c>
      <c r="B874" s="642">
        <v>5031</v>
      </c>
      <c r="C874" s="643" t="s">
        <v>146</v>
      </c>
      <c r="D874" s="644">
        <v>0</v>
      </c>
      <c r="E874" s="645">
        <v>55.430999999999997</v>
      </c>
      <c r="F874" s="645">
        <v>55.430999999999997</v>
      </c>
      <c r="G874" s="646">
        <f t="shared" si="31"/>
        <v>100</v>
      </c>
    </row>
    <row r="875" spans="1:7" x14ac:dyDescent="0.2">
      <c r="A875" s="641">
        <v>4342</v>
      </c>
      <c r="B875" s="642">
        <v>5032</v>
      </c>
      <c r="C875" s="643" t="s">
        <v>147</v>
      </c>
      <c r="D875" s="644">
        <v>0</v>
      </c>
      <c r="E875" s="645">
        <v>20.116</v>
      </c>
      <c r="F875" s="645">
        <v>20.116</v>
      </c>
      <c r="G875" s="646">
        <f t="shared" si="31"/>
        <v>100</v>
      </c>
    </row>
    <row r="876" spans="1:7" ht="25.5" x14ac:dyDescent="0.2">
      <c r="A876" s="641">
        <v>4342</v>
      </c>
      <c r="B876" s="642">
        <v>5038</v>
      </c>
      <c r="C876" s="643" t="s">
        <v>3025</v>
      </c>
      <c r="D876" s="644">
        <v>0</v>
      </c>
      <c r="E876" s="645">
        <v>0.93899999999999995</v>
      </c>
      <c r="F876" s="645">
        <v>0.93899999999999995</v>
      </c>
      <c r="G876" s="646">
        <f t="shared" si="31"/>
        <v>100</v>
      </c>
    </row>
    <row r="877" spans="1:7" x14ac:dyDescent="0.2">
      <c r="A877" s="641">
        <v>4342</v>
      </c>
      <c r="B877" s="642">
        <v>5167</v>
      </c>
      <c r="C877" s="643" t="s">
        <v>153</v>
      </c>
      <c r="D877" s="644">
        <v>10</v>
      </c>
      <c r="E877" s="645">
        <v>10</v>
      </c>
      <c r="F877" s="645">
        <v>0</v>
      </c>
      <c r="G877" s="646">
        <f t="shared" si="31"/>
        <v>0</v>
      </c>
    </row>
    <row r="878" spans="1:7" x14ac:dyDescent="0.2">
      <c r="A878" s="641">
        <v>4342</v>
      </c>
      <c r="B878" s="642">
        <v>5169</v>
      </c>
      <c r="C878" s="643" t="s">
        <v>128</v>
      </c>
      <c r="D878" s="644">
        <v>40</v>
      </c>
      <c r="E878" s="645">
        <v>40</v>
      </c>
      <c r="F878" s="645">
        <v>0</v>
      </c>
      <c r="G878" s="646">
        <f t="shared" si="31"/>
        <v>0</v>
      </c>
    </row>
    <row r="879" spans="1:7" x14ac:dyDescent="0.2">
      <c r="A879" s="641">
        <v>4342</v>
      </c>
      <c r="B879" s="642">
        <v>5222</v>
      </c>
      <c r="C879" s="643" t="s">
        <v>130</v>
      </c>
      <c r="D879" s="644">
        <v>125</v>
      </c>
      <c r="E879" s="645">
        <v>400</v>
      </c>
      <c r="F879" s="645">
        <v>400</v>
      </c>
      <c r="G879" s="646">
        <f t="shared" si="31"/>
        <v>100</v>
      </c>
    </row>
    <row r="880" spans="1:7" s="653" customFormat="1" x14ac:dyDescent="0.2">
      <c r="A880" s="648">
        <v>4342</v>
      </c>
      <c r="B880" s="649"/>
      <c r="C880" s="650" t="s">
        <v>226</v>
      </c>
      <c r="D880" s="651">
        <v>175</v>
      </c>
      <c r="E880" s="621">
        <v>750</v>
      </c>
      <c r="F880" s="621">
        <v>700</v>
      </c>
      <c r="G880" s="652">
        <f t="shared" si="31"/>
        <v>93.333333333333329</v>
      </c>
    </row>
    <row r="881" spans="1:7" x14ac:dyDescent="0.2">
      <c r="A881" s="654"/>
      <c r="B881" s="655"/>
      <c r="C881" s="664" t="s">
        <v>2627</v>
      </c>
      <c r="D881" s="657"/>
      <c r="E881" s="657"/>
      <c r="F881" s="657"/>
      <c r="G881" s="603"/>
    </row>
    <row r="882" spans="1:7" x14ac:dyDescent="0.2">
      <c r="A882" s="658">
        <v>4344</v>
      </c>
      <c r="B882" s="659">
        <v>5221</v>
      </c>
      <c r="C882" s="660" t="s">
        <v>142</v>
      </c>
      <c r="D882" s="661">
        <v>0</v>
      </c>
      <c r="E882" s="662">
        <v>39456.050000000003</v>
      </c>
      <c r="F882" s="662">
        <v>39371</v>
      </c>
      <c r="G882" s="663">
        <f t="shared" si="31"/>
        <v>99.784443703817288</v>
      </c>
    </row>
    <row r="883" spans="1:7" x14ac:dyDescent="0.2">
      <c r="A883" s="641">
        <v>4344</v>
      </c>
      <c r="B883" s="642">
        <v>5222</v>
      </c>
      <c r="C883" s="643" t="s">
        <v>130</v>
      </c>
      <c r="D883" s="644">
        <v>0</v>
      </c>
      <c r="E883" s="645">
        <v>16743.03</v>
      </c>
      <c r="F883" s="645">
        <v>16743</v>
      </c>
      <c r="G883" s="646">
        <f t="shared" si="31"/>
        <v>99.999820820962526</v>
      </c>
    </row>
    <row r="884" spans="1:7" x14ac:dyDescent="0.2">
      <c r="A884" s="641">
        <v>4344</v>
      </c>
      <c r="B884" s="642">
        <v>5223</v>
      </c>
      <c r="C884" s="643" t="s">
        <v>133</v>
      </c>
      <c r="D884" s="644">
        <v>0</v>
      </c>
      <c r="E884" s="645">
        <v>58175.03</v>
      </c>
      <c r="F884" s="645">
        <v>57125</v>
      </c>
      <c r="G884" s="646">
        <f t="shared" si="31"/>
        <v>98.19505035064013</v>
      </c>
    </row>
    <row r="885" spans="1:7" x14ac:dyDescent="0.2">
      <c r="A885" s="641">
        <v>4344</v>
      </c>
      <c r="B885" s="642">
        <v>5331</v>
      </c>
      <c r="C885" s="643" t="s">
        <v>137</v>
      </c>
      <c r="D885" s="644">
        <v>0</v>
      </c>
      <c r="E885" s="645">
        <v>284.3</v>
      </c>
      <c r="F885" s="645">
        <v>284.3</v>
      </c>
      <c r="G885" s="646">
        <f t="shared" si="31"/>
        <v>100</v>
      </c>
    </row>
    <row r="886" spans="1:7" x14ac:dyDescent="0.2">
      <c r="A886" s="641">
        <v>4344</v>
      </c>
      <c r="B886" s="642">
        <v>5336</v>
      </c>
      <c r="C886" s="643" t="s">
        <v>159</v>
      </c>
      <c r="D886" s="644">
        <v>0</v>
      </c>
      <c r="E886" s="645">
        <v>2558.71</v>
      </c>
      <c r="F886" s="645">
        <v>2558.6999999999998</v>
      </c>
      <c r="G886" s="646">
        <f t="shared" si="31"/>
        <v>99.999609178062371</v>
      </c>
    </row>
    <row r="887" spans="1:7" x14ac:dyDescent="0.2">
      <c r="A887" s="641">
        <v>4344</v>
      </c>
      <c r="B887" s="642">
        <v>5339</v>
      </c>
      <c r="C887" s="643" t="s">
        <v>157</v>
      </c>
      <c r="D887" s="644">
        <v>0</v>
      </c>
      <c r="E887" s="645">
        <v>3582.01</v>
      </c>
      <c r="F887" s="645">
        <v>3582</v>
      </c>
      <c r="G887" s="646">
        <f t="shared" si="31"/>
        <v>99.999720827133359</v>
      </c>
    </row>
    <row r="888" spans="1:7" x14ac:dyDescent="0.2">
      <c r="A888" s="641">
        <v>4344</v>
      </c>
      <c r="B888" s="642">
        <v>5621</v>
      </c>
      <c r="C888" s="643" t="s">
        <v>220</v>
      </c>
      <c r="D888" s="644">
        <v>2640</v>
      </c>
      <c r="E888" s="645">
        <v>2640</v>
      </c>
      <c r="F888" s="645">
        <v>2640</v>
      </c>
      <c r="G888" s="646">
        <f t="shared" si="31"/>
        <v>100</v>
      </c>
    </row>
    <row r="889" spans="1:7" x14ac:dyDescent="0.2">
      <c r="A889" s="641">
        <v>4344</v>
      </c>
      <c r="B889" s="642">
        <v>5623</v>
      </c>
      <c r="C889" s="643" t="s">
        <v>222</v>
      </c>
      <c r="D889" s="644">
        <v>4664</v>
      </c>
      <c r="E889" s="645">
        <v>4664</v>
      </c>
      <c r="F889" s="645">
        <v>4664</v>
      </c>
      <c r="G889" s="646">
        <f t="shared" si="31"/>
        <v>100</v>
      </c>
    </row>
    <row r="890" spans="1:7" s="653" customFormat="1" x14ac:dyDescent="0.2">
      <c r="A890" s="648">
        <v>4344</v>
      </c>
      <c r="B890" s="649"/>
      <c r="C890" s="650" t="s">
        <v>227</v>
      </c>
      <c r="D890" s="651">
        <v>7304</v>
      </c>
      <c r="E890" s="621">
        <v>128103.13</v>
      </c>
      <c r="F890" s="621">
        <v>126968</v>
      </c>
      <c r="G890" s="652">
        <f t="shared" si="31"/>
        <v>99.113893626174459</v>
      </c>
    </row>
    <row r="891" spans="1:7" x14ac:dyDescent="0.2">
      <c r="A891" s="654"/>
      <c r="B891" s="655"/>
      <c r="C891" s="664" t="s">
        <v>2627</v>
      </c>
      <c r="D891" s="657"/>
      <c r="E891" s="657"/>
      <c r="F891" s="657"/>
      <c r="G891" s="603"/>
    </row>
    <row r="892" spans="1:7" x14ac:dyDescent="0.2">
      <c r="A892" s="658">
        <v>4349</v>
      </c>
      <c r="B892" s="659">
        <v>5221</v>
      </c>
      <c r="C892" s="660" t="s">
        <v>142</v>
      </c>
      <c r="D892" s="661">
        <v>600</v>
      </c>
      <c r="E892" s="662">
        <v>670</v>
      </c>
      <c r="F892" s="662">
        <v>635</v>
      </c>
      <c r="G892" s="663">
        <f t="shared" si="31"/>
        <v>94.776119402985074</v>
      </c>
    </row>
    <row r="893" spans="1:7" x14ac:dyDescent="0.2">
      <c r="A893" s="641">
        <v>4349</v>
      </c>
      <c r="B893" s="642">
        <v>5222</v>
      </c>
      <c r="C893" s="643" t="s">
        <v>130</v>
      </c>
      <c r="D893" s="644">
        <v>650</v>
      </c>
      <c r="E893" s="645">
        <v>1009.7</v>
      </c>
      <c r="F893" s="645">
        <v>815.7</v>
      </c>
      <c r="G893" s="646">
        <f t="shared" si="31"/>
        <v>80.786372189759334</v>
      </c>
    </row>
    <row r="894" spans="1:7" x14ac:dyDescent="0.2">
      <c r="A894" s="641">
        <v>4349</v>
      </c>
      <c r="B894" s="642">
        <v>5223</v>
      </c>
      <c r="C894" s="643" t="s">
        <v>133</v>
      </c>
      <c r="D894" s="644">
        <v>0</v>
      </c>
      <c r="E894" s="645">
        <v>586.1</v>
      </c>
      <c r="F894" s="645">
        <v>586.1</v>
      </c>
      <c r="G894" s="646">
        <f t="shared" si="31"/>
        <v>100</v>
      </c>
    </row>
    <row r="895" spans="1:7" x14ac:dyDescent="0.2">
      <c r="A895" s="641">
        <v>4349</v>
      </c>
      <c r="B895" s="642">
        <v>5229</v>
      </c>
      <c r="C895" s="643" t="s">
        <v>3024</v>
      </c>
      <c r="D895" s="644">
        <v>1000</v>
      </c>
      <c r="E895" s="645">
        <v>0</v>
      </c>
      <c r="F895" s="645">
        <v>0</v>
      </c>
      <c r="G895" s="646" t="s">
        <v>2739</v>
      </c>
    </row>
    <row r="896" spans="1:7" s="653" customFormat="1" x14ac:dyDescent="0.2">
      <c r="A896" s="648">
        <v>4349</v>
      </c>
      <c r="B896" s="649"/>
      <c r="C896" s="650" t="s">
        <v>3038</v>
      </c>
      <c r="D896" s="651">
        <v>2250</v>
      </c>
      <c r="E896" s="621">
        <v>2265.8000000000002</v>
      </c>
      <c r="F896" s="621">
        <v>2036.8</v>
      </c>
      <c r="G896" s="652">
        <f t="shared" si="31"/>
        <v>89.893194456704023</v>
      </c>
    </row>
    <row r="897" spans="1:7" x14ac:dyDescent="0.2">
      <c r="A897" s="654"/>
      <c r="B897" s="655"/>
      <c r="C897" s="664" t="s">
        <v>2627</v>
      </c>
      <c r="D897" s="657"/>
      <c r="E897" s="657"/>
      <c r="F897" s="657"/>
      <c r="G897" s="603"/>
    </row>
    <row r="898" spans="1:7" x14ac:dyDescent="0.2">
      <c r="A898" s="658">
        <v>4350</v>
      </c>
      <c r="B898" s="659">
        <v>5137</v>
      </c>
      <c r="C898" s="660" t="s">
        <v>1009</v>
      </c>
      <c r="D898" s="661">
        <v>0</v>
      </c>
      <c r="E898" s="662">
        <v>32043.32</v>
      </c>
      <c r="F898" s="662">
        <v>0</v>
      </c>
      <c r="G898" s="663">
        <f t="shared" si="31"/>
        <v>0</v>
      </c>
    </row>
    <row r="899" spans="1:7" x14ac:dyDescent="0.2">
      <c r="A899" s="641">
        <v>4350</v>
      </c>
      <c r="B899" s="642">
        <v>5167</v>
      </c>
      <c r="C899" s="643" t="s">
        <v>153</v>
      </c>
      <c r="D899" s="644">
        <v>0</v>
      </c>
      <c r="E899" s="645">
        <v>42.34</v>
      </c>
      <c r="F899" s="645">
        <v>0</v>
      </c>
      <c r="G899" s="646">
        <f t="shared" si="31"/>
        <v>0</v>
      </c>
    </row>
    <row r="900" spans="1:7" x14ac:dyDescent="0.2">
      <c r="A900" s="641">
        <v>4350</v>
      </c>
      <c r="B900" s="642">
        <v>5169</v>
      </c>
      <c r="C900" s="643" t="s">
        <v>128</v>
      </c>
      <c r="D900" s="644">
        <v>150</v>
      </c>
      <c r="E900" s="645">
        <v>150</v>
      </c>
      <c r="F900" s="645">
        <v>100.43</v>
      </c>
      <c r="G900" s="646">
        <f t="shared" si="31"/>
        <v>66.953333333333347</v>
      </c>
    </row>
    <row r="901" spans="1:7" x14ac:dyDescent="0.2">
      <c r="A901" s="641">
        <v>4350</v>
      </c>
      <c r="B901" s="642">
        <v>5213</v>
      </c>
      <c r="C901" s="643" t="s">
        <v>3019</v>
      </c>
      <c r="D901" s="644">
        <v>0</v>
      </c>
      <c r="E901" s="645">
        <v>16243.7</v>
      </c>
      <c r="F901" s="645">
        <v>16243.7</v>
      </c>
      <c r="G901" s="646">
        <f t="shared" si="31"/>
        <v>100</v>
      </c>
    </row>
    <row r="902" spans="1:7" x14ac:dyDescent="0.2">
      <c r="A902" s="641">
        <v>4350</v>
      </c>
      <c r="B902" s="642">
        <v>5221</v>
      </c>
      <c r="C902" s="643" t="s">
        <v>142</v>
      </c>
      <c r="D902" s="644">
        <v>0</v>
      </c>
      <c r="E902" s="645">
        <v>52054.59</v>
      </c>
      <c r="F902" s="645">
        <v>52054.589</v>
      </c>
      <c r="G902" s="646">
        <f t="shared" si="31"/>
        <v>99.999998078939825</v>
      </c>
    </row>
    <row r="903" spans="1:7" x14ac:dyDescent="0.2">
      <c r="A903" s="641">
        <v>4350</v>
      </c>
      <c r="B903" s="642">
        <v>5222</v>
      </c>
      <c r="C903" s="643" t="s">
        <v>130</v>
      </c>
      <c r="D903" s="644">
        <v>0</v>
      </c>
      <c r="E903" s="645">
        <v>5523</v>
      </c>
      <c r="F903" s="645">
        <v>5523</v>
      </c>
      <c r="G903" s="646">
        <f t="shared" si="31"/>
        <v>100</v>
      </c>
    </row>
    <row r="904" spans="1:7" x14ac:dyDescent="0.2">
      <c r="A904" s="641">
        <v>4350</v>
      </c>
      <c r="B904" s="642">
        <v>5223</v>
      </c>
      <c r="C904" s="643" t="s">
        <v>133</v>
      </c>
      <c r="D904" s="644">
        <v>0</v>
      </c>
      <c r="E904" s="645">
        <v>143783.1</v>
      </c>
      <c r="F904" s="645">
        <v>143783.1</v>
      </c>
      <c r="G904" s="646">
        <f t="shared" si="31"/>
        <v>100</v>
      </c>
    </row>
    <row r="905" spans="1:7" x14ac:dyDescent="0.2">
      <c r="A905" s="641">
        <v>4350</v>
      </c>
      <c r="B905" s="642">
        <v>5321</v>
      </c>
      <c r="C905" s="643" t="s">
        <v>134</v>
      </c>
      <c r="D905" s="644">
        <v>0</v>
      </c>
      <c r="E905" s="645">
        <v>420588</v>
      </c>
      <c r="F905" s="645">
        <v>420588</v>
      </c>
      <c r="G905" s="646">
        <f t="shared" si="31"/>
        <v>100</v>
      </c>
    </row>
    <row r="906" spans="1:7" x14ac:dyDescent="0.2">
      <c r="A906" s="641">
        <v>4350</v>
      </c>
      <c r="B906" s="642">
        <v>5331</v>
      </c>
      <c r="C906" s="643" t="s">
        <v>137</v>
      </c>
      <c r="D906" s="644">
        <v>97292</v>
      </c>
      <c r="E906" s="645">
        <v>83431</v>
      </c>
      <c r="F906" s="645">
        <v>35739</v>
      </c>
      <c r="G906" s="646">
        <f t="shared" si="31"/>
        <v>42.83659551006221</v>
      </c>
    </row>
    <row r="907" spans="1:7" x14ac:dyDescent="0.2">
      <c r="A907" s="641">
        <v>4350</v>
      </c>
      <c r="B907" s="642">
        <v>5336</v>
      </c>
      <c r="C907" s="643" t="s">
        <v>159</v>
      </c>
      <c r="D907" s="644">
        <v>0</v>
      </c>
      <c r="E907" s="645">
        <v>126254.039</v>
      </c>
      <c r="F907" s="645">
        <v>126254.039</v>
      </c>
      <c r="G907" s="646">
        <f t="shared" si="31"/>
        <v>100</v>
      </c>
    </row>
    <row r="908" spans="1:7" x14ac:dyDescent="0.2">
      <c r="A908" s="641">
        <v>4350</v>
      </c>
      <c r="B908" s="642">
        <v>5621</v>
      </c>
      <c r="C908" s="643" t="s">
        <v>220</v>
      </c>
      <c r="D908" s="644">
        <v>6050</v>
      </c>
      <c r="E908" s="645">
        <v>6050</v>
      </c>
      <c r="F908" s="645">
        <v>6050</v>
      </c>
      <c r="G908" s="646">
        <f t="shared" si="31"/>
        <v>100</v>
      </c>
    </row>
    <row r="909" spans="1:7" x14ac:dyDescent="0.2">
      <c r="A909" s="641">
        <v>4350</v>
      </c>
      <c r="B909" s="642">
        <v>5622</v>
      </c>
      <c r="C909" s="643" t="s">
        <v>221</v>
      </c>
      <c r="D909" s="644">
        <v>719</v>
      </c>
      <c r="E909" s="645">
        <v>719</v>
      </c>
      <c r="F909" s="645">
        <v>719</v>
      </c>
      <c r="G909" s="646">
        <f t="shared" si="31"/>
        <v>100</v>
      </c>
    </row>
    <row r="910" spans="1:7" x14ac:dyDescent="0.2">
      <c r="A910" s="641">
        <v>4350</v>
      </c>
      <c r="B910" s="642">
        <v>5623</v>
      </c>
      <c r="C910" s="643" t="s">
        <v>222</v>
      </c>
      <c r="D910" s="644">
        <v>18245</v>
      </c>
      <c r="E910" s="645">
        <v>18245</v>
      </c>
      <c r="F910" s="645">
        <v>18245</v>
      </c>
      <c r="G910" s="646">
        <f t="shared" si="31"/>
        <v>100</v>
      </c>
    </row>
    <row r="911" spans="1:7" x14ac:dyDescent="0.2">
      <c r="A911" s="641">
        <v>4350</v>
      </c>
      <c r="B911" s="642">
        <v>5651</v>
      </c>
      <c r="C911" s="643" t="s">
        <v>172</v>
      </c>
      <c r="D911" s="644">
        <v>42000</v>
      </c>
      <c r="E911" s="645">
        <v>42000</v>
      </c>
      <c r="F911" s="645">
        <v>42000</v>
      </c>
      <c r="G911" s="646">
        <f t="shared" si="31"/>
        <v>100</v>
      </c>
    </row>
    <row r="912" spans="1:7" x14ac:dyDescent="0.2">
      <c r="A912" s="641">
        <v>4350</v>
      </c>
      <c r="B912" s="642">
        <v>5901</v>
      </c>
      <c r="C912" s="643" t="s">
        <v>257</v>
      </c>
      <c r="D912" s="644">
        <v>0</v>
      </c>
      <c r="E912" s="645">
        <v>0.01</v>
      </c>
      <c r="F912" s="645">
        <v>0</v>
      </c>
      <c r="G912" s="646">
        <f t="shared" si="31"/>
        <v>0</v>
      </c>
    </row>
    <row r="913" spans="1:7" s="653" customFormat="1" x14ac:dyDescent="0.2">
      <c r="A913" s="648">
        <v>4350</v>
      </c>
      <c r="B913" s="649"/>
      <c r="C913" s="650" t="s">
        <v>92</v>
      </c>
      <c r="D913" s="651">
        <v>164456</v>
      </c>
      <c r="E913" s="621">
        <v>947127.09900000005</v>
      </c>
      <c r="F913" s="621">
        <v>867299.85800000001</v>
      </c>
      <c r="G913" s="652">
        <f t="shared" si="31"/>
        <v>91.57164428255895</v>
      </c>
    </row>
    <row r="914" spans="1:7" x14ac:dyDescent="0.2">
      <c r="A914" s="654"/>
      <c r="B914" s="655"/>
      <c r="C914" s="664" t="s">
        <v>2627</v>
      </c>
      <c r="D914" s="657"/>
      <c r="E914" s="657"/>
      <c r="F914" s="657"/>
      <c r="G914" s="603"/>
    </row>
    <row r="915" spans="1:7" x14ac:dyDescent="0.2">
      <c r="A915" s="658">
        <v>4351</v>
      </c>
      <c r="B915" s="659">
        <v>5213</v>
      </c>
      <c r="C915" s="660" t="s">
        <v>3019</v>
      </c>
      <c r="D915" s="661">
        <v>0</v>
      </c>
      <c r="E915" s="662">
        <v>2466</v>
      </c>
      <c r="F915" s="662">
        <v>2466</v>
      </c>
      <c r="G915" s="663">
        <f t="shared" si="31"/>
        <v>100</v>
      </c>
    </row>
    <row r="916" spans="1:7" x14ac:dyDescent="0.2">
      <c r="A916" s="641">
        <v>4351</v>
      </c>
      <c r="B916" s="642">
        <v>5221</v>
      </c>
      <c r="C916" s="643" t="s">
        <v>142</v>
      </c>
      <c r="D916" s="644">
        <v>0</v>
      </c>
      <c r="E916" s="645">
        <v>74930.02</v>
      </c>
      <c r="F916" s="645">
        <v>74930</v>
      </c>
      <c r="G916" s="646">
        <f t="shared" si="31"/>
        <v>99.999973308428309</v>
      </c>
    </row>
    <row r="917" spans="1:7" x14ac:dyDescent="0.2">
      <c r="A917" s="641">
        <v>4351</v>
      </c>
      <c r="B917" s="642">
        <v>5222</v>
      </c>
      <c r="C917" s="643" t="s">
        <v>130</v>
      </c>
      <c r="D917" s="644">
        <v>0</v>
      </c>
      <c r="E917" s="645">
        <v>69109.02</v>
      </c>
      <c r="F917" s="645">
        <v>69109</v>
      </c>
      <c r="G917" s="646">
        <f t="shared" si="31"/>
        <v>99.999971060217604</v>
      </c>
    </row>
    <row r="918" spans="1:7" x14ac:dyDescent="0.2">
      <c r="A918" s="641">
        <v>4351</v>
      </c>
      <c r="B918" s="642">
        <v>5223</v>
      </c>
      <c r="C918" s="643" t="s">
        <v>133</v>
      </c>
      <c r="D918" s="644">
        <v>0</v>
      </c>
      <c r="E918" s="645">
        <v>142591.62</v>
      </c>
      <c r="F918" s="645">
        <v>142591.6</v>
      </c>
      <c r="G918" s="646">
        <f t="shared" si="31"/>
        <v>99.999985973930322</v>
      </c>
    </row>
    <row r="919" spans="1:7" x14ac:dyDescent="0.2">
      <c r="A919" s="641">
        <v>4351</v>
      </c>
      <c r="B919" s="642">
        <v>5321</v>
      </c>
      <c r="C919" s="643" t="s">
        <v>134</v>
      </c>
      <c r="D919" s="644">
        <v>0</v>
      </c>
      <c r="E919" s="645">
        <v>98459.62</v>
      </c>
      <c r="F919" s="645">
        <v>98459.62</v>
      </c>
      <c r="G919" s="646">
        <f t="shared" si="31"/>
        <v>100</v>
      </c>
    </row>
    <row r="920" spans="1:7" x14ac:dyDescent="0.2">
      <c r="A920" s="641">
        <v>4351</v>
      </c>
      <c r="B920" s="642">
        <v>5331</v>
      </c>
      <c r="C920" s="643" t="s">
        <v>137</v>
      </c>
      <c r="D920" s="644">
        <v>0</v>
      </c>
      <c r="E920" s="645">
        <v>287.2</v>
      </c>
      <c r="F920" s="645">
        <v>287.2</v>
      </c>
      <c r="G920" s="646">
        <f t="shared" si="31"/>
        <v>100</v>
      </c>
    </row>
    <row r="921" spans="1:7" x14ac:dyDescent="0.2">
      <c r="A921" s="641">
        <v>4351</v>
      </c>
      <c r="B921" s="642">
        <v>5336</v>
      </c>
      <c r="C921" s="643" t="s">
        <v>159</v>
      </c>
      <c r="D921" s="644">
        <v>0</v>
      </c>
      <c r="E921" s="645">
        <v>2753.81</v>
      </c>
      <c r="F921" s="645">
        <v>2753.8</v>
      </c>
      <c r="G921" s="646">
        <f t="shared" si="31"/>
        <v>99.999636866741</v>
      </c>
    </row>
    <row r="922" spans="1:7" x14ac:dyDescent="0.2">
      <c r="A922" s="641">
        <v>4351</v>
      </c>
      <c r="B922" s="642">
        <v>5621</v>
      </c>
      <c r="C922" s="643" t="s">
        <v>220</v>
      </c>
      <c r="D922" s="644">
        <v>5667</v>
      </c>
      <c r="E922" s="645">
        <v>5667</v>
      </c>
      <c r="F922" s="645">
        <v>5667</v>
      </c>
      <c r="G922" s="646">
        <f t="shared" si="31"/>
        <v>100</v>
      </c>
    </row>
    <row r="923" spans="1:7" x14ac:dyDescent="0.2">
      <c r="A923" s="641">
        <v>4351</v>
      </c>
      <c r="B923" s="642">
        <v>5622</v>
      </c>
      <c r="C923" s="643" t="s">
        <v>221</v>
      </c>
      <c r="D923" s="644">
        <v>13611</v>
      </c>
      <c r="E923" s="645">
        <v>13611</v>
      </c>
      <c r="F923" s="645">
        <v>13611</v>
      </c>
      <c r="G923" s="646">
        <f t="shared" ref="G923:G991" si="32">F923/E923*100</f>
        <v>100</v>
      </c>
    </row>
    <row r="924" spans="1:7" x14ac:dyDescent="0.2">
      <c r="A924" s="641">
        <v>4351</v>
      </c>
      <c r="B924" s="642">
        <v>5623</v>
      </c>
      <c r="C924" s="643" t="s">
        <v>222</v>
      </c>
      <c r="D924" s="644">
        <v>17878</v>
      </c>
      <c r="E924" s="645">
        <v>17878</v>
      </c>
      <c r="F924" s="645">
        <v>17878</v>
      </c>
      <c r="G924" s="646">
        <f t="shared" si="32"/>
        <v>100</v>
      </c>
    </row>
    <row r="925" spans="1:7" x14ac:dyDescent="0.2">
      <c r="A925" s="641">
        <v>4351</v>
      </c>
      <c r="B925" s="642">
        <v>5659</v>
      </c>
      <c r="C925" s="643" t="s">
        <v>3482</v>
      </c>
      <c r="D925" s="644">
        <v>1400</v>
      </c>
      <c r="E925" s="645">
        <v>1400</v>
      </c>
      <c r="F925" s="645">
        <v>1400</v>
      </c>
      <c r="G925" s="646">
        <f t="shared" si="32"/>
        <v>100</v>
      </c>
    </row>
    <row r="926" spans="1:7" x14ac:dyDescent="0.2">
      <c r="A926" s="641">
        <v>4351</v>
      </c>
      <c r="B926" s="642">
        <v>5901</v>
      </c>
      <c r="C926" s="643" t="s">
        <v>257</v>
      </c>
      <c r="D926" s="644">
        <v>0</v>
      </c>
      <c r="E926" s="645">
        <v>140</v>
      </c>
      <c r="F926" s="645">
        <v>0</v>
      </c>
      <c r="G926" s="646">
        <f t="shared" si="32"/>
        <v>0</v>
      </c>
    </row>
    <row r="927" spans="1:7" s="653" customFormat="1" x14ac:dyDescent="0.2">
      <c r="A927" s="648">
        <v>4351</v>
      </c>
      <c r="B927" s="649"/>
      <c r="C927" s="650" t="s">
        <v>93</v>
      </c>
      <c r="D927" s="651">
        <v>38556</v>
      </c>
      <c r="E927" s="621">
        <v>429293.29</v>
      </c>
      <c r="F927" s="621">
        <v>429153.22</v>
      </c>
      <c r="G927" s="652">
        <f t="shared" si="32"/>
        <v>99.967371956826995</v>
      </c>
    </row>
    <row r="928" spans="1:7" x14ac:dyDescent="0.2">
      <c r="A928" s="654"/>
      <c r="B928" s="655"/>
      <c r="C928" s="664" t="s">
        <v>2627</v>
      </c>
      <c r="D928" s="657"/>
      <c r="E928" s="657"/>
      <c r="F928" s="657"/>
      <c r="G928" s="603"/>
    </row>
    <row r="929" spans="1:7" x14ac:dyDescent="0.2">
      <c r="A929" s="658">
        <v>4352</v>
      </c>
      <c r="B929" s="659">
        <v>5221</v>
      </c>
      <c r="C929" s="660" t="s">
        <v>142</v>
      </c>
      <c r="D929" s="661">
        <v>0</v>
      </c>
      <c r="E929" s="662">
        <v>266</v>
      </c>
      <c r="F929" s="662">
        <v>266</v>
      </c>
      <c r="G929" s="663">
        <f t="shared" si="32"/>
        <v>100</v>
      </c>
    </row>
    <row r="930" spans="1:7" s="653" customFormat="1" x14ac:dyDescent="0.2">
      <c r="A930" s="648">
        <v>4352</v>
      </c>
      <c r="B930" s="649"/>
      <c r="C930" s="650" t="s">
        <v>2628</v>
      </c>
      <c r="D930" s="651">
        <v>0</v>
      </c>
      <c r="E930" s="621">
        <v>266</v>
      </c>
      <c r="F930" s="621">
        <v>266</v>
      </c>
      <c r="G930" s="652">
        <f t="shared" si="32"/>
        <v>100</v>
      </c>
    </row>
    <row r="931" spans="1:7" x14ac:dyDescent="0.2">
      <c r="A931" s="654"/>
      <c r="B931" s="655"/>
      <c r="C931" s="664" t="s">
        <v>2627</v>
      </c>
      <c r="D931" s="657"/>
      <c r="E931" s="657"/>
      <c r="F931" s="657"/>
      <c r="G931" s="603"/>
    </row>
    <row r="932" spans="1:7" x14ac:dyDescent="0.2">
      <c r="A932" s="658">
        <v>4354</v>
      </c>
      <c r="B932" s="659">
        <v>5137</v>
      </c>
      <c r="C932" s="660" t="s">
        <v>1009</v>
      </c>
      <c r="D932" s="661">
        <v>0</v>
      </c>
      <c r="E932" s="662">
        <v>118</v>
      </c>
      <c r="F932" s="662">
        <v>0</v>
      </c>
      <c r="G932" s="663">
        <f t="shared" si="32"/>
        <v>0</v>
      </c>
    </row>
    <row r="933" spans="1:7" x14ac:dyDescent="0.2">
      <c r="A933" s="641">
        <v>4354</v>
      </c>
      <c r="B933" s="642">
        <v>5167</v>
      </c>
      <c r="C933" s="643" t="s">
        <v>153</v>
      </c>
      <c r="D933" s="644">
        <v>0</v>
      </c>
      <c r="E933" s="645">
        <v>13</v>
      </c>
      <c r="F933" s="645">
        <v>0</v>
      </c>
      <c r="G933" s="646">
        <f t="shared" si="32"/>
        <v>0</v>
      </c>
    </row>
    <row r="934" spans="1:7" x14ac:dyDescent="0.2">
      <c r="A934" s="641">
        <v>4354</v>
      </c>
      <c r="B934" s="642">
        <v>5169</v>
      </c>
      <c r="C934" s="643" t="s">
        <v>128</v>
      </c>
      <c r="D934" s="644">
        <v>200</v>
      </c>
      <c r="E934" s="645">
        <v>200</v>
      </c>
      <c r="F934" s="645">
        <v>49.61</v>
      </c>
      <c r="G934" s="646">
        <f t="shared" si="32"/>
        <v>24.805</v>
      </c>
    </row>
    <row r="935" spans="1:7" x14ac:dyDescent="0.2">
      <c r="A935" s="641">
        <v>4354</v>
      </c>
      <c r="B935" s="642">
        <v>5221</v>
      </c>
      <c r="C935" s="643" t="s">
        <v>142</v>
      </c>
      <c r="D935" s="644">
        <v>0</v>
      </c>
      <c r="E935" s="645">
        <v>12236</v>
      </c>
      <c r="F935" s="645">
        <v>12236</v>
      </c>
      <c r="G935" s="646">
        <f t="shared" si="32"/>
        <v>100</v>
      </c>
    </row>
    <row r="936" spans="1:7" x14ac:dyDescent="0.2">
      <c r="A936" s="641">
        <v>4354</v>
      </c>
      <c r="B936" s="642">
        <v>5222</v>
      </c>
      <c r="C936" s="643" t="s">
        <v>130</v>
      </c>
      <c r="D936" s="644">
        <v>0</v>
      </c>
      <c r="E936" s="645">
        <v>4334</v>
      </c>
      <c r="F936" s="645">
        <v>4334</v>
      </c>
      <c r="G936" s="646">
        <f t="shared" si="32"/>
        <v>100</v>
      </c>
    </row>
    <row r="937" spans="1:7" x14ac:dyDescent="0.2">
      <c r="A937" s="641">
        <v>4354</v>
      </c>
      <c r="B937" s="642">
        <v>5223</v>
      </c>
      <c r="C937" s="643" t="s">
        <v>133</v>
      </c>
      <c r="D937" s="644">
        <v>0</v>
      </c>
      <c r="E937" s="645">
        <v>34860.300000000003</v>
      </c>
      <c r="F937" s="645">
        <v>34860.300000000003</v>
      </c>
      <c r="G937" s="646">
        <f t="shared" si="32"/>
        <v>100</v>
      </c>
    </row>
    <row r="938" spans="1:7" x14ac:dyDescent="0.2">
      <c r="A938" s="641">
        <v>4354</v>
      </c>
      <c r="B938" s="642">
        <v>5321</v>
      </c>
      <c r="C938" s="643" t="s">
        <v>134</v>
      </c>
      <c r="D938" s="644">
        <v>0</v>
      </c>
      <c r="E938" s="645">
        <v>15070</v>
      </c>
      <c r="F938" s="645">
        <v>15070</v>
      </c>
      <c r="G938" s="646">
        <f t="shared" si="32"/>
        <v>100</v>
      </c>
    </row>
    <row r="939" spans="1:7" x14ac:dyDescent="0.2">
      <c r="A939" s="641">
        <v>4354</v>
      </c>
      <c r="B939" s="642">
        <v>5331</v>
      </c>
      <c r="C939" s="643" t="s">
        <v>137</v>
      </c>
      <c r="D939" s="644">
        <v>12300</v>
      </c>
      <c r="E939" s="645">
        <v>10150</v>
      </c>
      <c r="F939" s="645">
        <v>5750</v>
      </c>
      <c r="G939" s="646">
        <f t="shared" si="32"/>
        <v>56.650246305418719</v>
      </c>
    </row>
    <row r="940" spans="1:7" x14ac:dyDescent="0.2">
      <c r="A940" s="641">
        <v>4354</v>
      </c>
      <c r="B940" s="642">
        <v>5336</v>
      </c>
      <c r="C940" s="643" t="s">
        <v>159</v>
      </c>
      <c r="D940" s="644">
        <v>0</v>
      </c>
      <c r="E940" s="645">
        <v>94050.737999999998</v>
      </c>
      <c r="F940" s="645">
        <v>94050.737999999998</v>
      </c>
      <c r="G940" s="646">
        <f t="shared" si="32"/>
        <v>100</v>
      </c>
    </row>
    <row r="941" spans="1:7" x14ac:dyDescent="0.2">
      <c r="A941" s="641">
        <v>4354</v>
      </c>
      <c r="B941" s="642">
        <v>5621</v>
      </c>
      <c r="C941" s="643" t="s">
        <v>220</v>
      </c>
      <c r="D941" s="644">
        <v>1904</v>
      </c>
      <c r="E941" s="645">
        <v>1904</v>
      </c>
      <c r="F941" s="645">
        <v>1904</v>
      </c>
      <c r="G941" s="646">
        <f t="shared" si="32"/>
        <v>100</v>
      </c>
    </row>
    <row r="942" spans="1:7" x14ac:dyDescent="0.2">
      <c r="A942" s="641">
        <v>4354</v>
      </c>
      <c r="B942" s="642">
        <v>5623</v>
      </c>
      <c r="C942" s="643" t="s">
        <v>222</v>
      </c>
      <c r="D942" s="644">
        <v>4143</v>
      </c>
      <c r="E942" s="645">
        <v>4143</v>
      </c>
      <c r="F942" s="645">
        <v>4143</v>
      </c>
      <c r="G942" s="646">
        <f t="shared" si="32"/>
        <v>100</v>
      </c>
    </row>
    <row r="943" spans="1:7" x14ac:dyDescent="0.2">
      <c r="A943" s="641">
        <v>4354</v>
      </c>
      <c r="B943" s="642">
        <v>5651</v>
      </c>
      <c r="C943" s="643" t="s">
        <v>172</v>
      </c>
      <c r="D943" s="644">
        <v>7000</v>
      </c>
      <c r="E943" s="645">
        <v>7000</v>
      </c>
      <c r="F943" s="645">
        <v>7000</v>
      </c>
      <c r="G943" s="646">
        <f t="shared" si="32"/>
        <v>100</v>
      </c>
    </row>
    <row r="944" spans="1:7" s="653" customFormat="1" x14ac:dyDescent="0.2">
      <c r="A944" s="648">
        <v>4354</v>
      </c>
      <c r="B944" s="649"/>
      <c r="C944" s="650" t="s">
        <v>228</v>
      </c>
      <c r="D944" s="651">
        <v>25547</v>
      </c>
      <c r="E944" s="621">
        <v>184079.038</v>
      </c>
      <c r="F944" s="621">
        <v>179397.64799999999</v>
      </c>
      <c r="G944" s="652">
        <f t="shared" si="32"/>
        <v>97.456858721741042</v>
      </c>
    </row>
    <row r="945" spans="1:7" x14ac:dyDescent="0.2">
      <c r="A945" s="654"/>
      <c r="B945" s="655"/>
      <c r="C945" s="664" t="s">
        <v>2627</v>
      </c>
      <c r="D945" s="657"/>
      <c r="E945" s="657"/>
      <c r="F945" s="657"/>
      <c r="G945" s="603"/>
    </row>
    <row r="946" spans="1:7" x14ac:dyDescent="0.2">
      <c r="A946" s="658">
        <v>4355</v>
      </c>
      <c r="B946" s="659">
        <v>5223</v>
      </c>
      <c r="C946" s="660" t="s">
        <v>133</v>
      </c>
      <c r="D946" s="661">
        <v>0</v>
      </c>
      <c r="E946" s="662">
        <v>4804</v>
      </c>
      <c r="F946" s="662">
        <v>4804</v>
      </c>
      <c r="G946" s="663">
        <f t="shared" si="32"/>
        <v>100</v>
      </c>
    </row>
    <row r="947" spans="1:7" x14ac:dyDescent="0.2">
      <c r="A947" s="641">
        <v>4355</v>
      </c>
      <c r="B947" s="642">
        <v>5623</v>
      </c>
      <c r="C947" s="643" t="s">
        <v>222</v>
      </c>
      <c r="D947" s="644">
        <v>556</v>
      </c>
      <c r="E947" s="645">
        <v>556</v>
      </c>
      <c r="F947" s="645">
        <v>556</v>
      </c>
      <c r="G947" s="646">
        <f t="shared" si="32"/>
        <v>100</v>
      </c>
    </row>
    <row r="948" spans="1:7" s="653" customFormat="1" x14ac:dyDescent="0.2">
      <c r="A948" s="648">
        <v>4355</v>
      </c>
      <c r="B948" s="649"/>
      <c r="C948" s="650" t="s">
        <v>229</v>
      </c>
      <c r="D948" s="651">
        <v>556</v>
      </c>
      <c r="E948" s="621">
        <v>5360</v>
      </c>
      <c r="F948" s="621">
        <v>5360</v>
      </c>
      <c r="G948" s="652">
        <f t="shared" si="32"/>
        <v>100</v>
      </c>
    </row>
    <row r="949" spans="1:7" x14ac:dyDescent="0.2">
      <c r="A949" s="654"/>
      <c r="B949" s="655"/>
      <c r="C949" s="664" t="s">
        <v>2627</v>
      </c>
      <c r="D949" s="657"/>
      <c r="E949" s="657"/>
      <c r="F949" s="657"/>
      <c r="G949" s="603"/>
    </row>
    <row r="950" spans="1:7" x14ac:dyDescent="0.2">
      <c r="A950" s="658">
        <v>4356</v>
      </c>
      <c r="B950" s="659">
        <v>5221</v>
      </c>
      <c r="C950" s="660" t="s">
        <v>142</v>
      </c>
      <c r="D950" s="661">
        <v>0</v>
      </c>
      <c r="E950" s="662">
        <v>13519</v>
      </c>
      <c r="F950" s="662">
        <v>13519</v>
      </c>
      <c r="G950" s="663">
        <f t="shared" si="32"/>
        <v>100</v>
      </c>
    </row>
    <row r="951" spans="1:7" x14ac:dyDescent="0.2">
      <c r="A951" s="641">
        <v>4356</v>
      </c>
      <c r="B951" s="642">
        <v>5222</v>
      </c>
      <c r="C951" s="643" t="s">
        <v>130</v>
      </c>
      <c r="D951" s="644">
        <v>0</v>
      </c>
      <c r="E951" s="645">
        <v>17065</v>
      </c>
      <c r="F951" s="645">
        <v>17065</v>
      </c>
      <c r="G951" s="646">
        <f t="shared" si="32"/>
        <v>100</v>
      </c>
    </row>
    <row r="952" spans="1:7" x14ac:dyDescent="0.2">
      <c r="A952" s="641">
        <v>4356</v>
      </c>
      <c r="B952" s="642">
        <v>5223</v>
      </c>
      <c r="C952" s="643" t="s">
        <v>133</v>
      </c>
      <c r="D952" s="644">
        <v>0</v>
      </c>
      <c r="E952" s="645">
        <v>62357.4</v>
      </c>
      <c r="F952" s="645">
        <v>62357.4</v>
      </c>
      <c r="G952" s="646">
        <f t="shared" si="32"/>
        <v>100</v>
      </c>
    </row>
    <row r="953" spans="1:7" x14ac:dyDescent="0.2">
      <c r="A953" s="641">
        <v>4356</v>
      </c>
      <c r="B953" s="642">
        <v>5321</v>
      </c>
      <c r="C953" s="643" t="s">
        <v>134</v>
      </c>
      <c r="D953" s="644">
        <v>0</v>
      </c>
      <c r="E953" s="645">
        <v>42809.9</v>
      </c>
      <c r="F953" s="645">
        <v>42809.9</v>
      </c>
      <c r="G953" s="646">
        <f t="shared" si="32"/>
        <v>100</v>
      </c>
    </row>
    <row r="954" spans="1:7" x14ac:dyDescent="0.2">
      <c r="A954" s="641">
        <v>4356</v>
      </c>
      <c r="B954" s="642">
        <v>5621</v>
      </c>
      <c r="C954" s="643" t="s">
        <v>220</v>
      </c>
      <c r="D954" s="644">
        <v>2324</v>
      </c>
      <c r="E954" s="645">
        <v>2324</v>
      </c>
      <c r="F954" s="645">
        <v>2324</v>
      </c>
      <c r="G954" s="646">
        <f t="shared" si="32"/>
        <v>100</v>
      </c>
    </row>
    <row r="955" spans="1:7" x14ac:dyDescent="0.2">
      <c r="A955" s="641">
        <v>4356</v>
      </c>
      <c r="B955" s="642">
        <v>5622</v>
      </c>
      <c r="C955" s="643" t="s">
        <v>221</v>
      </c>
      <c r="D955" s="644">
        <v>2321</v>
      </c>
      <c r="E955" s="645">
        <v>2321</v>
      </c>
      <c r="F955" s="645">
        <v>2321</v>
      </c>
      <c r="G955" s="646">
        <f t="shared" si="32"/>
        <v>100</v>
      </c>
    </row>
    <row r="956" spans="1:7" x14ac:dyDescent="0.2">
      <c r="A956" s="641">
        <v>4356</v>
      </c>
      <c r="B956" s="642">
        <v>5623</v>
      </c>
      <c r="C956" s="643" t="s">
        <v>222</v>
      </c>
      <c r="D956" s="644">
        <v>10359</v>
      </c>
      <c r="E956" s="645">
        <v>10359</v>
      </c>
      <c r="F956" s="645">
        <v>10359</v>
      </c>
      <c r="G956" s="646">
        <f t="shared" si="32"/>
        <v>100</v>
      </c>
    </row>
    <row r="957" spans="1:7" s="653" customFormat="1" x14ac:dyDescent="0.2">
      <c r="A957" s="648">
        <v>4356</v>
      </c>
      <c r="B957" s="649"/>
      <c r="C957" s="650" t="s">
        <v>230</v>
      </c>
      <c r="D957" s="651">
        <v>15004</v>
      </c>
      <c r="E957" s="621">
        <v>150755.29999999999</v>
      </c>
      <c r="F957" s="621">
        <v>150755.29999999999</v>
      </c>
      <c r="G957" s="652">
        <f t="shared" si="32"/>
        <v>100</v>
      </c>
    </row>
    <row r="958" spans="1:7" x14ac:dyDescent="0.2">
      <c r="A958" s="654"/>
      <c r="B958" s="655"/>
      <c r="C958" s="664" t="s">
        <v>2627</v>
      </c>
      <c r="D958" s="657"/>
      <c r="E958" s="657"/>
      <c r="F958" s="657"/>
      <c r="G958" s="603"/>
    </row>
    <row r="959" spans="1:7" x14ac:dyDescent="0.2">
      <c r="A959" s="658">
        <v>4357</v>
      </c>
      <c r="B959" s="659">
        <v>5137</v>
      </c>
      <c r="C959" s="660" t="s">
        <v>1009</v>
      </c>
      <c r="D959" s="661">
        <v>17300</v>
      </c>
      <c r="E959" s="662">
        <v>16669.475999999999</v>
      </c>
      <c r="F959" s="662">
        <v>13490.125799999998</v>
      </c>
      <c r="G959" s="663">
        <f t="shared" si="32"/>
        <v>80.927113725710385</v>
      </c>
    </row>
    <row r="960" spans="1:7" x14ac:dyDescent="0.2">
      <c r="A960" s="641">
        <v>4357</v>
      </c>
      <c r="B960" s="642">
        <v>5139</v>
      </c>
      <c r="C960" s="643" t="s">
        <v>127</v>
      </c>
      <c r="D960" s="644">
        <v>25</v>
      </c>
      <c r="E960" s="645">
        <v>322.80399999999997</v>
      </c>
      <c r="F960" s="645">
        <v>273.47353000000004</v>
      </c>
      <c r="G960" s="646">
        <f t="shared" si="32"/>
        <v>84.718135463005439</v>
      </c>
    </row>
    <row r="961" spans="1:7" x14ac:dyDescent="0.2">
      <c r="A961" s="641">
        <v>4357</v>
      </c>
      <c r="B961" s="642">
        <v>5167</v>
      </c>
      <c r="C961" s="643" t="s">
        <v>153</v>
      </c>
      <c r="D961" s="644">
        <v>28</v>
      </c>
      <c r="E961" s="645">
        <v>40.476999999999997</v>
      </c>
      <c r="F961" s="645">
        <v>6.4763900000000003</v>
      </c>
      <c r="G961" s="646">
        <f t="shared" si="32"/>
        <v>16.000172937717718</v>
      </c>
    </row>
    <row r="962" spans="1:7" x14ac:dyDescent="0.2">
      <c r="A962" s="641">
        <v>4357</v>
      </c>
      <c r="B962" s="642">
        <v>5169</v>
      </c>
      <c r="C962" s="643" t="s">
        <v>128</v>
      </c>
      <c r="D962" s="644">
        <v>300</v>
      </c>
      <c r="E962" s="645">
        <v>3117.1129999999998</v>
      </c>
      <c r="F962" s="645">
        <v>130.98249999999999</v>
      </c>
      <c r="G962" s="646">
        <f t="shared" si="32"/>
        <v>4.2020452899846745</v>
      </c>
    </row>
    <row r="963" spans="1:7" x14ac:dyDescent="0.2">
      <c r="A963" s="641">
        <v>4357</v>
      </c>
      <c r="B963" s="642">
        <v>5213</v>
      </c>
      <c r="C963" s="643" t="s">
        <v>3019</v>
      </c>
      <c r="D963" s="644">
        <v>0</v>
      </c>
      <c r="E963" s="645">
        <v>1215.5</v>
      </c>
      <c r="F963" s="645">
        <v>1215.5</v>
      </c>
      <c r="G963" s="646">
        <f t="shared" si="32"/>
        <v>100</v>
      </c>
    </row>
    <row r="964" spans="1:7" x14ac:dyDescent="0.2">
      <c r="A964" s="641">
        <v>4357</v>
      </c>
      <c r="B964" s="642">
        <v>5221</v>
      </c>
      <c r="C964" s="643" t="s">
        <v>142</v>
      </c>
      <c r="D964" s="644">
        <v>0</v>
      </c>
      <c r="E964" s="645">
        <v>58310.3</v>
      </c>
      <c r="F964" s="645">
        <v>58310.3</v>
      </c>
      <c r="G964" s="646">
        <f t="shared" si="32"/>
        <v>100</v>
      </c>
    </row>
    <row r="965" spans="1:7" x14ac:dyDescent="0.2">
      <c r="A965" s="641">
        <v>4357</v>
      </c>
      <c r="B965" s="642">
        <v>5222</v>
      </c>
      <c r="C965" s="643" t="s">
        <v>130</v>
      </c>
      <c r="D965" s="644">
        <v>0</v>
      </c>
      <c r="E965" s="645">
        <v>49908</v>
      </c>
      <c r="F965" s="645">
        <v>49908</v>
      </c>
      <c r="G965" s="646">
        <f t="shared" si="32"/>
        <v>100</v>
      </c>
    </row>
    <row r="966" spans="1:7" x14ac:dyDescent="0.2">
      <c r="A966" s="641">
        <v>4357</v>
      </c>
      <c r="B966" s="642">
        <v>5223</v>
      </c>
      <c r="C966" s="643" t="s">
        <v>133</v>
      </c>
      <c r="D966" s="644">
        <v>0</v>
      </c>
      <c r="E966" s="645">
        <v>83172</v>
      </c>
      <c r="F966" s="645">
        <v>83172</v>
      </c>
      <c r="G966" s="646">
        <f t="shared" si="32"/>
        <v>100</v>
      </c>
    </row>
    <row r="967" spans="1:7" x14ac:dyDescent="0.2">
      <c r="A967" s="641">
        <v>4357</v>
      </c>
      <c r="B967" s="642">
        <v>5321</v>
      </c>
      <c r="C967" s="643" t="s">
        <v>134</v>
      </c>
      <c r="D967" s="644">
        <v>0</v>
      </c>
      <c r="E967" s="645">
        <v>229878</v>
      </c>
      <c r="F967" s="645">
        <v>229878</v>
      </c>
      <c r="G967" s="646">
        <f t="shared" si="32"/>
        <v>100</v>
      </c>
    </row>
    <row r="968" spans="1:7" x14ac:dyDescent="0.2">
      <c r="A968" s="641">
        <v>4357</v>
      </c>
      <c r="B968" s="642">
        <v>5331</v>
      </c>
      <c r="C968" s="643" t="s">
        <v>137</v>
      </c>
      <c r="D968" s="644">
        <v>204007</v>
      </c>
      <c r="E968" s="645">
        <v>174553</v>
      </c>
      <c r="F968" s="645">
        <v>115053</v>
      </c>
      <c r="G968" s="646">
        <f t="shared" si="32"/>
        <v>65.912931888881886</v>
      </c>
    </row>
    <row r="969" spans="1:7" x14ac:dyDescent="0.2">
      <c r="A969" s="641">
        <v>4357</v>
      </c>
      <c r="B969" s="642">
        <v>5336</v>
      </c>
      <c r="C969" s="643" t="s">
        <v>159</v>
      </c>
      <c r="D969" s="644">
        <v>0</v>
      </c>
      <c r="E969" s="645">
        <v>475354.13699999999</v>
      </c>
      <c r="F969" s="645">
        <v>475354.13699999999</v>
      </c>
      <c r="G969" s="646">
        <f t="shared" si="32"/>
        <v>100</v>
      </c>
    </row>
    <row r="970" spans="1:7" x14ac:dyDescent="0.2">
      <c r="A970" s="641">
        <v>4357</v>
      </c>
      <c r="B970" s="642">
        <v>5621</v>
      </c>
      <c r="C970" s="643" t="s">
        <v>220</v>
      </c>
      <c r="D970" s="644">
        <v>5712</v>
      </c>
      <c r="E970" s="645">
        <v>5712</v>
      </c>
      <c r="F970" s="645">
        <v>5712</v>
      </c>
      <c r="G970" s="646">
        <f t="shared" si="32"/>
        <v>100</v>
      </c>
    </row>
    <row r="971" spans="1:7" x14ac:dyDescent="0.2">
      <c r="A971" s="641">
        <v>4357</v>
      </c>
      <c r="B971" s="642">
        <v>5622</v>
      </c>
      <c r="C971" s="643" t="s">
        <v>221</v>
      </c>
      <c r="D971" s="644">
        <v>8160</v>
      </c>
      <c r="E971" s="645">
        <v>12160</v>
      </c>
      <c r="F971" s="645">
        <v>12160</v>
      </c>
      <c r="G971" s="646">
        <f t="shared" si="32"/>
        <v>100</v>
      </c>
    </row>
    <row r="972" spans="1:7" x14ac:dyDescent="0.2">
      <c r="A972" s="641">
        <v>4357</v>
      </c>
      <c r="B972" s="642">
        <v>5623</v>
      </c>
      <c r="C972" s="643" t="s">
        <v>222</v>
      </c>
      <c r="D972" s="644">
        <v>13997</v>
      </c>
      <c r="E972" s="645">
        <v>13997</v>
      </c>
      <c r="F972" s="645">
        <v>13997</v>
      </c>
      <c r="G972" s="646">
        <f t="shared" si="32"/>
        <v>100</v>
      </c>
    </row>
    <row r="973" spans="1:7" x14ac:dyDescent="0.2">
      <c r="A973" s="641">
        <v>4357</v>
      </c>
      <c r="B973" s="642">
        <v>5651</v>
      </c>
      <c r="C973" s="643" t="s">
        <v>172</v>
      </c>
      <c r="D973" s="644">
        <v>142000</v>
      </c>
      <c r="E973" s="645">
        <v>142000</v>
      </c>
      <c r="F973" s="645">
        <v>142000</v>
      </c>
      <c r="G973" s="646">
        <f t="shared" si="32"/>
        <v>100</v>
      </c>
    </row>
    <row r="974" spans="1:7" s="653" customFormat="1" x14ac:dyDescent="0.2">
      <c r="A974" s="648">
        <v>4357</v>
      </c>
      <c r="B974" s="649"/>
      <c r="C974" s="650" t="s">
        <v>94</v>
      </c>
      <c r="D974" s="651">
        <v>391529</v>
      </c>
      <c r="E974" s="621">
        <v>1266409.807</v>
      </c>
      <c r="F974" s="621">
        <v>1200660.9952199999</v>
      </c>
      <c r="G974" s="652">
        <f t="shared" si="32"/>
        <v>94.808251529909384</v>
      </c>
    </row>
    <row r="975" spans="1:7" x14ac:dyDescent="0.2">
      <c r="A975" s="654"/>
      <c r="B975" s="655"/>
      <c r="C975" s="664" t="s">
        <v>2627</v>
      </c>
      <c r="D975" s="657"/>
      <c r="E975" s="657"/>
      <c r="F975" s="657"/>
      <c r="G975" s="603"/>
    </row>
    <row r="976" spans="1:7" x14ac:dyDescent="0.2">
      <c r="A976" s="658">
        <v>4358</v>
      </c>
      <c r="B976" s="659">
        <v>5213</v>
      </c>
      <c r="C976" s="660" t="s">
        <v>3019</v>
      </c>
      <c r="D976" s="661">
        <v>0</v>
      </c>
      <c r="E976" s="662">
        <v>6609.3</v>
      </c>
      <c r="F976" s="662">
        <v>6609.3</v>
      </c>
      <c r="G976" s="663">
        <f t="shared" si="32"/>
        <v>100</v>
      </c>
    </row>
    <row r="977" spans="1:7" x14ac:dyDescent="0.2">
      <c r="A977" s="641">
        <v>4358</v>
      </c>
      <c r="B977" s="642">
        <v>5321</v>
      </c>
      <c r="C977" s="643" t="s">
        <v>134</v>
      </c>
      <c r="D977" s="644">
        <v>0</v>
      </c>
      <c r="E977" s="645">
        <v>9215</v>
      </c>
      <c r="F977" s="645">
        <v>9215</v>
      </c>
      <c r="G977" s="646">
        <f t="shared" si="32"/>
        <v>100</v>
      </c>
    </row>
    <row r="978" spans="1:7" x14ac:dyDescent="0.2">
      <c r="A978" s="641">
        <v>4358</v>
      </c>
      <c r="B978" s="642">
        <v>5336</v>
      </c>
      <c r="C978" s="643" t="s">
        <v>159</v>
      </c>
      <c r="D978" s="644">
        <v>0</v>
      </c>
      <c r="E978" s="645">
        <v>25196</v>
      </c>
      <c r="F978" s="645">
        <v>25196</v>
      </c>
      <c r="G978" s="646">
        <f t="shared" si="32"/>
        <v>100</v>
      </c>
    </row>
    <row r="979" spans="1:7" x14ac:dyDescent="0.2">
      <c r="A979" s="641">
        <v>4358</v>
      </c>
      <c r="B979" s="642">
        <v>5339</v>
      </c>
      <c r="C979" s="643" t="s">
        <v>157</v>
      </c>
      <c r="D979" s="644">
        <v>0</v>
      </c>
      <c r="E979" s="645">
        <v>3967</v>
      </c>
      <c r="F979" s="645">
        <v>3967</v>
      </c>
      <c r="G979" s="646">
        <f t="shared" si="32"/>
        <v>100</v>
      </c>
    </row>
    <row r="980" spans="1:7" s="653" customFormat="1" x14ac:dyDescent="0.2">
      <c r="A980" s="648">
        <v>4358</v>
      </c>
      <c r="B980" s="649"/>
      <c r="C980" s="650" t="s">
        <v>231</v>
      </c>
      <c r="D980" s="651">
        <v>0</v>
      </c>
      <c r="E980" s="621">
        <v>44987.3</v>
      </c>
      <c r="F980" s="621">
        <v>44987.3</v>
      </c>
      <c r="G980" s="652">
        <f t="shared" si="32"/>
        <v>100</v>
      </c>
    </row>
    <row r="981" spans="1:7" x14ac:dyDescent="0.2">
      <c r="A981" s="654"/>
      <c r="B981" s="655"/>
      <c r="C981" s="664" t="s">
        <v>2627</v>
      </c>
      <c r="D981" s="657"/>
      <c r="E981" s="657"/>
      <c r="F981" s="657"/>
      <c r="G981" s="603"/>
    </row>
    <row r="982" spans="1:7" x14ac:dyDescent="0.2">
      <c r="A982" s="658">
        <v>4359</v>
      </c>
      <c r="B982" s="659">
        <v>5042</v>
      </c>
      <c r="C982" s="660" t="s">
        <v>166</v>
      </c>
      <c r="D982" s="661">
        <v>8</v>
      </c>
      <c r="E982" s="662">
        <v>0</v>
      </c>
      <c r="F982" s="662">
        <v>0</v>
      </c>
      <c r="G982" s="663" t="s">
        <v>2739</v>
      </c>
    </row>
    <row r="983" spans="1:7" x14ac:dyDescent="0.2">
      <c r="A983" s="641">
        <v>4359</v>
      </c>
      <c r="B983" s="642">
        <v>5168</v>
      </c>
      <c r="C983" s="643" t="s">
        <v>154</v>
      </c>
      <c r="D983" s="644">
        <v>382</v>
      </c>
      <c r="E983" s="645">
        <v>225</v>
      </c>
      <c r="F983" s="645">
        <v>110.46497000000001</v>
      </c>
      <c r="G983" s="646">
        <f t="shared" si="32"/>
        <v>49.095542222222228</v>
      </c>
    </row>
    <row r="984" spans="1:7" x14ac:dyDescent="0.2">
      <c r="A984" s="641">
        <v>4359</v>
      </c>
      <c r="B984" s="642">
        <v>5221</v>
      </c>
      <c r="C984" s="643" t="s">
        <v>142</v>
      </c>
      <c r="D984" s="644">
        <v>0</v>
      </c>
      <c r="E984" s="645">
        <v>5390</v>
      </c>
      <c r="F984" s="645">
        <v>5390</v>
      </c>
      <c r="G984" s="646">
        <f t="shared" si="32"/>
        <v>100</v>
      </c>
    </row>
    <row r="985" spans="1:7" x14ac:dyDescent="0.2">
      <c r="A985" s="641">
        <v>4359</v>
      </c>
      <c r="B985" s="642">
        <v>5222</v>
      </c>
      <c r="C985" s="643" t="s">
        <v>130</v>
      </c>
      <c r="D985" s="644">
        <v>0</v>
      </c>
      <c r="E985" s="645">
        <v>3084</v>
      </c>
      <c r="F985" s="645">
        <v>3084</v>
      </c>
      <c r="G985" s="646">
        <f t="shared" si="32"/>
        <v>100</v>
      </c>
    </row>
    <row r="986" spans="1:7" x14ac:dyDescent="0.2">
      <c r="A986" s="641">
        <v>4359</v>
      </c>
      <c r="B986" s="642">
        <v>5223</v>
      </c>
      <c r="C986" s="643" t="s">
        <v>133</v>
      </c>
      <c r="D986" s="644">
        <v>0</v>
      </c>
      <c r="E986" s="645">
        <v>28193.9</v>
      </c>
      <c r="F986" s="645">
        <v>28193.9</v>
      </c>
      <c r="G986" s="646">
        <f t="shared" si="32"/>
        <v>100</v>
      </c>
    </row>
    <row r="987" spans="1:7" x14ac:dyDescent="0.2">
      <c r="A987" s="641">
        <v>4359</v>
      </c>
      <c r="B987" s="642">
        <v>5321</v>
      </c>
      <c r="C987" s="643" t="s">
        <v>134</v>
      </c>
      <c r="D987" s="644">
        <v>0</v>
      </c>
      <c r="E987" s="645">
        <v>23524.6</v>
      </c>
      <c r="F987" s="645">
        <v>23524.6</v>
      </c>
      <c r="G987" s="646">
        <f t="shared" si="32"/>
        <v>100</v>
      </c>
    </row>
    <row r="988" spans="1:7" x14ac:dyDescent="0.2">
      <c r="A988" s="641">
        <v>4359</v>
      </c>
      <c r="B988" s="642">
        <v>5336</v>
      </c>
      <c r="C988" s="643" t="s">
        <v>159</v>
      </c>
      <c r="D988" s="644">
        <v>0</v>
      </c>
      <c r="E988" s="645">
        <v>527.51599999999996</v>
      </c>
      <c r="F988" s="645">
        <v>527.51599999999996</v>
      </c>
      <c r="G988" s="646">
        <f t="shared" si="32"/>
        <v>100</v>
      </c>
    </row>
    <row r="989" spans="1:7" x14ac:dyDescent="0.2">
      <c r="A989" s="641">
        <v>4359</v>
      </c>
      <c r="B989" s="642">
        <v>5621</v>
      </c>
      <c r="C989" s="643" t="s">
        <v>220</v>
      </c>
      <c r="D989" s="644">
        <v>128</v>
      </c>
      <c r="E989" s="645">
        <v>128</v>
      </c>
      <c r="F989" s="645">
        <v>128</v>
      </c>
      <c r="G989" s="646">
        <f t="shared" si="32"/>
        <v>100</v>
      </c>
    </row>
    <row r="990" spans="1:7" x14ac:dyDescent="0.2">
      <c r="A990" s="641">
        <v>4359</v>
      </c>
      <c r="B990" s="642">
        <v>5622</v>
      </c>
      <c r="C990" s="643" t="s">
        <v>221</v>
      </c>
      <c r="D990" s="644">
        <v>717</v>
      </c>
      <c r="E990" s="645">
        <v>613</v>
      </c>
      <c r="F990" s="645">
        <v>613</v>
      </c>
      <c r="G990" s="646">
        <f t="shared" si="32"/>
        <v>100</v>
      </c>
    </row>
    <row r="991" spans="1:7" x14ac:dyDescent="0.2">
      <c r="A991" s="641">
        <v>4359</v>
      </c>
      <c r="B991" s="642">
        <v>5623</v>
      </c>
      <c r="C991" s="643" t="s">
        <v>222</v>
      </c>
      <c r="D991" s="644">
        <v>3609</v>
      </c>
      <c r="E991" s="645">
        <v>3609</v>
      </c>
      <c r="F991" s="645">
        <v>3609</v>
      </c>
      <c r="G991" s="646">
        <f t="shared" si="32"/>
        <v>100</v>
      </c>
    </row>
    <row r="992" spans="1:7" x14ac:dyDescent="0.2">
      <c r="A992" s="641">
        <v>4359</v>
      </c>
      <c r="B992" s="642">
        <v>5901</v>
      </c>
      <c r="C992" s="643" t="s">
        <v>257</v>
      </c>
      <c r="D992" s="644">
        <v>2977419</v>
      </c>
      <c r="E992" s="645">
        <v>0</v>
      </c>
      <c r="F992" s="645">
        <v>0</v>
      </c>
      <c r="G992" s="646" t="s">
        <v>2739</v>
      </c>
    </row>
    <row r="993" spans="1:7" s="653" customFormat="1" x14ac:dyDescent="0.2">
      <c r="A993" s="648">
        <v>4359</v>
      </c>
      <c r="B993" s="649"/>
      <c r="C993" s="650" t="s">
        <v>232</v>
      </c>
      <c r="D993" s="651">
        <v>2982263</v>
      </c>
      <c r="E993" s="621">
        <v>65295.016000000003</v>
      </c>
      <c r="F993" s="621">
        <v>65180.480969999997</v>
      </c>
      <c r="G993" s="652">
        <f t="shared" ref="G993:G1064" si="33">F993/E993*100</f>
        <v>99.824588403500798</v>
      </c>
    </row>
    <row r="994" spans="1:7" x14ac:dyDescent="0.2">
      <c r="A994" s="654"/>
      <c r="B994" s="655"/>
      <c r="C994" s="664" t="s">
        <v>2627</v>
      </c>
      <c r="D994" s="657"/>
      <c r="E994" s="657"/>
      <c r="F994" s="657"/>
      <c r="G994" s="603"/>
    </row>
    <row r="995" spans="1:7" x14ac:dyDescent="0.2">
      <c r="A995" s="658">
        <v>4371</v>
      </c>
      <c r="B995" s="659">
        <v>5221</v>
      </c>
      <c r="C995" s="660" t="s">
        <v>142</v>
      </c>
      <c r="D995" s="661">
        <v>0</v>
      </c>
      <c r="E995" s="662">
        <v>20795.900000000001</v>
      </c>
      <c r="F995" s="662">
        <v>20795.900000000001</v>
      </c>
      <c r="G995" s="663">
        <f t="shared" si="33"/>
        <v>100</v>
      </c>
    </row>
    <row r="996" spans="1:7" x14ac:dyDescent="0.2">
      <c r="A996" s="641">
        <v>4371</v>
      </c>
      <c r="B996" s="642">
        <v>5222</v>
      </c>
      <c r="C996" s="643" t="s">
        <v>130</v>
      </c>
      <c r="D996" s="644">
        <v>0</v>
      </c>
      <c r="E996" s="645">
        <v>21167</v>
      </c>
      <c r="F996" s="645">
        <v>21167</v>
      </c>
      <c r="G996" s="646">
        <f t="shared" si="33"/>
        <v>100</v>
      </c>
    </row>
    <row r="997" spans="1:7" x14ac:dyDescent="0.2">
      <c r="A997" s="641">
        <v>4371</v>
      </c>
      <c r="B997" s="642">
        <v>5223</v>
      </c>
      <c r="C997" s="643" t="s">
        <v>133</v>
      </c>
      <c r="D997" s="644">
        <v>0</v>
      </c>
      <c r="E997" s="645">
        <v>47513</v>
      </c>
      <c r="F997" s="645">
        <v>47513</v>
      </c>
      <c r="G997" s="646">
        <f t="shared" si="33"/>
        <v>100</v>
      </c>
    </row>
    <row r="998" spans="1:7" x14ac:dyDescent="0.2">
      <c r="A998" s="641">
        <v>4371</v>
      </c>
      <c r="B998" s="642">
        <v>5321</v>
      </c>
      <c r="C998" s="643" t="s">
        <v>134</v>
      </c>
      <c r="D998" s="644">
        <v>0</v>
      </c>
      <c r="E998" s="645">
        <v>3471</v>
      </c>
      <c r="F998" s="645">
        <v>3471</v>
      </c>
      <c r="G998" s="646">
        <f t="shared" si="33"/>
        <v>100</v>
      </c>
    </row>
    <row r="999" spans="1:7" x14ac:dyDescent="0.2">
      <c r="A999" s="641">
        <v>4371</v>
      </c>
      <c r="B999" s="642">
        <v>5339</v>
      </c>
      <c r="C999" s="643" t="s">
        <v>157</v>
      </c>
      <c r="D999" s="644">
        <v>0</v>
      </c>
      <c r="E999" s="645">
        <v>3577</v>
      </c>
      <c r="F999" s="645">
        <v>3577</v>
      </c>
      <c r="G999" s="646">
        <f t="shared" si="33"/>
        <v>100</v>
      </c>
    </row>
    <row r="1000" spans="1:7" x14ac:dyDescent="0.2">
      <c r="A1000" s="641">
        <v>4371</v>
      </c>
      <c r="B1000" s="642">
        <v>5621</v>
      </c>
      <c r="C1000" s="643" t="s">
        <v>220</v>
      </c>
      <c r="D1000" s="644">
        <v>4141</v>
      </c>
      <c r="E1000" s="645">
        <v>4141</v>
      </c>
      <c r="F1000" s="645">
        <v>4141</v>
      </c>
      <c r="G1000" s="646">
        <f t="shared" si="33"/>
        <v>100</v>
      </c>
    </row>
    <row r="1001" spans="1:7" x14ac:dyDescent="0.2">
      <c r="A1001" s="641">
        <v>4371</v>
      </c>
      <c r="B1001" s="642">
        <v>5622</v>
      </c>
      <c r="C1001" s="643" t="s">
        <v>221</v>
      </c>
      <c r="D1001" s="644">
        <v>2053</v>
      </c>
      <c r="E1001" s="645">
        <v>2053</v>
      </c>
      <c r="F1001" s="645">
        <v>2053</v>
      </c>
      <c r="G1001" s="646">
        <f t="shared" si="33"/>
        <v>100</v>
      </c>
    </row>
    <row r="1002" spans="1:7" x14ac:dyDescent="0.2">
      <c r="A1002" s="641">
        <v>4371</v>
      </c>
      <c r="B1002" s="642">
        <v>5623</v>
      </c>
      <c r="C1002" s="643" t="s">
        <v>222</v>
      </c>
      <c r="D1002" s="644">
        <v>5383</v>
      </c>
      <c r="E1002" s="645">
        <v>5383</v>
      </c>
      <c r="F1002" s="645">
        <v>5383</v>
      </c>
      <c r="G1002" s="646">
        <f t="shared" si="33"/>
        <v>100</v>
      </c>
    </row>
    <row r="1003" spans="1:7" s="653" customFormat="1" x14ac:dyDescent="0.2">
      <c r="A1003" s="648">
        <v>4371</v>
      </c>
      <c r="B1003" s="649"/>
      <c r="C1003" s="650" t="s">
        <v>233</v>
      </c>
      <c r="D1003" s="651">
        <v>11577</v>
      </c>
      <c r="E1003" s="621">
        <v>108100.9</v>
      </c>
      <c r="F1003" s="621">
        <v>108100.9</v>
      </c>
      <c r="G1003" s="652">
        <f t="shared" si="33"/>
        <v>100</v>
      </c>
    </row>
    <row r="1004" spans="1:7" x14ac:dyDescent="0.2">
      <c r="A1004" s="654"/>
      <c r="B1004" s="655"/>
      <c r="C1004" s="664" t="s">
        <v>2627</v>
      </c>
      <c r="D1004" s="657"/>
      <c r="E1004" s="657"/>
      <c r="F1004" s="657"/>
      <c r="G1004" s="603"/>
    </row>
    <row r="1005" spans="1:7" x14ac:dyDescent="0.2">
      <c r="A1005" s="658">
        <v>4372</v>
      </c>
      <c r="B1005" s="659">
        <v>5221</v>
      </c>
      <c r="C1005" s="660" t="s">
        <v>142</v>
      </c>
      <c r="D1005" s="661">
        <v>0</v>
      </c>
      <c r="E1005" s="662">
        <v>2377</v>
      </c>
      <c r="F1005" s="662">
        <v>2377</v>
      </c>
      <c r="G1005" s="663">
        <f t="shared" si="33"/>
        <v>100</v>
      </c>
    </row>
    <row r="1006" spans="1:7" x14ac:dyDescent="0.2">
      <c r="A1006" s="641">
        <v>4372</v>
      </c>
      <c r="B1006" s="642">
        <v>5222</v>
      </c>
      <c r="C1006" s="643" t="s">
        <v>130</v>
      </c>
      <c r="D1006" s="644">
        <v>0</v>
      </c>
      <c r="E1006" s="645">
        <v>15198</v>
      </c>
      <c r="F1006" s="645">
        <v>15198</v>
      </c>
      <c r="G1006" s="646">
        <f t="shared" si="33"/>
        <v>100</v>
      </c>
    </row>
    <row r="1007" spans="1:7" x14ac:dyDescent="0.2">
      <c r="A1007" s="641">
        <v>4372</v>
      </c>
      <c r="B1007" s="642">
        <v>5223</v>
      </c>
      <c r="C1007" s="643" t="s">
        <v>133</v>
      </c>
      <c r="D1007" s="644">
        <v>0</v>
      </c>
      <c r="E1007" s="645">
        <v>2239</v>
      </c>
      <c r="F1007" s="645">
        <v>2239</v>
      </c>
      <c r="G1007" s="646">
        <f t="shared" si="33"/>
        <v>100</v>
      </c>
    </row>
    <row r="1008" spans="1:7" x14ac:dyDescent="0.2">
      <c r="A1008" s="641">
        <v>4372</v>
      </c>
      <c r="B1008" s="642">
        <v>5621</v>
      </c>
      <c r="C1008" s="643" t="s">
        <v>220</v>
      </c>
      <c r="D1008" s="644">
        <v>471</v>
      </c>
      <c r="E1008" s="645">
        <v>471</v>
      </c>
      <c r="F1008" s="645">
        <v>471</v>
      </c>
      <c r="G1008" s="646">
        <f t="shared" si="33"/>
        <v>100</v>
      </c>
    </row>
    <row r="1009" spans="1:7" x14ac:dyDescent="0.2">
      <c r="A1009" s="641">
        <v>4372</v>
      </c>
      <c r="B1009" s="642">
        <v>5622</v>
      </c>
      <c r="C1009" s="643" t="s">
        <v>221</v>
      </c>
      <c r="D1009" s="644">
        <v>2821</v>
      </c>
      <c r="E1009" s="645">
        <v>2821</v>
      </c>
      <c r="F1009" s="645">
        <v>2821</v>
      </c>
      <c r="G1009" s="646">
        <f t="shared" si="33"/>
        <v>100</v>
      </c>
    </row>
    <row r="1010" spans="1:7" x14ac:dyDescent="0.2">
      <c r="A1010" s="641">
        <v>4372</v>
      </c>
      <c r="B1010" s="642">
        <v>5623</v>
      </c>
      <c r="C1010" s="643" t="s">
        <v>222</v>
      </c>
      <c r="D1010" s="644">
        <v>418</v>
      </c>
      <c r="E1010" s="645">
        <v>418</v>
      </c>
      <c r="F1010" s="645">
        <v>418</v>
      </c>
      <c r="G1010" s="646">
        <f t="shared" si="33"/>
        <v>100</v>
      </c>
    </row>
    <row r="1011" spans="1:7" s="653" customFormat="1" x14ac:dyDescent="0.2">
      <c r="A1011" s="648">
        <v>4372</v>
      </c>
      <c r="B1011" s="649"/>
      <c r="C1011" s="650" t="s">
        <v>234</v>
      </c>
      <c r="D1011" s="651">
        <v>3710</v>
      </c>
      <c r="E1011" s="621">
        <v>23524</v>
      </c>
      <c r="F1011" s="621">
        <v>23524</v>
      </c>
      <c r="G1011" s="652">
        <f t="shared" si="33"/>
        <v>100</v>
      </c>
    </row>
    <row r="1012" spans="1:7" x14ac:dyDescent="0.2">
      <c r="A1012" s="654"/>
      <c r="B1012" s="655"/>
      <c r="C1012" s="664" t="s">
        <v>2627</v>
      </c>
      <c r="D1012" s="657"/>
      <c r="E1012" s="657"/>
      <c r="F1012" s="657"/>
      <c r="G1012" s="603"/>
    </row>
    <row r="1013" spans="1:7" x14ac:dyDescent="0.2">
      <c r="A1013" s="658">
        <v>4373</v>
      </c>
      <c r="B1013" s="659">
        <v>5221</v>
      </c>
      <c r="C1013" s="660" t="s">
        <v>142</v>
      </c>
      <c r="D1013" s="661">
        <v>0</v>
      </c>
      <c r="E1013" s="662">
        <v>5107.01</v>
      </c>
      <c r="F1013" s="662">
        <v>5107</v>
      </c>
      <c r="G1013" s="663">
        <f t="shared" si="33"/>
        <v>99.999804190710407</v>
      </c>
    </row>
    <row r="1014" spans="1:7" x14ac:dyDescent="0.2">
      <c r="A1014" s="641">
        <v>4373</v>
      </c>
      <c r="B1014" s="642">
        <v>5223</v>
      </c>
      <c r="C1014" s="643" t="s">
        <v>133</v>
      </c>
      <c r="D1014" s="644">
        <v>0</v>
      </c>
      <c r="E1014" s="645">
        <v>3206</v>
      </c>
      <c r="F1014" s="645">
        <v>3206</v>
      </c>
      <c r="G1014" s="646">
        <f t="shared" si="33"/>
        <v>100</v>
      </c>
    </row>
    <row r="1015" spans="1:7" x14ac:dyDescent="0.2">
      <c r="A1015" s="641">
        <v>4373</v>
      </c>
      <c r="B1015" s="642">
        <v>5321</v>
      </c>
      <c r="C1015" s="643" t="s">
        <v>134</v>
      </c>
      <c r="D1015" s="644">
        <v>0</v>
      </c>
      <c r="E1015" s="645">
        <v>523.96</v>
      </c>
      <c r="F1015" s="645">
        <v>523.94000000000005</v>
      </c>
      <c r="G1015" s="646">
        <f t="shared" si="33"/>
        <v>99.996182914726319</v>
      </c>
    </row>
    <row r="1016" spans="1:7" x14ac:dyDescent="0.2">
      <c r="A1016" s="641">
        <v>4373</v>
      </c>
      <c r="B1016" s="642">
        <v>5621</v>
      </c>
      <c r="C1016" s="643" t="s">
        <v>220</v>
      </c>
      <c r="D1016" s="644">
        <v>287</v>
      </c>
      <c r="E1016" s="645">
        <v>287</v>
      </c>
      <c r="F1016" s="645">
        <v>287</v>
      </c>
      <c r="G1016" s="646">
        <f t="shared" si="33"/>
        <v>100</v>
      </c>
    </row>
    <row r="1017" spans="1:7" s="653" customFormat="1" x14ac:dyDescent="0.2">
      <c r="A1017" s="648">
        <v>4373</v>
      </c>
      <c r="B1017" s="649"/>
      <c r="C1017" s="650" t="s">
        <v>235</v>
      </c>
      <c r="D1017" s="651">
        <v>287</v>
      </c>
      <c r="E1017" s="621">
        <v>9123.9699999999993</v>
      </c>
      <c r="F1017" s="621">
        <v>9123.94</v>
      </c>
      <c r="G1017" s="652">
        <f t="shared" si="33"/>
        <v>99.999671195762389</v>
      </c>
    </row>
    <row r="1018" spans="1:7" x14ac:dyDescent="0.2">
      <c r="A1018" s="654"/>
      <c r="B1018" s="655"/>
      <c r="C1018" s="664" t="s">
        <v>2627</v>
      </c>
      <c r="D1018" s="657"/>
      <c r="E1018" s="657"/>
      <c r="F1018" s="657"/>
      <c r="G1018" s="603"/>
    </row>
    <row r="1019" spans="1:7" x14ac:dyDescent="0.2">
      <c r="A1019" s="658">
        <v>4374</v>
      </c>
      <c r="B1019" s="659">
        <v>5221</v>
      </c>
      <c r="C1019" s="660" t="s">
        <v>142</v>
      </c>
      <c r="D1019" s="661">
        <v>0</v>
      </c>
      <c r="E1019" s="662">
        <v>7497.01</v>
      </c>
      <c r="F1019" s="662">
        <v>7497</v>
      </c>
      <c r="G1019" s="663">
        <f t="shared" si="33"/>
        <v>99.999866613489914</v>
      </c>
    </row>
    <row r="1020" spans="1:7" x14ac:dyDescent="0.2">
      <c r="A1020" s="641">
        <v>4374</v>
      </c>
      <c r="B1020" s="642">
        <v>5222</v>
      </c>
      <c r="C1020" s="643" t="s">
        <v>130</v>
      </c>
      <c r="D1020" s="644">
        <v>0</v>
      </c>
      <c r="E1020" s="645">
        <v>84686.02</v>
      </c>
      <c r="F1020" s="645">
        <v>84686</v>
      </c>
      <c r="G1020" s="646">
        <f t="shared" si="33"/>
        <v>99.999976383351111</v>
      </c>
    </row>
    <row r="1021" spans="1:7" x14ac:dyDescent="0.2">
      <c r="A1021" s="641">
        <v>4374</v>
      </c>
      <c r="B1021" s="642">
        <v>5223</v>
      </c>
      <c r="C1021" s="643" t="s">
        <v>133</v>
      </c>
      <c r="D1021" s="644">
        <v>0</v>
      </c>
      <c r="E1021" s="645">
        <v>125773.57</v>
      </c>
      <c r="F1021" s="645">
        <v>125773.5</v>
      </c>
      <c r="G1021" s="646">
        <f t="shared" si="33"/>
        <v>99.999944344427831</v>
      </c>
    </row>
    <row r="1022" spans="1:7" x14ac:dyDescent="0.2">
      <c r="A1022" s="641">
        <v>4374</v>
      </c>
      <c r="B1022" s="642">
        <v>5321</v>
      </c>
      <c r="C1022" s="643" t="s">
        <v>134</v>
      </c>
      <c r="D1022" s="644">
        <v>0</v>
      </c>
      <c r="E1022" s="645">
        <v>15869.03</v>
      </c>
      <c r="F1022" s="645">
        <v>15869</v>
      </c>
      <c r="G1022" s="646">
        <f t="shared" si="33"/>
        <v>99.999810952528293</v>
      </c>
    </row>
    <row r="1023" spans="1:7" x14ac:dyDescent="0.2">
      <c r="A1023" s="641">
        <v>4374</v>
      </c>
      <c r="B1023" s="642">
        <v>5336</v>
      </c>
      <c r="C1023" s="643" t="s">
        <v>159</v>
      </c>
      <c r="D1023" s="644">
        <v>0</v>
      </c>
      <c r="E1023" s="645">
        <v>1230.0440000000001</v>
      </c>
      <c r="F1023" s="645">
        <v>1230.0440000000001</v>
      </c>
      <c r="G1023" s="646">
        <f t="shared" si="33"/>
        <v>100</v>
      </c>
    </row>
    <row r="1024" spans="1:7" x14ac:dyDescent="0.2">
      <c r="A1024" s="641">
        <v>4374</v>
      </c>
      <c r="B1024" s="642">
        <v>5622</v>
      </c>
      <c r="C1024" s="643" t="s">
        <v>221</v>
      </c>
      <c r="D1024" s="644">
        <v>6918</v>
      </c>
      <c r="E1024" s="645">
        <v>6918</v>
      </c>
      <c r="F1024" s="645">
        <v>6918</v>
      </c>
      <c r="G1024" s="646">
        <f t="shared" si="33"/>
        <v>100</v>
      </c>
    </row>
    <row r="1025" spans="1:7" x14ac:dyDescent="0.2">
      <c r="A1025" s="641">
        <v>4374</v>
      </c>
      <c r="B1025" s="642">
        <v>5623</v>
      </c>
      <c r="C1025" s="643" t="s">
        <v>222</v>
      </c>
      <c r="D1025" s="644">
        <v>10325</v>
      </c>
      <c r="E1025" s="645">
        <v>10325</v>
      </c>
      <c r="F1025" s="645">
        <v>10325</v>
      </c>
      <c r="G1025" s="646">
        <f t="shared" si="33"/>
        <v>100</v>
      </c>
    </row>
    <row r="1026" spans="1:7" s="653" customFormat="1" x14ac:dyDescent="0.2">
      <c r="A1026" s="648">
        <v>4374</v>
      </c>
      <c r="B1026" s="649"/>
      <c r="C1026" s="650" t="s">
        <v>236</v>
      </c>
      <c r="D1026" s="651">
        <v>17243</v>
      </c>
      <c r="E1026" s="621">
        <v>252298.674</v>
      </c>
      <c r="F1026" s="621">
        <v>252298.54399999999</v>
      </c>
      <c r="G1026" s="652">
        <f t="shared" si="33"/>
        <v>99.999948473768043</v>
      </c>
    </row>
    <row r="1027" spans="1:7" x14ac:dyDescent="0.2">
      <c r="A1027" s="654"/>
      <c r="B1027" s="655"/>
      <c r="C1027" s="664" t="s">
        <v>2627</v>
      </c>
      <c r="D1027" s="657"/>
      <c r="E1027" s="657"/>
      <c r="F1027" s="657"/>
      <c r="G1027" s="603"/>
    </row>
    <row r="1028" spans="1:7" x14ac:dyDescent="0.2">
      <c r="A1028" s="658">
        <v>4375</v>
      </c>
      <c r="B1028" s="659">
        <v>5221</v>
      </c>
      <c r="C1028" s="660" t="s">
        <v>142</v>
      </c>
      <c r="D1028" s="661">
        <v>0</v>
      </c>
      <c r="E1028" s="662">
        <v>29177.4</v>
      </c>
      <c r="F1028" s="662">
        <v>29177.4</v>
      </c>
      <c r="G1028" s="663">
        <f t="shared" si="33"/>
        <v>100</v>
      </c>
    </row>
    <row r="1029" spans="1:7" x14ac:dyDescent="0.2">
      <c r="A1029" s="641">
        <v>4375</v>
      </c>
      <c r="B1029" s="642">
        <v>5222</v>
      </c>
      <c r="C1029" s="643" t="s">
        <v>130</v>
      </c>
      <c r="D1029" s="644">
        <v>0</v>
      </c>
      <c r="E1029" s="645">
        <v>21331.3</v>
      </c>
      <c r="F1029" s="645">
        <v>21331.3</v>
      </c>
      <c r="G1029" s="646">
        <f t="shared" si="33"/>
        <v>100</v>
      </c>
    </row>
    <row r="1030" spans="1:7" x14ac:dyDescent="0.2">
      <c r="A1030" s="641">
        <v>4375</v>
      </c>
      <c r="B1030" s="642">
        <v>5223</v>
      </c>
      <c r="C1030" s="643" t="s">
        <v>133</v>
      </c>
      <c r="D1030" s="644">
        <v>0</v>
      </c>
      <c r="E1030" s="645">
        <v>29687</v>
      </c>
      <c r="F1030" s="645">
        <v>29687</v>
      </c>
      <c r="G1030" s="646">
        <f t="shared" si="33"/>
        <v>100</v>
      </c>
    </row>
    <row r="1031" spans="1:7" x14ac:dyDescent="0.2">
      <c r="A1031" s="641">
        <v>4375</v>
      </c>
      <c r="B1031" s="642">
        <v>5321</v>
      </c>
      <c r="C1031" s="643" t="s">
        <v>134</v>
      </c>
      <c r="D1031" s="644">
        <v>0</v>
      </c>
      <c r="E1031" s="645">
        <v>1523</v>
      </c>
      <c r="F1031" s="645">
        <v>1523</v>
      </c>
      <c r="G1031" s="646">
        <f t="shared" si="33"/>
        <v>100</v>
      </c>
    </row>
    <row r="1032" spans="1:7" x14ac:dyDescent="0.2">
      <c r="A1032" s="641">
        <v>4375</v>
      </c>
      <c r="B1032" s="642">
        <v>5621</v>
      </c>
      <c r="C1032" s="643" t="s">
        <v>220</v>
      </c>
      <c r="D1032" s="644">
        <v>5016</v>
      </c>
      <c r="E1032" s="645">
        <v>5016</v>
      </c>
      <c r="F1032" s="645">
        <v>5016</v>
      </c>
      <c r="G1032" s="646">
        <f t="shared" si="33"/>
        <v>100</v>
      </c>
    </row>
    <row r="1033" spans="1:7" x14ac:dyDescent="0.2">
      <c r="A1033" s="641">
        <v>4375</v>
      </c>
      <c r="B1033" s="642">
        <v>5622</v>
      </c>
      <c r="C1033" s="643" t="s">
        <v>221</v>
      </c>
      <c r="D1033" s="644">
        <v>3311</v>
      </c>
      <c r="E1033" s="645">
        <v>3311</v>
      </c>
      <c r="F1033" s="645">
        <v>3311</v>
      </c>
      <c r="G1033" s="646">
        <f t="shared" si="33"/>
        <v>100</v>
      </c>
    </row>
    <row r="1034" spans="1:7" x14ac:dyDescent="0.2">
      <c r="A1034" s="641">
        <v>4375</v>
      </c>
      <c r="B1034" s="642">
        <v>5623</v>
      </c>
      <c r="C1034" s="643" t="s">
        <v>222</v>
      </c>
      <c r="D1034" s="644">
        <v>3806</v>
      </c>
      <c r="E1034" s="645">
        <v>3806</v>
      </c>
      <c r="F1034" s="645">
        <v>3806</v>
      </c>
      <c r="G1034" s="646">
        <f t="shared" si="33"/>
        <v>100</v>
      </c>
    </row>
    <row r="1035" spans="1:7" s="653" customFormat="1" x14ac:dyDescent="0.2">
      <c r="A1035" s="648">
        <v>4375</v>
      </c>
      <c r="B1035" s="649"/>
      <c r="C1035" s="650" t="s">
        <v>237</v>
      </c>
      <c r="D1035" s="651">
        <v>12133</v>
      </c>
      <c r="E1035" s="621">
        <v>93851.7</v>
      </c>
      <c r="F1035" s="621">
        <v>93851.7</v>
      </c>
      <c r="G1035" s="652">
        <f t="shared" si="33"/>
        <v>100</v>
      </c>
    </row>
    <row r="1036" spans="1:7" x14ac:dyDescent="0.2">
      <c r="A1036" s="654"/>
      <c r="B1036" s="655"/>
      <c r="C1036" s="664" t="s">
        <v>2627</v>
      </c>
      <c r="D1036" s="657"/>
      <c r="E1036" s="657"/>
      <c r="F1036" s="657"/>
      <c r="G1036" s="603"/>
    </row>
    <row r="1037" spans="1:7" x14ac:dyDescent="0.2">
      <c r="A1037" s="658">
        <v>4376</v>
      </c>
      <c r="B1037" s="659">
        <v>5221</v>
      </c>
      <c r="C1037" s="660" t="s">
        <v>142</v>
      </c>
      <c r="D1037" s="661">
        <v>0</v>
      </c>
      <c r="E1037" s="662">
        <v>8476</v>
      </c>
      <c r="F1037" s="662">
        <v>8476</v>
      </c>
      <c r="G1037" s="663">
        <f t="shared" si="33"/>
        <v>100</v>
      </c>
    </row>
    <row r="1038" spans="1:7" x14ac:dyDescent="0.2">
      <c r="A1038" s="641">
        <v>4376</v>
      </c>
      <c r="B1038" s="642">
        <v>5222</v>
      </c>
      <c r="C1038" s="643" t="s">
        <v>130</v>
      </c>
      <c r="D1038" s="644">
        <v>0</v>
      </c>
      <c r="E1038" s="645">
        <v>20087</v>
      </c>
      <c r="F1038" s="645">
        <v>20087</v>
      </c>
      <c r="G1038" s="646">
        <f t="shared" si="33"/>
        <v>100</v>
      </c>
    </row>
    <row r="1039" spans="1:7" x14ac:dyDescent="0.2">
      <c r="A1039" s="641">
        <v>4376</v>
      </c>
      <c r="B1039" s="642">
        <v>5223</v>
      </c>
      <c r="C1039" s="643" t="s">
        <v>133</v>
      </c>
      <c r="D1039" s="644">
        <v>0</v>
      </c>
      <c r="E1039" s="645">
        <v>300</v>
      </c>
      <c r="F1039" s="645">
        <v>300</v>
      </c>
      <c r="G1039" s="646">
        <f t="shared" si="33"/>
        <v>100</v>
      </c>
    </row>
    <row r="1040" spans="1:7" x14ac:dyDescent="0.2">
      <c r="A1040" s="641">
        <v>4376</v>
      </c>
      <c r="B1040" s="642">
        <v>5321</v>
      </c>
      <c r="C1040" s="643" t="s">
        <v>134</v>
      </c>
      <c r="D1040" s="644">
        <v>0</v>
      </c>
      <c r="E1040" s="645">
        <v>1984</v>
      </c>
      <c r="F1040" s="645">
        <v>1984</v>
      </c>
      <c r="G1040" s="646">
        <f t="shared" si="33"/>
        <v>100</v>
      </c>
    </row>
    <row r="1041" spans="1:7" x14ac:dyDescent="0.2">
      <c r="A1041" s="641">
        <v>4376</v>
      </c>
      <c r="B1041" s="642">
        <v>5621</v>
      </c>
      <c r="C1041" s="643" t="s">
        <v>220</v>
      </c>
      <c r="D1041" s="644">
        <v>1233</v>
      </c>
      <c r="E1041" s="645">
        <v>1233</v>
      </c>
      <c r="F1041" s="645">
        <v>1233</v>
      </c>
      <c r="G1041" s="646">
        <f t="shared" si="33"/>
        <v>100</v>
      </c>
    </row>
    <row r="1042" spans="1:7" x14ac:dyDescent="0.2">
      <c r="A1042" s="641">
        <v>4376</v>
      </c>
      <c r="B1042" s="642">
        <v>5622</v>
      </c>
      <c r="C1042" s="643" t="s">
        <v>221</v>
      </c>
      <c r="D1042" s="644">
        <v>3356</v>
      </c>
      <c r="E1042" s="645">
        <v>3356</v>
      </c>
      <c r="F1042" s="645">
        <v>3356</v>
      </c>
      <c r="G1042" s="646">
        <f t="shared" si="33"/>
        <v>100</v>
      </c>
    </row>
    <row r="1043" spans="1:7" s="653" customFormat="1" x14ac:dyDescent="0.2">
      <c r="A1043" s="648">
        <v>4376</v>
      </c>
      <c r="B1043" s="649"/>
      <c r="C1043" s="650" t="s">
        <v>238</v>
      </c>
      <c r="D1043" s="651">
        <v>4589</v>
      </c>
      <c r="E1043" s="621">
        <v>35436</v>
      </c>
      <c r="F1043" s="621">
        <v>35436</v>
      </c>
      <c r="G1043" s="652">
        <f t="shared" si="33"/>
        <v>100</v>
      </c>
    </row>
    <row r="1044" spans="1:7" x14ac:dyDescent="0.2">
      <c r="A1044" s="654"/>
      <c r="B1044" s="655"/>
      <c r="C1044" s="664" t="s">
        <v>2627</v>
      </c>
      <c r="D1044" s="657"/>
      <c r="E1044" s="657"/>
      <c r="F1044" s="657"/>
      <c r="G1044" s="603"/>
    </row>
    <row r="1045" spans="1:7" x14ac:dyDescent="0.2">
      <c r="A1045" s="658">
        <v>4377</v>
      </c>
      <c r="B1045" s="659">
        <v>5221</v>
      </c>
      <c r="C1045" s="660" t="s">
        <v>142</v>
      </c>
      <c r="D1045" s="661">
        <v>0</v>
      </c>
      <c r="E1045" s="662">
        <v>14028.04</v>
      </c>
      <c r="F1045" s="662">
        <v>14028.000000000002</v>
      </c>
      <c r="G1045" s="663">
        <f t="shared" si="33"/>
        <v>99.999714856815359</v>
      </c>
    </row>
    <row r="1046" spans="1:7" x14ac:dyDescent="0.2">
      <c r="A1046" s="641">
        <v>4377</v>
      </c>
      <c r="B1046" s="642">
        <v>5222</v>
      </c>
      <c r="C1046" s="643" t="s">
        <v>130</v>
      </c>
      <c r="D1046" s="644">
        <v>0</v>
      </c>
      <c r="E1046" s="645">
        <v>8011.01</v>
      </c>
      <c r="F1046" s="645">
        <v>8011</v>
      </c>
      <c r="G1046" s="646">
        <f t="shared" si="33"/>
        <v>99.999875171794812</v>
      </c>
    </row>
    <row r="1047" spans="1:7" x14ac:dyDescent="0.2">
      <c r="A1047" s="641">
        <v>4377</v>
      </c>
      <c r="B1047" s="642">
        <v>5223</v>
      </c>
      <c r="C1047" s="643" t="s">
        <v>133</v>
      </c>
      <c r="D1047" s="644">
        <v>0</v>
      </c>
      <c r="E1047" s="645">
        <v>41378.03</v>
      </c>
      <c r="F1047" s="645">
        <v>41378</v>
      </c>
      <c r="G1047" s="646">
        <f t="shared" si="33"/>
        <v>99.999927497756659</v>
      </c>
    </row>
    <row r="1048" spans="1:7" x14ac:dyDescent="0.2">
      <c r="A1048" s="641">
        <v>4377</v>
      </c>
      <c r="B1048" s="642">
        <v>5321</v>
      </c>
      <c r="C1048" s="643" t="s">
        <v>134</v>
      </c>
      <c r="D1048" s="644">
        <v>0</v>
      </c>
      <c r="E1048" s="645">
        <v>8838.01</v>
      </c>
      <c r="F1048" s="645">
        <v>8838</v>
      </c>
      <c r="G1048" s="646">
        <f t="shared" si="33"/>
        <v>99.999886852357037</v>
      </c>
    </row>
    <row r="1049" spans="1:7" x14ac:dyDescent="0.2">
      <c r="A1049" s="641">
        <v>4377</v>
      </c>
      <c r="B1049" s="642">
        <v>5331</v>
      </c>
      <c r="C1049" s="643" t="s">
        <v>137</v>
      </c>
      <c r="D1049" s="644">
        <v>0</v>
      </c>
      <c r="E1049" s="645">
        <v>2408</v>
      </c>
      <c r="F1049" s="645">
        <v>2408</v>
      </c>
      <c r="G1049" s="646">
        <f t="shared" si="33"/>
        <v>100</v>
      </c>
    </row>
    <row r="1050" spans="1:7" x14ac:dyDescent="0.2">
      <c r="A1050" s="641">
        <v>4377</v>
      </c>
      <c r="B1050" s="642">
        <v>5336</v>
      </c>
      <c r="C1050" s="643" t="s">
        <v>159</v>
      </c>
      <c r="D1050" s="644">
        <v>0</v>
      </c>
      <c r="E1050" s="645">
        <v>23552.920999999998</v>
      </c>
      <c r="F1050" s="645">
        <v>23552.870999999999</v>
      </c>
      <c r="G1050" s="646">
        <f t="shared" si="33"/>
        <v>99.999787712105856</v>
      </c>
    </row>
    <row r="1051" spans="1:7" x14ac:dyDescent="0.2">
      <c r="A1051" s="641">
        <v>4377</v>
      </c>
      <c r="B1051" s="642">
        <v>5621</v>
      </c>
      <c r="C1051" s="643" t="s">
        <v>220</v>
      </c>
      <c r="D1051" s="644">
        <v>74</v>
      </c>
      <c r="E1051" s="645">
        <v>74</v>
      </c>
      <c r="F1051" s="645">
        <v>74</v>
      </c>
      <c r="G1051" s="646">
        <f t="shared" si="33"/>
        <v>100</v>
      </c>
    </row>
    <row r="1052" spans="1:7" x14ac:dyDescent="0.2">
      <c r="A1052" s="641">
        <v>4377</v>
      </c>
      <c r="B1052" s="642">
        <v>5623</v>
      </c>
      <c r="C1052" s="643" t="s">
        <v>222</v>
      </c>
      <c r="D1052" s="644">
        <v>1438</v>
      </c>
      <c r="E1052" s="645">
        <v>1438</v>
      </c>
      <c r="F1052" s="645">
        <v>1438</v>
      </c>
      <c r="G1052" s="646">
        <f t="shared" si="33"/>
        <v>100</v>
      </c>
    </row>
    <row r="1053" spans="1:7" s="653" customFormat="1" x14ac:dyDescent="0.2">
      <c r="A1053" s="648">
        <v>4377</v>
      </c>
      <c r="B1053" s="649"/>
      <c r="C1053" s="650" t="s">
        <v>95</v>
      </c>
      <c r="D1053" s="651">
        <v>1512</v>
      </c>
      <c r="E1053" s="621">
        <v>99728.010999999999</v>
      </c>
      <c r="F1053" s="621">
        <v>99727.870999999999</v>
      </c>
      <c r="G1053" s="652">
        <f t="shared" si="33"/>
        <v>99.999859618176885</v>
      </c>
    </row>
    <row r="1054" spans="1:7" x14ac:dyDescent="0.2">
      <c r="A1054" s="654"/>
      <c r="B1054" s="655"/>
      <c r="C1054" s="664" t="s">
        <v>2627</v>
      </c>
      <c r="D1054" s="657"/>
      <c r="E1054" s="657"/>
      <c r="F1054" s="657"/>
      <c r="G1054" s="603"/>
    </row>
    <row r="1055" spans="1:7" x14ac:dyDescent="0.2">
      <c r="A1055" s="658">
        <v>4378</v>
      </c>
      <c r="B1055" s="659">
        <v>5221</v>
      </c>
      <c r="C1055" s="660" t="s">
        <v>142</v>
      </c>
      <c r="D1055" s="661">
        <v>0</v>
      </c>
      <c r="E1055" s="662">
        <v>19014</v>
      </c>
      <c r="F1055" s="662">
        <v>19014</v>
      </c>
      <c r="G1055" s="663">
        <f t="shared" si="33"/>
        <v>100</v>
      </c>
    </row>
    <row r="1056" spans="1:7" x14ac:dyDescent="0.2">
      <c r="A1056" s="641">
        <v>4378</v>
      </c>
      <c r="B1056" s="642">
        <v>5222</v>
      </c>
      <c r="C1056" s="643" t="s">
        <v>130</v>
      </c>
      <c r="D1056" s="644">
        <v>0</v>
      </c>
      <c r="E1056" s="645">
        <v>39680</v>
      </c>
      <c r="F1056" s="645">
        <v>39680</v>
      </c>
      <c r="G1056" s="646">
        <f t="shared" si="33"/>
        <v>100</v>
      </c>
    </row>
    <row r="1057" spans="1:7" x14ac:dyDescent="0.2">
      <c r="A1057" s="641">
        <v>4378</v>
      </c>
      <c r="B1057" s="642">
        <v>5223</v>
      </c>
      <c r="C1057" s="643" t="s">
        <v>133</v>
      </c>
      <c r="D1057" s="644">
        <v>0</v>
      </c>
      <c r="E1057" s="645">
        <v>19773</v>
      </c>
      <c r="F1057" s="645">
        <v>19773</v>
      </c>
      <c r="G1057" s="646">
        <f t="shared" si="33"/>
        <v>100</v>
      </c>
    </row>
    <row r="1058" spans="1:7" x14ac:dyDescent="0.2">
      <c r="A1058" s="641">
        <v>4378</v>
      </c>
      <c r="B1058" s="642">
        <v>5321</v>
      </c>
      <c r="C1058" s="643" t="s">
        <v>134</v>
      </c>
      <c r="D1058" s="644">
        <v>0</v>
      </c>
      <c r="E1058" s="645">
        <v>870</v>
      </c>
      <c r="F1058" s="645">
        <v>870</v>
      </c>
      <c r="G1058" s="646">
        <f t="shared" si="33"/>
        <v>100</v>
      </c>
    </row>
    <row r="1059" spans="1:7" x14ac:dyDescent="0.2">
      <c r="A1059" s="641">
        <v>4378</v>
      </c>
      <c r="B1059" s="642">
        <v>5621</v>
      </c>
      <c r="C1059" s="643" t="s">
        <v>220</v>
      </c>
      <c r="D1059" s="644">
        <v>3644</v>
      </c>
      <c r="E1059" s="645">
        <v>3644</v>
      </c>
      <c r="F1059" s="645">
        <v>3644</v>
      </c>
      <c r="G1059" s="646">
        <f t="shared" si="33"/>
        <v>100</v>
      </c>
    </row>
    <row r="1060" spans="1:7" x14ac:dyDescent="0.2">
      <c r="A1060" s="641">
        <v>4378</v>
      </c>
      <c r="B1060" s="642">
        <v>5622</v>
      </c>
      <c r="C1060" s="643" t="s">
        <v>221</v>
      </c>
      <c r="D1060" s="644">
        <v>7399</v>
      </c>
      <c r="E1060" s="645">
        <v>7399</v>
      </c>
      <c r="F1060" s="645">
        <v>7399</v>
      </c>
      <c r="G1060" s="646">
        <f t="shared" si="33"/>
        <v>100</v>
      </c>
    </row>
    <row r="1061" spans="1:7" x14ac:dyDescent="0.2">
      <c r="A1061" s="641">
        <v>4378</v>
      </c>
      <c r="B1061" s="642">
        <v>5623</v>
      </c>
      <c r="C1061" s="643" t="s">
        <v>222</v>
      </c>
      <c r="D1061" s="644">
        <v>887</v>
      </c>
      <c r="E1061" s="645">
        <v>887</v>
      </c>
      <c r="F1061" s="645">
        <v>887</v>
      </c>
      <c r="G1061" s="646">
        <f t="shared" si="33"/>
        <v>100</v>
      </c>
    </row>
    <row r="1062" spans="1:7" s="653" customFormat="1" x14ac:dyDescent="0.2">
      <c r="A1062" s="648">
        <v>4378</v>
      </c>
      <c r="B1062" s="649"/>
      <c r="C1062" s="650" t="s">
        <v>239</v>
      </c>
      <c r="D1062" s="651">
        <v>11930</v>
      </c>
      <c r="E1062" s="621">
        <v>91267</v>
      </c>
      <c r="F1062" s="621">
        <v>91267</v>
      </c>
      <c r="G1062" s="652">
        <f t="shared" si="33"/>
        <v>100</v>
      </c>
    </row>
    <row r="1063" spans="1:7" x14ac:dyDescent="0.2">
      <c r="A1063" s="654"/>
      <c r="B1063" s="655"/>
      <c r="C1063" s="664" t="s">
        <v>2627</v>
      </c>
      <c r="D1063" s="657"/>
      <c r="E1063" s="657"/>
      <c r="F1063" s="657"/>
      <c r="G1063" s="603"/>
    </row>
    <row r="1064" spans="1:7" x14ac:dyDescent="0.2">
      <c r="A1064" s="658">
        <v>4379</v>
      </c>
      <c r="B1064" s="659">
        <v>5011</v>
      </c>
      <c r="C1064" s="660" t="s">
        <v>144</v>
      </c>
      <c r="D1064" s="661">
        <v>0</v>
      </c>
      <c r="E1064" s="662">
        <v>3650.03</v>
      </c>
      <c r="F1064" s="662">
        <v>3618.1686100000002</v>
      </c>
      <c r="G1064" s="663">
        <f t="shared" si="33"/>
        <v>99.127092380062635</v>
      </c>
    </row>
    <row r="1065" spans="1:7" x14ac:dyDescent="0.2">
      <c r="A1065" s="641">
        <v>4379</v>
      </c>
      <c r="B1065" s="642">
        <v>5021</v>
      </c>
      <c r="C1065" s="643" t="s">
        <v>145</v>
      </c>
      <c r="D1065" s="644">
        <v>0</v>
      </c>
      <c r="E1065" s="645">
        <v>1500.03</v>
      </c>
      <c r="F1065" s="645">
        <v>1454.9</v>
      </c>
      <c r="G1065" s="646">
        <f t="shared" ref="G1065:G1131" si="34">F1065/E1065*100</f>
        <v>96.991393505463236</v>
      </c>
    </row>
    <row r="1066" spans="1:7" x14ac:dyDescent="0.2">
      <c r="A1066" s="641">
        <v>4379</v>
      </c>
      <c r="B1066" s="642">
        <v>5031</v>
      </c>
      <c r="C1066" s="643" t="s">
        <v>146</v>
      </c>
      <c r="D1066" s="644">
        <v>0</v>
      </c>
      <c r="E1066" s="645">
        <v>1277.26</v>
      </c>
      <c r="F1066" s="645">
        <v>1257.674</v>
      </c>
      <c r="G1066" s="646">
        <f t="shared" si="34"/>
        <v>98.466561232638611</v>
      </c>
    </row>
    <row r="1067" spans="1:7" x14ac:dyDescent="0.2">
      <c r="A1067" s="641">
        <v>4379</v>
      </c>
      <c r="B1067" s="642">
        <v>5032</v>
      </c>
      <c r="C1067" s="643" t="s">
        <v>147</v>
      </c>
      <c r="D1067" s="644">
        <v>0</v>
      </c>
      <c r="E1067" s="645">
        <v>463.54</v>
      </c>
      <c r="F1067" s="645">
        <v>456.3599999999999</v>
      </c>
      <c r="G1067" s="646">
        <f t="shared" si="34"/>
        <v>98.451050610519019</v>
      </c>
    </row>
    <row r="1068" spans="1:7" ht="25.5" x14ac:dyDescent="0.2">
      <c r="A1068" s="641">
        <v>4379</v>
      </c>
      <c r="B1068" s="642">
        <v>5038</v>
      </c>
      <c r="C1068" s="643" t="s">
        <v>3025</v>
      </c>
      <c r="D1068" s="644">
        <v>0</v>
      </c>
      <c r="E1068" s="645">
        <v>21.69</v>
      </c>
      <c r="F1068" s="645">
        <v>21.206999999999997</v>
      </c>
      <c r="G1068" s="646">
        <f t="shared" si="34"/>
        <v>97.773167358229585</v>
      </c>
    </row>
    <row r="1069" spans="1:7" x14ac:dyDescent="0.2">
      <c r="A1069" s="641">
        <v>4379</v>
      </c>
      <c r="B1069" s="642">
        <v>5139</v>
      </c>
      <c r="C1069" s="643" t="s">
        <v>127</v>
      </c>
      <c r="D1069" s="644">
        <v>0</v>
      </c>
      <c r="E1069" s="645">
        <v>70.010000000000005</v>
      </c>
      <c r="F1069" s="645">
        <v>6.66</v>
      </c>
      <c r="G1069" s="646">
        <f t="shared" si="34"/>
        <v>9.5129267247536067</v>
      </c>
    </row>
    <row r="1070" spans="1:7" x14ac:dyDescent="0.2">
      <c r="A1070" s="641">
        <v>4379</v>
      </c>
      <c r="B1070" s="642">
        <v>5162</v>
      </c>
      <c r="C1070" s="643" t="s">
        <v>189</v>
      </c>
      <c r="D1070" s="644">
        <v>0</v>
      </c>
      <c r="E1070" s="645">
        <v>37.020000000000003</v>
      </c>
      <c r="F1070" s="645">
        <v>31.380510000000001</v>
      </c>
      <c r="G1070" s="646">
        <f t="shared" si="34"/>
        <v>84.766369529983791</v>
      </c>
    </row>
    <row r="1071" spans="1:7" x14ac:dyDescent="0.2">
      <c r="A1071" s="641">
        <v>4379</v>
      </c>
      <c r="B1071" s="642">
        <v>5164</v>
      </c>
      <c r="C1071" s="643" t="s">
        <v>140</v>
      </c>
      <c r="D1071" s="644">
        <v>0</v>
      </c>
      <c r="E1071" s="645">
        <v>100.01</v>
      </c>
      <c r="F1071" s="645">
        <v>6</v>
      </c>
      <c r="G1071" s="646">
        <f t="shared" si="34"/>
        <v>5.9994000599940005</v>
      </c>
    </row>
    <row r="1072" spans="1:7" x14ac:dyDescent="0.2">
      <c r="A1072" s="641">
        <v>4379</v>
      </c>
      <c r="B1072" s="642">
        <v>5167</v>
      </c>
      <c r="C1072" s="643" t="s">
        <v>153</v>
      </c>
      <c r="D1072" s="644">
        <v>0</v>
      </c>
      <c r="E1072" s="645">
        <v>20</v>
      </c>
      <c r="F1072" s="645">
        <v>0</v>
      </c>
      <c r="G1072" s="646">
        <f t="shared" si="34"/>
        <v>0</v>
      </c>
    </row>
    <row r="1073" spans="1:7" x14ac:dyDescent="0.2">
      <c r="A1073" s="641">
        <v>4379</v>
      </c>
      <c r="B1073" s="642">
        <v>5168</v>
      </c>
      <c r="C1073" s="643" t="s">
        <v>154</v>
      </c>
      <c r="D1073" s="644">
        <v>0</v>
      </c>
      <c r="E1073" s="645">
        <v>35.01</v>
      </c>
      <c r="F1073" s="645">
        <v>13.068</v>
      </c>
      <c r="G1073" s="646">
        <f t="shared" si="34"/>
        <v>37.326478149100254</v>
      </c>
    </row>
    <row r="1074" spans="1:7" x14ac:dyDescent="0.2">
      <c r="A1074" s="641">
        <v>4379</v>
      </c>
      <c r="B1074" s="642">
        <v>5169</v>
      </c>
      <c r="C1074" s="643" t="s">
        <v>128</v>
      </c>
      <c r="D1074" s="644">
        <v>253682</v>
      </c>
      <c r="E1074" s="645">
        <v>52899.45</v>
      </c>
      <c r="F1074" s="645">
        <v>5.89</v>
      </c>
      <c r="G1074" s="646">
        <f t="shared" si="34"/>
        <v>1.1134331264313712E-2</v>
      </c>
    </row>
    <row r="1075" spans="1:7" x14ac:dyDescent="0.2">
      <c r="A1075" s="641">
        <v>4379</v>
      </c>
      <c r="B1075" s="642">
        <v>5173</v>
      </c>
      <c r="C1075" s="643" t="s">
        <v>141</v>
      </c>
      <c r="D1075" s="644">
        <v>0</v>
      </c>
      <c r="E1075" s="645">
        <v>20</v>
      </c>
      <c r="F1075" s="645">
        <v>0.76</v>
      </c>
      <c r="G1075" s="646">
        <f t="shared" si="34"/>
        <v>3.8</v>
      </c>
    </row>
    <row r="1076" spans="1:7" x14ac:dyDescent="0.2">
      <c r="A1076" s="641">
        <v>4379</v>
      </c>
      <c r="B1076" s="642">
        <v>5175</v>
      </c>
      <c r="C1076" s="643" t="s">
        <v>129</v>
      </c>
      <c r="D1076" s="644">
        <v>0</v>
      </c>
      <c r="E1076" s="645">
        <v>70.010000000000005</v>
      </c>
      <c r="F1076" s="645">
        <v>23.966000000000001</v>
      </c>
      <c r="G1076" s="646">
        <f t="shared" si="34"/>
        <v>34.232252535352089</v>
      </c>
    </row>
    <row r="1077" spans="1:7" x14ac:dyDescent="0.2">
      <c r="A1077" s="641">
        <v>4379</v>
      </c>
      <c r="B1077" s="642">
        <v>5213</v>
      </c>
      <c r="C1077" s="643" t="s">
        <v>3019</v>
      </c>
      <c r="D1077" s="644">
        <v>0</v>
      </c>
      <c r="E1077" s="645">
        <v>40</v>
      </c>
      <c r="F1077" s="645">
        <v>40</v>
      </c>
      <c r="G1077" s="646">
        <f t="shared" si="34"/>
        <v>100</v>
      </c>
    </row>
    <row r="1078" spans="1:7" x14ac:dyDescent="0.2">
      <c r="A1078" s="641">
        <v>4379</v>
      </c>
      <c r="B1078" s="642">
        <v>5221</v>
      </c>
      <c r="C1078" s="643" t="s">
        <v>142</v>
      </c>
      <c r="D1078" s="644">
        <v>0</v>
      </c>
      <c r="E1078" s="645">
        <v>6065</v>
      </c>
      <c r="F1078" s="645">
        <v>6065</v>
      </c>
      <c r="G1078" s="646">
        <f t="shared" si="34"/>
        <v>100</v>
      </c>
    </row>
    <row r="1079" spans="1:7" x14ac:dyDescent="0.2">
      <c r="A1079" s="641">
        <v>4379</v>
      </c>
      <c r="B1079" s="642">
        <v>5222</v>
      </c>
      <c r="C1079" s="643" t="s">
        <v>130</v>
      </c>
      <c r="D1079" s="644">
        <v>0</v>
      </c>
      <c r="E1079" s="645">
        <v>17555.5</v>
      </c>
      <c r="F1079" s="645">
        <v>17555.5</v>
      </c>
      <c r="G1079" s="646">
        <f t="shared" si="34"/>
        <v>100</v>
      </c>
    </row>
    <row r="1080" spans="1:7" x14ac:dyDescent="0.2">
      <c r="A1080" s="641">
        <v>4379</v>
      </c>
      <c r="B1080" s="642">
        <v>5223</v>
      </c>
      <c r="C1080" s="643" t="s">
        <v>133</v>
      </c>
      <c r="D1080" s="644">
        <v>0</v>
      </c>
      <c r="E1080" s="645">
        <v>20965</v>
      </c>
      <c r="F1080" s="645">
        <v>20965</v>
      </c>
      <c r="G1080" s="646">
        <f t="shared" si="34"/>
        <v>100</v>
      </c>
    </row>
    <row r="1081" spans="1:7" x14ac:dyDescent="0.2">
      <c r="A1081" s="641">
        <v>4379</v>
      </c>
      <c r="B1081" s="642">
        <v>5229</v>
      </c>
      <c r="C1081" s="643" t="s">
        <v>3024</v>
      </c>
      <c r="D1081" s="644">
        <v>5000</v>
      </c>
      <c r="E1081" s="645">
        <v>0</v>
      </c>
      <c r="F1081" s="645">
        <v>0</v>
      </c>
      <c r="G1081" s="646" t="s">
        <v>2739</v>
      </c>
    </row>
    <row r="1082" spans="1:7" x14ac:dyDescent="0.2">
      <c r="A1082" s="641">
        <v>4379</v>
      </c>
      <c r="B1082" s="642">
        <v>5321</v>
      </c>
      <c r="C1082" s="643" t="s">
        <v>134</v>
      </c>
      <c r="D1082" s="644">
        <v>0</v>
      </c>
      <c r="E1082" s="645">
        <v>3917</v>
      </c>
      <c r="F1082" s="645">
        <v>3917</v>
      </c>
      <c r="G1082" s="646">
        <f t="shared" si="34"/>
        <v>100</v>
      </c>
    </row>
    <row r="1083" spans="1:7" x14ac:dyDescent="0.2">
      <c r="A1083" s="641">
        <v>4379</v>
      </c>
      <c r="B1083" s="642">
        <v>5622</v>
      </c>
      <c r="C1083" s="643" t="s">
        <v>221</v>
      </c>
      <c r="D1083" s="644">
        <v>2692</v>
      </c>
      <c r="E1083" s="645">
        <v>2692</v>
      </c>
      <c r="F1083" s="645">
        <v>2692</v>
      </c>
      <c r="G1083" s="646">
        <f t="shared" si="34"/>
        <v>100</v>
      </c>
    </row>
    <row r="1084" spans="1:7" x14ac:dyDescent="0.2">
      <c r="A1084" s="641">
        <v>4379</v>
      </c>
      <c r="B1084" s="642">
        <v>5623</v>
      </c>
      <c r="C1084" s="643" t="s">
        <v>222</v>
      </c>
      <c r="D1084" s="644">
        <v>2390</v>
      </c>
      <c r="E1084" s="645">
        <v>2390</v>
      </c>
      <c r="F1084" s="645">
        <v>2390</v>
      </c>
      <c r="G1084" s="646">
        <f t="shared" si="34"/>
        <v>100</v>
      </c>
    </row>
    <row r="1085" spans="1:7" x14ac:dyDescent="0.2">
      <c r="A1085" s="641">
        <v>4379</v>
      </c>
      <c r="B1085" s="642">
        <v>5901</v>
      </c>
      <c r="C1085" s="643" t="s">
        <v>257</v>
      </c>
      <c r="D1085" s="644">
        <v>0</v>
      </c>
      <c r="E1085" s="645">
        <v>100.8</v>
      </c>
      <c r="F1085" s="645">
        <v>0</v>
      </c>
      <c r="G1085" s="646">
        <f t="shared" si="34"/>
        <v>0</v>
      </c>
    </row>
    <row r="1086" spans="1:7" s="653" customFormat="1" x14ac:dyDescent="0.2">
      <c r="A1086" s="648">
        <v>4379</v>
      </c>
      <c r="B1086" s="649"/>
      <c r="C1086" s="650" t="s">
        <v>240</v>
      </c>
      <c r="D1086" s="651">
        <v>263764</v>
      </c>
      <c r="E1086" s="621">
        <v>113889.36</v>
      </c>
      <c r="F1086" s="621">
        <v>60520.534119999997</v>
      </c>
      <c r="G1086" s="652">
        <f t="shared" si="34"/>
        <v>53.139761361377388</v>
      </c>
    </row>
    <row r="1087" spans="1:7" x14ac:dyDescent="0.2">
      <c r="A1087" s="654"/>
      <c r="B1087" s="655"/>
      <c r="C1087" s="664" t="s">
        <v>2627</v>
      </c>
      <c r="D1087" s="657"/>
      <c r="E1087" s="657"/>
      <c r="F1087" s="657"/>
      <c r="G1087" s="603"/>
    </row>
    <row r="1088" spans="1:7" x14ac:dyDescent="0.2">
      <c r="A1088" s="658">
        <v>4399</v>
      </c>
      <c r="B1088" s="659">
        <v>5011</v>
      </c>
      <c r="C1088" s="660" t="s">
        <v>144</v>
      </c>
      <c r="D1088" s="661">
        <v>0</v>
      </c>
      <c r="E1088" s="662">
        <v>2621.2269999999999</v>
      </c>
      <c r="F1088" s="662">
        <v>2383.8586499999992</v>
      </c>
      <c r="G1088" s="663">
        <f t="shared" si="34"/>
        <v>90.944380246350249</v>
      </c>
    </row>
    <row r="1089" spans="1:7" x14ac:dyDescent="0.2">
      <c r="A1089" s="641">
        <v>4399</v>
      </c>
      <c r="B1089" s="642">
        <v>5021</v>
      </c>
      <c r="C1089" s="643" t="s">
        <v>145</v>
      </c>
      <c r="D1089" s="644">
        <v>0</v>
      </c>
      <c r="E1089" s="645">
        <v>5900.03</v>
      </c>
      <c r="F1089" s="645">
        <v>5608.1999999999989</v>
      </c>
      <c r="G1089" s="646">
        <f t="shared" si="34"/>
        <v>95.05375396396289</v>
      </c>
    </row>
    <row r="1090" spans="1:7" x14ac:dyDescent="0.2">
      <c r="A1090" s="641">
        <v>4399</v>
      </c>
      <c r="B1090" s="642">
        <v>5031</v>
      </c>
      <c r="C1090" s="643" t="s">
        <v>146</v>
      </c>
      <c r="D1090" s="644">
        <v>0</v>
      </c>
      <c r="E1090" s="645">
        <v>2023.076</v>
      </c>
      <c r="F1090" s="645">
        <v>1863.3949999999995</v>
      </c>
      <c r="G1090" s="646">
        <f t="shared" si="34"/>
        <v>92.10701921232814</v>
      </c>
    </row>
    <row r="1091" spans="1:7" x14ac:dyDescent="0.2">
      <c r="A1091" s="641">
        <v>4399</v>
      </c>
      <c r="B1091" s="642">
        <v>5032</v>
      </c>
      <c r="C1091" s="643" t="s">
        <v>147</v>
      </c>
      <c r="D1091" s="644">
        <v>0</v>
      </c>
      <c r="E1091" s="645">
        <v>730.94</v>
      </c>
      <c r="F1091" s="645">
        <v>676.11699999999985</v>
      </c>
      <c r="G1091" s="646">
        <f t="shared" si="34"/>
        <v>92.499657974662725</v>
      </c>
    </row>
    <row r="1092" spans="1:7" ht="25.5" x14ac:dyDescent="0.2">
      <c r="A1092" s="641">
        <v>4399</v>
      </c>
      <c r="B1092" s="642">
        <v>5038</v>
      </c>
      <c r="C1092" s="643" t="s">
        <v>3025</v>
      </c>
      <c r="D1092" s="644">
        <v>0</v>
      </c>
      <c r="E1092" s="645">
        <v>35.917999999999999</v>
      </c>
      <c r="F1092" s="645">
        <v>31.364000000000001</v>
      </c>
      <c r="G1092" s="646">
        <f t="shared" si="34"/>
        <v>87.32112032963974</v>
      </c>
    </row>
    <row r="1093" spans="1:7" x14ac:dyDescent="0.2">
      <c r="A1093" s="641">
        <v>4399</v>
      </c>
      <c r="B1093" s="642">
        <v>5139</v>
      </c>
      <c r="C1093" s="643" t="s">
        <v>127</v>
      </c>
      <c r="D1093" s="644">
        <v>0</v>
      </c>
      <c r="E1093" s="645">
        <v>920</v>
      </c>
      <c r="F1093" s="645">
        <v>602.0152099999998</v>
      </c>
      <c r="G1093" s="646">
        <f t="shared" si="34"/>
        <v>65.436435869565187</v>
      </c>
    </row>
    <row r="1094" spans="1:7" x14ac:dyDescent="0.2">
      <c r="A1094" s="641">
        <v>4399</v>
      </c>
      <c r="B1094" s="642">
        <v>5164</v>
      </c>
      <c r="C1094" s="643" t="s">
        <v>140</v>
      </c>
      <c r="D1094" s="644">
        <v>0</v>
      </c>
      <c r="E1094" s="645">
        <v>815.02</v>
      </c>
      <c r="F1094" s="645">
        <v>624.52750000000026</v>
      </c>
      <c r="G1094" s="646">
        <f t="shared" si="34"/>
        <v>76.627260680719516</v>
      </c>
    </row>
    <row r="1095" spans="1:7" x14ac:dyDescent="0.2">
      <c r="A1095" s="641">
        <v>4399</v>
      </c>
      <c r="B1095" s="642">
        <v>5166</v>
      </c>
      <c r="C1095" s="643" t="s">
        <v>152</v>
      </c>
      <c r="D1095" s="644">
        <v>80</v>
      </c>
      <c r="E1095" s="645">
        <v>4034.78</v>
      </c>
      <c r="F1095" s="645">
        <v>2384.7890000000011</v>
      </c>
      <c r="G1095" s="646">
        <f t="shared" si="34"/>
        <v>59.105800068405244</v>
      </c>
    </row>
    <row r="1096" spans="1:7" x14ac:dyDescent="0.2">
      <c r="A1096" s="641">
        <v>4399</v>
      </c>
      <c r="B1096" s="642">
        <v>5167</v>
      </c>
      <c r="C1096" s="643" t="s">
        <v>153</v>
      </c>
      <c r="D1096" s="644">
        <v>38</v>
      </c>
      <c r="E1096" s="645">
        <v>4837.5</v>
      </c>
      <c r="F1096" s="645">
        <v>2513.7473500000001</v>
      </c>
      <c r="G1096" s="646">
        <f t="shared" si="34"/>
        <v>51.963769509043935</v>
      </c>
    </row>
    <row r="1097" spans="1:7" x14ac:dyDescent="0.2">
      <c r="A1097" s="641">
        <v>4399</v>
      </c>
      <c r="B1097" s="642">
        <v>5168</v>
      </c>
      <c r="C1097" s="643" t="s">
        <v>154</v>
      </c>
      <c r="D1097" s="644">
        <v>20</v>
      </c>
      <c r="E1097" s="645">
        <v>20</v>
      </c>
      <c r="F1097" s="645">
        <v>0</v>
      </c>
      <c r="G1097" s="646">
        <f t="shared" si="34"/>
        <v>0</v>
      </c>
    </row>
    <row r="1098" spans="1:7" x14ac:dyDescent="0.2">
      <c r="A1098" s="641">
        <v>4399</v>
      </c>
      <c r="B1098" s="642">
        <v>5169</v>
      </c>
      <c r="C1098" s="643" t="s">
        <v>128</v>
      </c>
      <c r="D1098" s="644">
        <v>2890</v>
      </c>
      <c r="E1098" s="645">
        <v>15108.33</v>
      </c>
      <c r="F1098" s="645">
        <v>1754.1878200000001</v>
      </c>
      <c r="G1098" s="646">
        <f t="shared" si="34"/>
        <v>11.610732754712135</v>
      </c>
    </row>
    <row r="1099" spans="1:7" x14ac:dyDescent="0.2">
      <c r="A1099" s="641">
        <v>4399</v>
      </c>
      <c r="B1099" s="642">
        <v>5173</v>
      </c>
      <c r="C1099" s="643" t="s">
        <v>141</v>
      </c>
      <c r="D1099" s="644">
        <v>0</v>
      </c>
      <c r="E1099" s="645">
        <v>550</v>
      </c>
      <c r="F1099" s="645">
        <v>221.625</v>
      </c>
      <c r="G1099" s="646">
        <f t="shared" si="34"/>
        <v>40.295454545454547</v>
      </c>
    </row>
    <row r="1100" spans="1:7" x14ac:dyDescent="0.2">
      <c r="A1100" s="641">
        <v>4399</v>
      </c>
      <c r="B1100" s="642">
        <v>5175</v>
      </c>
      <c r="C1100" s="643" t="s">
        <v>129</v>
      </c>
      <c r="D1100" s="644">
        <v>0</v>
      </c>
      <c r="E1100" s="645">
        <v>568.19000000000005</v>
      </c>
      <c r="F1100" s="645">
        <v>277.73025999999993</v>
      </c>
      <c r="G1100" s="646">
        <f t="shared" si="34"/>
        <v>48.879821890564756</v>
      </c>
    </row>
    <row r="1101" spans="1:7" x14ac:dyDescent="0.2">
      <c r="A1101" s="641">
        <v>4399</v>
      </c>
      <c r="B1101" s="642">
        <v>5179</v>
      </c>
      <c r="C1101" s="643" t="s">
        <v>156</v>
      </c>
      <c r="D1101" s="644">
        <v>2</v>
      </c>
      <c r="E1101" s="645">
        <v>2.5</v>
      </c>
      <c r="F1101" s="645">
        <v>2.5</v>
      </c>
      <c r="G1101" s="646">
        <f t="shared" si="34"/>
        <v>100</v>
      </c>
    </row>
    <row r="1102" spans="1:7" x14ac:dyDescent="0.2">
      <c r="A1102" s="641">
        <v>4399</v>
      </c>
      <c r="B1102" s="642">
        <v>5213</v>
      </c>
      <c r="C1102" s="643" t="s">
        <v>3019</v>
      </c>
      <c r="D1102" s="644">
        <v>0</v>
      </c>
      <c r="E1102" s="645">
        <v>1920.2</v>
      </c>
      <c r="F1102" s="645">
        <v>1920.2</v>
      </c>
      <c r="G1102" s="646">
        <f t="shared" si="34"/>
        <v>100</v>
      </c>
    </row>
    <row r="1103" spans="1:7" x14ac:dyDescent="0.2">
      <c r="A1103" s="641">
        <v>4399</v>
      </c>
      <c r="B1103" s="642">
        <v>5221</v>
      </c>
      <c r="C1103" s="643" t="s">
        <v>142</v>
      </c>
      <c r="D1103" s="644">
        <v>0</v>
      </c>
      <c r="E1103" s="645">
        <v>2319.6</v>
      </c>
      <c r="F1103" s="645">
        <v>2319.6</v>
      </c>
      <c r="G1103" s="646">
        <f t="shared" si="34"/>
        <v>100</v>
      </c>
    </row>
    <row r="1104" spans="1:7" x14ac:dyDescent="0.2">
      <c r="A1104" s="641">
        <v>4399</v>
      </c>
      <c r="B1104" s="642">
        <v>5222</v>
      </c>
      <c r="C1104" s="643" t="s">
        <v>130</v>
      </c>
      <c r="D1104" s="644">
        <v>3200</v>
      </c>
      <c r="E1104" s="645">
        <v>2313.3000000000002</v>
      </c>
      <c r="F1104" s="645">
        <v>2173.3000000000002</v>
      </c>
      <c r="G1104" s="646">
        <f t="shared" si="34"/>
        <v>93.948039597112356</v>
      </c>
    </row>
    <row r="1105" spans="1:7" x14ac:dyDescent="0.2">
      <c r="A1105" s="641">
        <v>4399</v>
      </c>
      <c r="B1105" s="642">
        <v>5223</v>
      </c>
      <c r="C1105" s="643" t="s">
        <v>133</v>
      </c>
      <c r="D1105" s="644">
        <v>0</v>
      </c>
      <c r="E1105" s="645">
        <v>801.3</v>
      </c>
      <c r="F1105" s="645">
        <v>801.3</v>
      </c>
      <c r="G1105" s="646">
        <f t="shared" si="34"/>
        <v>100</v>
      </c>
    </row>
    <row r="1106" spans="1:7" x14ac:dyDescent="0.2">
      <c r="A1106" s="641">
        <v>4399</v>
      </c>
      <c r="B1106" s="642">
        <v>5229</v>
      </c>
      <c r="C1106" s="643" t="s">
        <v>3024</v>
      </c>
      <c r="D1106" s="644">
        <v>124500</v>
      </c>
      <c r="E1106" s="645">
        <v>0</v>
      </c>
      <c r="F1106" s="645">
        <v>0</v>
      </c>
      <c r="G1106" s="646" t="s">
        <v>2739</v>
      </c>
    </row>
    <row r="1107" spans="1:7" x14ac:dyDescent="0.2">
      <c r="A1107" s="641">
        <v>4399</v>
      </c>
      <c r="B1107" s="642">
        <v>5492</v>
      </c>
      <c r="C1107" s="643" t="s">
        <v>3031</v>
      </c>
      <c r="D1107" s="644">
        <v>0</v>
      </c>
      <c r="E1107" s="645">
        <v>20</v>
      </c>
      <c r="F1107" s="645">
        <v>20</v>
      </c>
      <c r="G1107" s="646">
        <f t="shared" si="34"/>
        <v>100</v>
      </c>
    </row>
    <row r="1108" spans="1:7" x14ac:dyDescent="0.2">
      <c r="A1108" s="641">
        <v>4399</v>
      </c>
      <c r="B1108" s="642">
        <v>5901</v>
      </c>
      <c r="C1108" s="643" t="s">
        <v>257</v>
      </c>
      <c r="D1108" s="644">
        <v>1763</v>
      </c>
      <c r="E1108" s="645">
        <v>0</v>
      </c>
      <c r="F1108" s="645">
        <v>0</v>
      </c>
      <c r="G1108" s="646" t="s">
        <v>2739</v>
      </c>
    </row>
    <row r="1109" spans="1:7" s="653" customFormat="1" x14ac:dyDescent="0.2">
      <c r="A1109" s="648">
        <v>4399</v>
      </c>
      <c r="B1109" s="649"/>
      <c r="C1109" s="650" t="s">
        <v>96</v>
      </c>
      <c r="D1109" s="651">
        <v>132493</v>
      </c>
      <c r="E1109" s="621">
        <v>45541.911</v>
      </c>
      <c r="F1109" s="621">
        <v>26178.45679</v>
      </c>
      <c r="G1109" s="652">
        <f t="shared" si="34"/>
        <v>57.482121885486968</v>
      </c>
    </row>
    <row r="1110" spans="1:7" x14ac:dyDescent="0.2">
      <c r="A1110" s="654"/>
      <c r="B1110" s="655"/>
      <c r="C1110" s="664" t="s">
        <v>2627</v>
      </c>
      <c r="D1110" s="657"/>
      <c r="E1110" s="657"/>
      <c r="F1110" s="657"/>
      <c r="G1110" s="603"/>
    </row>
    <row r="1111" spans="1:7" ht="13.5" customHeight="1" x14ac:dyDescent="0.2">
      <c r="A1111" s="1247" t="s">
        <v>241</v>
      </c>
      <c r="B1111" s="1248"/>
      <c r="C1111" s="1248"/>
      <c r="D1111" s="665">
        <v>4246735</v>
      </c>
      <c r="E1111" s="665">
        <v>4391175.1960000005</v>
      </c>
      <c r="F1111" s="665">
        <v>4099925.8600400006</v>
      </c>
      <c r="G1111" s="666">
        <f t="shared" ref="G1111" si="35">F1111/E1111*100</f>
        <v>93.367394308810447</v>
      </c>
    </row>
    <row r="1112" spans="1:7" x14ac:dyDescent="0.2">
      <c r="A1112" s="667"/>
      <c r="B1112" s="668"/>
      <c r="C1112" s="668"/>
      <c r="D1112" s="669"/>
      <c r="E1112" s="669"/>
      <c r="F1112" s="669"/>
      <c r="G1112" s="670"/>
    </row>
    <row r="1113" spans="1:7" x14ac:dyDescent="0.2">
      <c r="A1113" s="658">
        <v>5212</v>
      </c>
      <c r="B1113" s="659">
        <v>5137</v>
      </c>
      <c r="C1113" s="660" t="s">
        <v>1009</v>
      </c>
      <c r="D1113" s="661">
        <v>1070</v>
      </c>
      <c r="E1113" s="662">
        <v>1016.4</v>
      </c>
      <c r="F1113" s="662">
        <v>1016.4</v>
      </c>
      <c r="G1113" s="663">
        <f t="shared" si="34"/>
        <v>100</v>
      </c>
    </row>
    <row r="1114" spans="1:7" x14ac:dyDescent="0.2">
      <c r="A1114" s="641">
        <v>5212</v>
      </c>
      <c r="B1114" s="642">
        <v>5169</v>
      </c>
      <c r="C1114" s="643" t="s">
        <v>128</v>
      </c>
      <c r="D1114" s="644">
        <v>5000</v>
      </c>
      <c r="E1114" s="645">
        <v>2232.19</v>
      </c>
      <c r="F1114" s="645">
        <v>33.880000000000003</v>
      </c>
      <c r="G1114" s="646">
        <f t="shared" si="34"/>
        <v>1.5177919442341379</v>
      </c>
    </row>
    <row r="1115" spans="1:7" x14ac:dyDescent="0.2">
      <c r="A1115" s="641">
        <v>5212</v>
      </c>
      <c r="B1115" s="642">
        <v>5311</v>
      </c>
      <c r="C1115" s="643" t="s">
        <v>4027</v>
      </c>
      <c r="D1115" s="644">
        <v>0</v>
      </c>
      <c r="E1115" s="645">
        <v>1020</v>
      </c>
      <c r="F1115" s="645">
        <v>1020</v>
      </c>
      <c r="G1115" s="646">
        <f t="shared" si="34"/>
        <v>100</v>
      </c>
    </row>
    <row r="1116" spans="1:7" x14ac:dyDescent="0.2">
      <c r="A1116" s="641">
        <v>5212</v>
      </c>
      <c r="B1116" s="642">
        <v>5319</v>
      </c>
      <c r="C1116" s="643" t="s">
        <v>201</v>
      </c>
      <c r="D1116" s="644">
        <v>1020</v>
      </c>
      <c r="E1116" s="645">
        <v>0</v>
      </c>
      <c r="F1116" s="645">
        <v>0</v>
      </c>
      <c r="G1116" s="646" t="s">
        <v>2739</v>
      </c>
    </row>
    <row r="1117" spans="1:7" s="653" customFormat="1" x14ac:dyDescent="0.2">
      <c r="A1117" s="648">
        <v>5212</v>
      </c>
      <c r="B1117" s="649"/>
      <c r="C1117" s="650" t="s">
        <v>242</v>
      </c>
      <c r="D1117" s="651">
        <v>7090</v>
      </c>
      <c r="E1117" s="621">
        <v>4268.59</v>
      </c>
      <c r="F1117" s="621">
        <v>2070.2800000000002</v>
      </c>
      <c r="G1117" s="652">
        <f t="shared" si="34"/>
        <v>48.500324463113117</v>
      </c>
    </row>
    <row r="1118" spans="1:7" x14ac:dyDescent="0.2">
      <c r="A1118" s="654"/>
      <c r="B1118" s="655"/>
      <c r="C1118" s="664" t="s">
        <v>2627</v>
      </c>
      <c r="D1118" s="657"/>
      <c r="E1118" s="657"/>
      <c r="F1118" s="657"/>
      <c r="G1118" s="603"/>
    </row>
    <row r="1119" spans="1:7" x14ac:dyDescent="0.2">
      <c r="A1119" s="658">
        <v>5213</v>
      </c>
      <c r="B1119" s="659">
        <v>5137</v>
      </c>
      <c r="C1119" s="660" t="s">
        <v>1009</v>
      </c>
      <c r="D1119" s="661">
        <v>0</v>
      </c>
      <c r="E1119" s="662">
        <v>1993.5920000000001</v>
      </c>
      <c r="F1119" s="662">
        <v>993.59199999999998</v>
      </c>
      <c r="G1119" s="663">
        <f t="shared" si="34"/>
        <v>49.839285069362234</v>
      </c>
    </row>
    <row r="1120" spans="1:7" x14ac:dyDescent="0.2">
      <c r="A1120" s="641">
        <v>5213</v>
      </c>
      <c r="B1120" s="642">
        <v>5139</v>
      </c>
      <c r="C1120" s="643" t="s">
        <v>127</v>
      </c>
      <c r="D1120" s="644">
        <v>145</v>
      </c>
      <c r="E1120" s="645">
        <v>1558.539</v>
      </c>
      <c r="F1120" s="645">
        <v>296.18983000000003</v>
      </c>
      <c r="G1120" s="646">
        <f t="shared" si="34"/>
        <v>19.004325846193133</v>
      </c>
    </row>
    <row r="1121" spans="1:7" x14ac:dyDescent="0.2">
      <c r="A1121" s="641">
        <v>5213</v>
      </c>
      <c r="B1121" s="642">
        <v>5162</v>
      </c>
      <c r="C1121" s="643" t="s">
        <v>189</v>
      </c>
      <c r="D1121" s="644">
        <v>8</v>
      </c>
      <c r="E1121" s="645">
        <v>0</v>
      </c>
      <c r="F1121" s="645">
        <v>0</v>
      </c>
      <c r="G1121" s="646" t="s">
        <v>2739</v>
      </c>
    </row>
    <row r="1122" spans="1:7" x14ac:dyDescent="0.2">
      <c r="A1122" s="641">
        <v>5213</v>
      </c>
      <c r="B1122" s="642">
        <v>5164</v>
      </c>
      <c r="C1122" s="643" t="s">
        <v>140</v>
      </c>
      <c r="D1122" s="644">
        <v>100</v>
      </c>
      <c r="E1122" s="645">
        <v>60</v>
      </c>
      <c r="F1122" s="645">
        <v>31.202999999999999</v>
      </c>
      <c r="G1122" s="646">
        <f t="shared" si="34"/>
        <v>52.005000000000003</v>
      </c>
    </row>
    <row r="1123" spans="1:7" x14ac:dyDescent="0.2">
      <c r="A1123" s="641">
        <v>5213</v>
      </c>
      <c r="B1123" s="642">
        <v>5168</v>
      </c>
      <c r="C1123" s="643" t="s">
        <v>154</v>
      </c>
      <c r="D1123" s="644">
        <v>167</v>
      </c>
      <c r="E1123" s="645">
        <v>167</v>
      </c>
      <c r="F1123" s="645">
        <v>14.52</v>
      </c>
      <c r="G1123" s="646">
        <f t="shared" si="34"/>
        <v>8.6946107784431135</v>
      </c>
    </row>
    <row r="1124" spans="1:7" x14ac:dyDescent="0.2">
      <c r="A1124" s="641">
        <v>5213</v>
      </c>
      <c r="B1124" s="642">
        <v>5169</v>
      </c>
      <c r="C1124" s="643" t="s">
        <v>128</v>
      </c>
      <c r="D1124" s="644">
        <v>80</v>
      </c>
      <c r="E1124" s="645">
        <v>264004.85200000001</v>
      </c>
      <c r="F1124" s="645">
        <v>181371.86960000001</v>
      </c>
      <c r="G1124" s="646">
        <f t="shared" si="34"/>
        <v>68.700203131115174</v>
      </c>
    </row>
    <row r="1125" spans="1:7" x14ac:dyDescent="0.2">
      <c r="A1125" s="641">
        <v>5213</v>
      </c>
      <c r="B1125" s="642">
        <v>5175</v>
      </c>
      <c r="C1125" s="643" t="s">
        <v>129</v>
      </c>
      <c r="D1125" s="644">
        <v>220</v>
      </c>
      <c r="E1125" s="645">
        <v>372.72</v>
      </c>
      <c r="F1125" s="645">
        <v>272.56700000000001</v>
      </c>
      <c r="G1125" s="646">
        <f t="shared" si="34"/>
        <v>73.129158617729118</v>
      </c>
    </row>
    <row r="1126" spans="1:7" x14ac:dyDescent="0.2">
      <c r="A1126" s="641">
        <v>5213</v>
      </c>
      <c r="B1126" s="642">
        <v>5212</v>
      </c>
      <c r="C1126" s="643" t="s">
        <v>3014</v>
      </c>
      <c r="D1126" s="644">
        <v>0</v>
      </c>
      <c r="E1126" s="645">
        <v>70</v>
      </c>
      <c r="F1126" s="645">
        <v>70</v>
      </c>
      <c r="G1126" s="646">
        <f t="shared" si="34"/>
        <v>100</v>
      </c>
    </row>
    <row r="1127" spans="1:7" x14ac:dyDescent="0.2">
      <c r="A1127" s="641">
        <v>5213</v>
      </c>
      <c r="B1127" s="642">
        <v>5213</v>
      </c>
      <c r="C1127" s="643" t="s">
        <v>3019</v>
      </c>
      <c r="D1127" s="644">
        <v>0</v>
      </c>
      <c r="E1127" s="645">
        <v>4000</v>
      </c>
      <c r="F1127" s="645">
        <v>4000</v>
      </c>
      <c r="G1127" s="646">
        <f t="shared" si="34"/>
        <v>100</v>
      </c>
    </row>
    <row r="1128" spans="1:7" x14ac:dyDescent="0.2">
      <c r="A1128" s="641">
        <v>5213</v>
      </c>
      <c r="B1128" s="642">
        <v>5321</v>
      </c>
      <c r="C1128" s="643" t="s">
        <v>134</v>
      </c>
      <c r="D1128" s="644">
        <v>0</v>
      </c>
      <c r="E1128" s="645">
        <v>596144.96600000001</v>
      </c>
      <c r="F1128" s="645">
        <v>592043.28385999997</v>
      </c>
      <c r="G1128" s="646">
        <f t="shared" si="34"/>
        <v>99.311965650314647</v>
      </c>
    </row>
    <row r="1129" spans="1:7" x14ac:dyDescent="0.2">
      <c r="A1129" s="641">
        <v>5213</v>
      </c>
      <c r="B1129" s="642">
        <v>5329</v>
      </c>
      <c r="C1129" s="643" t="s">
        <v>3021</v>
      </c>
      <c r="D1129" s="644">
        <v>0</v>
      </c>
      <c r="E1129" s="645">
        <v>101.64</v>
      </c>
      <c r="F1129" s="645">
        <v>101.64</v>
      </c>
      <c r="G1129" s="646">
        <f t="shared" si="34"/>
        <v>100</v>
      </c>
    </row>
    <row r="1130" spans="1:7" x14ac:dyDescent="0.2">
      <c r="A1130" s="641">
        <v>5213</v>
      </c>
      <c r="B1130" s="642">
        <v>5331</v>
      </c>
      <c r="C1130" s="643" t="s">
        <v>137</v>
      </c>
      <c r="D1130" s="644">
        <v>0</v>
      </c>
      <c r="E1130" s="645">
        <v>770.255</v>
      </c>
      <c r="F1130" s="645">
        <v>770.05876000000001</v>
      </c>
      <c r="G1130" s="646">
        <f t="shared" si="34"/>
        <v>99.974522722994337</v>
      </c>
    </row>
    <row r="1131" spans="1:7" x14ac:dyDescent="0.2">
      <c r="A1131" s="641">
        <v>5213</v>
      </c>
      <c r="B1131" s="642">
        <v>5336</v>
      </c>
      <c r="C1131" s="643" t="s">
        <v>159</v>
      </c>
      <c r="D1131" s="644">
        <v>0</v>
      </c>
      <c r="E1131" s="645">
        <v>127068.696</v>
      </c>
      <c r="F1131" s="645">
        <v>127068.69158</v>
      </c>
      <c r="G1131" s="646">
        <f t="shared" si="34"/>
        <v>99.999996521566572</v>
      </c>
    </row>
    <row r="1132" spans="1:7" x14ac:dyDescent="0.2">
      <c r="A1132" s="641">
        <v>5213</v>
      </c>
      <c r="B1132" s="642">
        <v>5492</v>
      </c>
      <c r="C1132" s="643" t="s">
        <v>3031</v>
      </c>
      <c r="D1132" s="644">
        <v>0</v>
      </c>
      <c r="E1132" s="645">
        <v>500</v>
      </c>
      <c r="F1132" s="645">
        <v>500</v>
      </c>
      <c r="G1132" s="646">
        <f t="shared" ref="G1132:G1204" si="36">F1132/E1132*100</f>
        <v>100</v>
      </c>
    </row>
    <row r="1133" spans="1:7" x14ac:dyDescent="0.2">
      <c r="A1133" s="641">
        <v>5213</v>
      </c>
      <c r="B1133" s="642">
        <v>5903</v>
      </c>
      <c r="C1133" s="643" t="s">
        <v>244</v>
      </c>
      <c r="D1133" s="644">
        <v>500</v>
      </c>
      <c r="E1133" s="645">
        <v>0</v>
      </c>
      <c r="F1133" s="645">
        <v>0</v>
      </c>
      <c r="G1133" s="646" t="s">
        <v>2739</v>
      </c>
    </row>
    <row r="1134" spans="1:7" s="653" customFormat="1" x14ac:dyDescent="0.2">
      <c r="A1134" s="648">
        <v>5213</v>
      </c>
      <c r="B1134" s="649"/>
      <c r="C1134" s="650" t="s">
        <v>245</v>
      </c>
      <c r="D1134" s="651">
        <v>1220</v>
      </c>
      <c r="E1134" s="621">
        <v>996812.26</v>
      </c>
      <c r="F1134" s="621">
        <v>907533.61563000013</v>
      </c>
      <c r="G1134" s="652">
        <f t="shared" si="36"/>
        <v>91.043584840138308</v>
      </c>
    </row>
    <row r="1135" spans="1:7" x14ac:dyDescent="0.2">
      <c r="A1135" s="654"/>
      <c r="B1135" s="655"/>
      <c r="C1135" s="664" t="s">
        <v>2627</v>
      </c>
      <c r="D1135" s="657"/>
      <c r="E1135" s="657"/>
      <c r="F1135" s="657"/>
      <c r="G1135" s="603"/>
    </row>
    <row r="1136" spans="1:7" x14ac:dyDescent="0.2">
      <c r="A1136" s="658">
        <v>5273</v>
      </c>
      <c r="B1136" s="659">
        <v>5321</v>
      </c>
      <c r="C1136" s="660" t="s">
        <v>134</v>
      </c>
      <c r="D1136" s="661">
        <v>2573</v>
      </c>
      <c r="E1136" s="662">
        <v>2573</v>
      </c>
      <c r="F1136" s="662">
        <v>2573</v>
      </c>
      <c r="G1136" s="663">
        <f t="shared" si="36"/>
        <v>100</v>
      </c>
    </row>
    <row r="1137" spans="1:7" s="653" customFormat="1" x14ac:dyDescent="0.2">
      <c r="A1137" s="648">
        <v>5273</v>
      </c>
      <c r="B1137" s="649"/>
      <c r="C1137" s="650" t="s">
        <v>97</v>
      </c>
      <c r="D1137" s="651">
        <v>2573</v>
      </c>
      <c r="E1137" s="621">
        <v>2573</v>
      </c>
      <c r="F1137" s="621">
        <v>2573</v>
      </c>
      <c r="G1137" s="652">
        <f t="shared" si="36"/>
        <v>100</v>
      </c>
    </row>
    <row r="1138" spans="1:7" x14ac:dyDescent="0.2">
      <c r="A1138" s="654"/>
      <c r="B1138" s="655"/>
      <c r="C1138" s="664" t="s">
        <v>2627</v>
      </c>
      <c r="D1138" s="657"/>
      <c r="E1138" s="657"/>
      <c r="F1138" s="657"/>
      <c r="G1138" s="603"/>
    </row>
    <row r="1139" spans="1:7" x14ac:dyDescent="0.2">
      <c r="A1139" s="658">
        <v>5279</v>
      </c>
      <c r="B1139" s="659">
        <v>5139</v>
      </c>
      <c r="C1139" s="660" t="s">
        <v>127</v>
      </c>
      <c r="D1139" s="661">
        <v>0</v>
      </c>
      <c r="E1139" s="662">
        <v>4.99</v>
      </c>
      <c r="F1139" s="662">
        <v>4.9880000000000004</v>
      </c>
      <c r="G1139" s="663">
        <f t="shared" si="36"/>
        <v>99.959919839679372</v>
      </c>
    </row>
    <row r="1140" spans="1:7" x14ac:dyDescent="0.2">
      <c r="A1140" s="641">
        <v>5279</v>
      </c>
      <c r="B1140" s="642">
        <v>5164</v>
      </c>
      <c r="C1140" s="643" t="s">
        <v>140</v>
      </c>
      <c r="D1140" s="644">
        <v>70</v>
      </c>
      <c r="E1140" s="645">
        <v>70</v>
      </c>
      <c r="F1140" s="645">
        <v>0</v>
      </c>
      <c r="G1140" s="646">
        <f t="shared" si="36"/>
        <v>0</v>
      </c>
    </row>
    <row r="1141" spans="1:7" x14ac:dyDescent="0.2">
      <c r="A1141" s="641">
        <v>5279</v>
      </c>
      <c r="B1141" s="642">
        <v>5175</v>
      </c>
      <c r="C1141" s="643" t="s">
        <v>129</v>
      </c>
      <c r="D1141" s="644">
        <v>220</v>
      </c>
      <c r="E1141" s="645">
        <v>215.01</v>
      </c>
      <c r="F1141" s="645">
        <v>0</v>
      </c>
      <c r="G1141" s="646">
        <f t="shared" si="36"/>
        <v>0</v>
      </c>
    </row>
    <row r="1142" spans="1:7" x14ac:dyDescent="0.2">
      <c r="A1142" s="641">
        <v>5279</v>
      </c>
      <c r="B1142" s="642">
        <v>5221</v>
      </c>
      <c r="C1142" s="643" t="s">
        <v>142</v>
      </c>
      <c r="D1142" s="644">
        <v>300</v>
      </c>
      <c r="E1142" s="645">
        <v>300</v>
      </c>
      <c r="F1142" s="645">
        <v>300</v>
      </c>
      <c r="G1142" s="646">
        <f t="shared" si="36"/>
        <v>100</v>
      </c>
    </row>
    <row r="1143" spans="1:7" x14ac:dyDescent="0.2">
      <c r="A1143" s="641">
        <v>5279</v>
      </c>
      <c r="B1143" s="642">
        <v>5222</v>
      </c>
      <c r="C1143" s="643" t="s">
        <v>130</v>
      </c>
      <c r="D1143" s="644">
        <v>7850</v>
      </c>
      <c r="E1143" s="645">
        <v>9902.7000000000007</v>
      </c>
      <c r="F1143" s="645">
        <v>9892.5556300000007</v>
      </c>
      <c r="G1143" s="646">
        <f t="shared" si="36"/>
        <v>99.897559554464948</v>
      </c>
    </row>
    <row r="1144" spans="1:7" s="653" customFormat="1" x14ac:dyDescent="0.2">
      <c r="A1144" s="648">
        <v>5279</v>
      </c>
      <c r="B1144" s="649"/>
      <c r="C1144" s="650" t="s">
        <v>246</v>
      </c>
      <c r="D1144" s="651">
        <v>8440</v>
      </c>
      <c r="E1144" s="621">
        <v>10492.7</v>
      </c>
      <c r="F1144" s="621">
        <v>10197.54363</v>
      </c>
      <c r="G1144" s="652">
        <f t="shared" si="36"/>
        <v>97.187031269358698</v>
      </c>
    </row>
    <row r="1145" spans="1:7" x14ac:dyDescent="0.2">
      <c r="A1145" s="654"/>
      <c r="B1145" s="655"/>
      <c r="C1145" s="664" t="s">
        <v>2627</v>
      </c>
      <c r="D1145" s="657"/>
      <c r="E1145" s="657"/>
      <c r="F1145" s="657"/>
      <c r="G1145" s="603"/>
    </row>
    <row r="1146" spans="1:7" x14ac:dyDescent="0.2">
      <c r="A1146" s="658">
        <v>5299</v>
      </c>
      <c r="B1146" s="659">
        <v>5321</v>
      </c>
      <c r="C1146" s="660" t="s">
        <v>134</v>
      </c>
      <c r="D1146" s="661">
        <v>0</v>
      </c>
      <c r="E1146" s="662">
        <v>800</v>
      </c>
      <c r="F1146" s="662">
        <v>800</v>
      </c>
      <c r="G1146" s="663">
        <f t="shared" si="36"/>
        <v>100</v>
      </c>
    </row>
    <row r="1147" spans="1:7" s="653" customFormat="1" x14ac:dyDescent="0.2">
      <c r="A1147" s="648">
        <v>5299</v>
      </c>
      <c r="B1147" s="649"/>
      <c r="C1147" s="650" t="s">
        <v>3483</v>
      </c>
      <c r="D1147" s="651">
        <v>0</v>
      </c>
      <c r="E1147" s="621">
        <v>800</v>
      </c>
      <c r="F1147" s="621">
        <v>800</v>
      </c>
      <c r="G1147" s="652">
        <f t="shared" si="36"/>
        <v>100</v>
      </c>
    </row>
    <row r="1148" spans="1:7" x14ac:dyDescent="0.2">
      <c r="A1148" s="654"/>
      <c r="B1148" s="655"/>
      <c r="C1148" s="664" t="s">
        <v>2627</v>
      </c>
      <c r="D1148" s="657"/>
      <c r="E1148" s="657"/>
      <c r="F1148" s="657"/>
      <c r="G1148" s="603"/>
    </row>
    <row r="1149" spans="1:7" x14ac:dyDescent="0.2">
      <c r="A1149" s="658">
        <v>5311</v>
      </c>
      <c r="B1149" s="659">
        <v>5041</v>
      </c>
      <c r="C1149" s="660" t="s">
        <v>139</v>
      </c>
      <c r="D1149" s="661">
        <v>0</v>
      </c>
      <c r="E1149" s="662">
        <v>15.6</v>
      </c>
      <c r="F1149" s="662">
        <v>7.8045</v>
      </c>
      <c r="G1149" s="663">
        <f t="shared" si="36"/>
        <v>50.028846153846153</v>
      </c>
    </row>
    <row r="1150" spans="1:7" x14ac:dyDescent="0.2">
      <c r="A1150" s="641">
        <v>5311</v>
      </c>
      <c r="B1150" s="642">
        <v>5139</v>
      </c>
      <c r="C1150" s="643" t="s">
        <v>127</v>
      </c>
      <c r="D1150" s="644">
        <v>30</v>
      </c>
      <c r="E1150" s="645">
        <v>51.63</v>
      </c>
      <c r="F1150" s="645">
        <v>50.125</v>
      </c>
      <c r="G1150" s="646">
        <f t="shared" si="36"/>
        <v>97.085028084447018</v>
      </c>
    </row>
    <row r="1151" spans="1:7" x14ac:dyDescent="0.2">
      <c r="A1151" s="641">
        <v>5311</v>
      </c>
      <c r="B1151" s="642">
        <v>5164</v>
      </c>
      <c r="C1151" s="643" t="s">
        <v>140</v>
      </c>
      <c r="D1151" s="644">
        <v>250</v>
      </c>
      <c r="E1151" s="645">
        <v>232</v>
      </c>
      <c r="F1151" s="645">
        <v>225.96</v>
      </c>
      <c r="G1151" s="646">
        <f t="shared" si="36"/>
        <v>97.396551724137936</v>
      </c>
    </row>
    <row r="1152" spans="1:7" x14ac:dyDescent="0.2">
      <c r="A1152" s="641">
        <v>5311</v>
      </c>
      <c r="B1152" s="642">
        <v>5169</v>
      </c>
      <c r="C1152" s="643" t="s">
        <v>128</v>
      </c>
      <c r="D1152" s="644">
        <v>250</v>
      </c>
      <c r="E1152" s="645">
        <v>160</v>
      </c>
      <c r="F1152" s="645">
        <v>24.5</v>
      </c>
      <c r="G1152" s="646">
        <f t="shared" si="36"/>
        <v>15.312500000000002</v>
      </c>
    </row>
    <row r="1153" spans="1:7" x14ac:dyDescent="0.2">
      <c r="A1153" s="641">
        <v>5311</v>
      </c>
      <c r="B1153" s="642">
        <v>5173</v>
      </c>
      <c r="C1153" s="643" t="s">
        <v>141</v>
      </c>
      <c r="D1153" s="644">
        <v>10</v>
      </c>
      <c r="E1153" s="645">
        <v>7</v>
      </c>
      <c r="F1153" s="645">
        <v>3.9</v>
      </c>
      <c r="G1153" s="646">
        <f t="shared" si="36"/>
        <v>55.714285714285715</v>
      </c>
    </row>
    <row r="1154" spans="1:7" x14ac:dyDescent="0.2">
      <c r="A1154" s="641">
        <v>5311</v>
      </c>
      <c r="B1154" s="642">
        <v>5175</v>
      </c>
      <c r="C1154" s="643" t="s">
        <v>129</v>
      </c>
      <c r="D1154" s="644">
        <v>180</v>
      </c>
      <c r="E1154" s="645">
        <v>260.97000000000003</v>
      </c>
      <c r="F1154" s="645">
        <v>228.036</v>
      </c>
      <c r="G1154" s="646">
        <f t="shared" si="36"/>
        <v>87.380158638924016</v>
      </c>
    </row>
    <row r="1155" spans="1:7" x14ac:dyDescent="0.2">
      <c r="A1155" s="641">
        <v>5311</v>
      </c>
      <c r="B1155" s="642">
        <v>5311</v>
      </c>
      <c r="C1155" s="643" t="s">
        <v>4027</v>
      </c>
      <c r="D1155" s="644">
        <v>0</v>
      </c>
      <c r="E1155" s="645">
        <v>4440</v>
      </c>
      <c r="F1155" s="645">
        <v>4440</v>
      </c>
      <c r="G1155" s="646">
        <f t="shared" si="36"/>
        <v>100</v>
      </c>
    </row>
    <row r="1156" spans="1:7" x14ac:dyDescent="0.2">
      <c r="A1156" s="641">
        <v>5311</v>
      </c>
      <c r="B1156" s="642">
        <v>5494</v>
      </c>
      <c r="C1156" s="643" t="s">
        <v>3030</v>
      </c>
      <c r="D1156" s="644">
        <v>180</v>
      </c>
      <c r="E1156" s="645">
        <v>172.8</v>
      </c>
      <c r="F1156" s="645">
        <v>170.39599999999999</v>
      </c>
      <c r="G1156" s="646">
        <f t="shared" si="36"/>
        <v>98.608796296296291</v>
      </c>
    </row>
    <row r="1157" spans="1:7" s="653" customFormat="1" x14ac:dyDescent="0.2">
      <c r="A1157" s="648">
        <v>5311</v>
      </c>
      <c r="B1157" s="649"/>
      <c r="C1157" s="650" t="s">
        <v>247</v>
      </c>
      <c r="D1157" s="651">
        <v>900</v>
      </c>
      <c r="E1157" s="621">
        <v>5340</v>
      </c>
      <c r="F1157" s="621">
        <v>5150.7214999999997</v>
      </c>
      <c r="G1157" s="652">
        <f t="shared" si="36"/>
        <v>96.455458801498111</v>
      </c>
    </row>
    <row r="1158" spans="1:7" x14ac:dyDescent="0.2">
      <c r="A1158" s="654"/>
      <c r="B1158" s="655"/>
      <c r="C1158" s="664" t="s">
        <v>2627</v>
      </c>
      <c r="D1158" s="657"/>
      <c r="E1158" s="657"/>
      <c r="F1158" s="657"/>
      <c r="G1158" s="603"/>
    </row>
    <row r="1159" spans="1:7" x14ac:dyDescent="0.2">
      <c r="A1159" s="658">
        <v>5511</v>
      </c>
      <c r="B1159" s="659">
        <v>5311</v>
      </c>
      <c r="C1159" s="660" t="s">
        <v>4027</v>
      </c>
      <c r="D1159" s="661">
        <v>0</v>
      </c>
      <c r="E1159" s="662">
        <v>10750</v>
      </c>
      <c r="F1159" s="662">
        <v>10750</v>
      </c>
      <c r="G1159" s="663">
        <f t="shared" si="36"/>
        <v>100</v>
      </c>
    </row>
    <row r="1160" spans="1:7" x14ac:dyDescent="0.2">
      <c r="A1160" s="641">
        <v>5511</v>
      </c>
      <c r="B1160" s="642">
        <v>5319</v>
      </c>
      <c r="C1160" s="643" t="s">
        <v>201</v>
      </c>
      <c r="D1160" s="644">
        <v>10750</v>
      </c>
      <c r="E1160" s="645">
        <v>0</v>
      </c>
      <c r="F1160" s="645">
        <v>0</v>
      </c>
      <c r="G1160" s="646" t="s">
        <v>2739</v>
      </c>
    </row>
    <row r="1161" spans="1:7" s="653" customFormat="1" x14ac:dyDescent="0.2">
      <c r="A1161" s="648">
        <v>5511</v>
      </c>
      <c r="B1161" s="649"/>
      <c r="C1161" s="650" t="s">
        <v>98</v>
      </c>
      <c r="D1161" s="651">
        <v>10750</v>
      </c>
      <c r="E1161" s="621">
        <v>10750</v>
      </c>
      <c r="F1161" s="621">
        <v>10750</v>
      </c>
      <c r="G1161" s="652">
        <f t="shared" si="36"/>
        <v>100</v>
      </c>
    </row>
    <row r="1162" spans="1:7" x14ac:dyDescent="0.2">
      <c r="A1162" s="654"/>
      <c r="B1162" s="655"/>
      <c r="C1162" s="664" t="s">
        <v>2627</v>
      </c>
      <c r="D1162" s="657"/>
      <c r="E1162" s="657"/>
      <c r="F1162" s="657"/>
      <c r="G1162" s="603"/>
    </row>
    <row r="1163" spans="1:7" x14ac:dyDescent="0.2">
      <c r="A1163" s="658">
        <v>5512</v>
      </c>
      <c r="B1163" s="659">
        <v>5212</v>
      </c>
      <c r="C1163" s="660" t="s">
        <v>3014</v>
      </c>
      <c r="D1163" s="661">
        <v>0</v>
      </c>
      <c r="E1163" s="662">
        <v>800</v>
      </c>
      <c r="F1163" s="662">
        <v>0</v>
      </c>
      <c r="G1163" s="663">
        <f t="shared" si="36"/>
        <v>0</v>
      </c>
    </row>
    <row r="1164" spans="1:7" x14ac:dyDescent="0.2">
      <c r="A1164" s="641">
        <v>5512</v>
      </c>
      <c r="B1164" s="642">
        <v>5222</v>
      </c>
      <c r="C1164" s="643" t="s">
        <v>130</v>
      </c>
      <c r="D1164" s="644">
        <v>3200</v>
      </c>
      <c r="E1164" s="645">
        <v>3755</v>
      </c>
      <c r="F1164" s="645">
        <v>3555</v>
      </c>
      <c r="G1164" s="646">
        <f t="shared" si="36"/>
        <v>94.673768308921439</v>
      </c>
    </row>
    <row r="1165" spans="1:7" x14ac:dyDescent="0.2">
      <c r="A1165" s="641">
        <v>5512</v>
      </c>
      <c r="B1165" s="642">
        <v>5321</v>
      </c>
      <c r="C1165" s="643" t="s">
        <v>134</v>
      </c>
      <c r="D1165" s="644">
        <v>5430</v>
      </c>
      <c r="E1165" s="645">
        <v>5508</v>
      </c>
      <c r="F1165" s="645">
        <v>5370</v>
      </c>
      <c r="G1165" s="646">
        <f t="shared" si="36"/>
        <v>97.494553376906325</v>
      </c>
    </row>
    <row r="1166" spans="1:7" s="653" customFormat="1" x14ac:dyDescent="0.2">
      <c r="A1166" s="648">
        <v>5512</v>
      </c>
      <c r="B1166" s="649"/>
      <c r="C1166" s="650" t="s">
        <v>99</v>
      </c>
      <c r="D1166" s="651">
        <v>8630</v>
      </c>
      <c r="E1166" s="621">
        <v>10063</v>
      </c>
      <c r="F1166" s="621">
        <v>8925</v>
      </c>
      <c r="G1166" s="652">
        <f t="shared" si="36"/>
        <v>88.691245155520221</v>
      </c>
    </row>
    <row r="1167" spans="1:7" x14ac:dyDescent="0.2">
      <c r="A1167" s="654"/>
      <c r="B1167" s="655"/>
      <c r="C1167" s="664" t="s">
        <v>2627</v>
      </c>
      <c r="D1167" s="657"/>
      <c r="E1167" s="657"/>
      <c r="F1167" s="657"/>
      <c r="G1167" s="603"/>
    </row>
    <row r="1168" spans="1:7" x14ac:dyDescent="0.2">
      <c r="A1168" s="658">
        <v>5519</v>
      </c>
      <c r="B1168" s="659">
        <v>5213</v>
      </c>
      <c r="C1168" s="660" t="s">
        <v>3019</v>
      </c>
      <c r="D1168" s="661">
        <v>18345</v>
      </c>
      <c r="E1168" s="662">
        <v>18345</v>
      </c>
      <c r="F1168" s="662">
        <v>18345</v>
      </c>
      <c r="G1168" s="663">
        <f t="shared" si="36"/>
        <v>100</v>
      </c>
    </row>
    <row r="1169" spans="1:7" s="653" customFormat="1" x14ac:dyDescent="0.2">
      <c r="A1169" s="648">
        <v>5519</v>
      </c>
      <c r="B1169" s="649"/>
      <c r="C1169" s="650" t="s">
        <v>249</v>
      </c>
      <c r="D1169" s="651">
        <v>18345</v>
      </c>
      <c r="E1169" s="621">
        <v>18345</v>
      </c>
      <c r="F1169" s="621">
        <v>18345</v>
      </c>
      <c r="G1169" s="652">
        <f t="shared" si="36"/>
        <v>100</v>
      </c>
    </row>
    <row r="1170" spans="1:7" x14ac:dyDescent="0.2">
      <c r="A1170" s="654"/>
      <c r="B1170" s="655"/>
      <c r="C1170" s="664" t="s">
        <v>2627</v>
      </c>
      <c r="D1170" s="657"/>
      <c r="E1170" s="657"/>
      <c r="F1170" s="657"/>
      <c r="G1170" s="603"/>
    </row>
    <row r="1171" spans="1:7" x14ac:dyDescent="0.2">
      <c r="A1171" s="658">
        <v>5521</v>
      </c>
      <c r="B1171" s="659">
        <v>5169</v>
      </c>
      <c r="C1171" s="660" t="s">
        <v>128</v>
      </c>
      <c r="D1171" s="661">
        <v>0</v>
      </c>
      <c r="E1171" s="662">
        <v>350</v>
      </c>
      <c r="F1171" s="662">
        <v>189.7885</v>
      </c>
      <c r="G1171" s="663">
        <f t="shared" si="36"/>
        <v>54.225285714285711</v>
      </c>
    </row>
    <row r="1172" spans="1:7" x14ac:dyDescent="0.2">
      <c r="A1172" s="641">
        <v>5521</v>
      </c>
      <c r="B1172" s="642">
        <v>5171</v>
      </c>
      <c r="C1172" s="643" t="s">
        <v>155</v>
      </c>
      <c r="D1172" s="644">
        <v>0</v>
      </c>
      <c r="E1172" s="645">
        <v>1800</v>
      </c>
      <c r="F1172" s="645">
        <v>271.63976000000002</v>
      </c>
      <c r="G1172" s="646">
        <f t="shared" si="36"/>
        <v>15.091097777777779</v>
      </c>
    </row>
    <row r="1173" spans="1:7" s="653" customFormat="1" x14ac:dyDescent="0.2">
      <c r="A1173" s="648">
        <v>5521</v>
      </c>
      <c r="B1173" s="649"/>
      <c r="C1173" s="650" t="s">
        <v>100</v>
      </c>
      <c r="D1173" s="651">
        <v>0</v>
      </c>
      <c r="E1173" s="621">
        <v>2150</v>
      </c>
      <c r="F1173" s="621">
        <v>461.42826000000002</v>
      </c>
      <c r="G1173" s="652">
        <f t="shared" si="36"/>
        <v>21.461779534883721</v>
      </c>
    </row>
    <row r="1174" spans="1:7" x14ac:dyDescent="0.2">
      <c r="A1174" s="654"/>
      <c r="B1174" s="655"/>
      <c r="C1174" s="664" t="s">
        <v>2627</v>
      </c>
      <c r="D1174" s="657"/>
      <c r="E1174" s="657"/>
      <c r="F1174" s="657"/>
      <c r="G1174" s="603"/>
    </row>
    <row r="1175" spans="1:7" ht="13.5" customHeight="1" x14ac:dyDescent="0.2">
      <c r="A1175" s="1247" t="s">
        <v>250</v>
      </c>
      <c r="B1175" s="1248"/>
      <c r="C1175" s="1248"/>
      <c r="D1175" s="665">
        <v>57948</v>
      </c>
      <c r="E1175" s="665">
        <v>1061594.55</v>
      </c>
      <c r="F1175" s="665">
        <v>966806.58902000031</v>
      </c>
      <c r="G1175" s="666">
        <f t="shared" ref="G1175" si="37">F1175/E1175*100</f>
        <v>91.071171100115407</v>
      </c>
    </row>
    <row r="1176" spans="1:7" x14ac:dyDescent="0.2">
      <c r="A1176" s="667"/>
      <c r="B1176" s="668"/>
      <c r="C1176" s="668"/>
      <c r="D1176" s="669"/>
      <c r="E1176" s="669"/>
      <c r="F1176" s="669"/>
      <c r="G1176" s="670"/>
    </row>
    <row r="1177" spans="1:7" x14ac:dyDescent="0.2">
      <c r="A1177" s="658">
        <v>6113</v>
      </c>
      <c r="B1177" s="659">
        <v>5019</v>
      </c>
      <c r="C1177" s="660" t="s">
        <v>251</v>
      </c>
      <c r="D1177" s="661">
        <v>630</v>
      </c>
      <c r="E1177" s="662">
        <v>350</v>
      </c>
      <c r="F1177" s="662">
        <v>248.74</v>
      </c>
      <c r="G1177" s="663">
        <f t="shared" si="36"/>
        <v>71.068571428571431</v>
      </c>
    </row>
    <row r="1178" spans="1:7" x14ac:dyDescent="0.2">
      <c r="A1178" s="641">
        <v>6113</v>
      </c>
      <c r="B1178" s="642">
        <v>5021</v>
      </c>
      <c r="C1178" s="643" t="s">
        <v>145</v>
      </c>
      <c r="D1178" s="644">
        <v>1250</v>
      </c>
      <c r="E1178" s="645">
        <v>650</v>
      </c>
      <c r="F1178" s="645">
        <v>619.43799999999999</v>
      </c>
      <c r="G1178" s="646">
        <f t="shared" si="36"/>
        <v>95.298153846153838</v>
      </c>
    </row>
    <row r="1179" spans="1:7" x14ac:dyDescent="0.2">
      <c r="A1179" s="641">
        <v>6113</v>
      </c>
      <c r="B1179" s="642">
        <v>5023</v>
      </c>
      <c r="C1179" s="643" t="s">
        <v>252</v>
      </c>
      <c r="D1179" s="644">
        <v>39950</v>
      </c>
      <c r="E1179" s="645">
        <v>38367.686000000002</v>
      </c>
      <c r="F1179" s="645">
        <v>34371.493000000002</v>
      </c>
      <c r="G1179" s="646">
        <f t="shared" si="36"/>
        <v>89.584482629471069</v>
      </c>
    </row>
    <row r="1180" spans="1:7" x14ac:dyDescent="0.2">
      <c r="A1180" s="641">
        <v>6113</v>
      </c>
      <c r="B1180" s="642">
        <v>5029</v>
      </c>
      <c r="C1180" s="643" t="s">
        <v>253</v>
      </c>
      <c r="D1180" s="644">
        <v>624</v>
      </c>
      <c r="E1180" s="645">
        <v>350</v>
      </c>
      <c r="F1180" s="645">
        <v>247.321</v>
      </c>
      <c r="G1180" s="646">
        <f t="shared" si="36"/>
        <v>70.663142857142859</v>
      </c>
    </row>
    <row r="1181" spans="1:7" x14ac:dyDescent="0.2">
      <c r="A1181" s="641">
        <v>6113</v>
      </c>
      <c r="B1181" s="642">
        <v>5031</v>
      </c>
      <c r="C1181" s="643" t="s">
        <v>146</v>
      </c>
      <c r="D1181" s="644">
        <v>4634</v>
      </c>
      <c r="E1181" s="645">
        <v>4624</v>
      </c>
      <c r="F1181" s="645">
        <v>4427.7070000000003</v>
      </c>
      <c r="G1181" s="646">
        <f t="shared" si="36"/>
        <v>95.754909169550189</v>
      </c>
    </row>
    <row r="1182" spans="1:7" x14ac:dyDescent="0.2">
      <c r="A1182" s="641">
        <v>6113</v>
      </c>
      <c r="B1182" s="642">
        <v>5032</v>
      </c>
      <c r="C1182" s="643" t="s">
        <v>147</v>
      </c>
      <c r="D1182" s="644">
        <v>3318</v>
      </c>
      <c r="E1182" s="645">
        <v>3187</v>
      </c>
      <c r="F1182" s="645">
        <v>2975.7939999999999</v>
      </c>
      <c r="G1182" s="646">
        <f t="shared" si="36"/>
        <v>93.372889865076871</v>
      </c>
    </row>
    <row r="1183" spans="1:7" x14ac:dyDescent="0.2">
      <c r="A1183" s="641">
        <v>6113</v>
      </c>
      <c r="B1183" s="642">
        <v>5039</v>
      </c>
      <c r="C1183" s="643" t="s">
        <v>254</v>
      </c>
      <c r="D1183" s="644">
        <v>215</v>
      </c>
      <c r="E1183" s="645">
        <v>118.3</v>
      </c>
      <c r="F1183" s="645">
        <v>84.111000000000004</v>
      </c>
      <c r="G1183" s="646">
        <f t="shared" si="36"/>
        <v>71.09974640743873</v>
      </c>
    </row>
    <row r="1184" spans="1:7" x14ac:dyDescent="0.2">
      <c r="A1184" s="641">
        <v>6113</v>
      </c>
      <c r="B1184" s="642">
        <v>5041</v>
      </c>
      <c r="C1184" s="643" t="s">
        <v>139</v>
      </c>
      <c r="D1184" s="644">
        <v>280</v>
      </c>
      <c r="E1184" s="645">
        <v>788.93</v>
      </c>
      <c r="F1184" s="645">
        <v>490.536</v>
      </c>
      <c r="G1184" s="646">
        <f t="shared" si="36"/>
        <v>62.177379488674532</v>
      </c>
    </row>
    <row r="1185" spans="1:7" x14ac:dyDescent="0.2">
      <c r="A1185" s="641">
        <v>6113</v>
      </c>
      <c r="B1185" s="642">
        <v>5042</v>
      </c>
      <c r="C1185" s="643" t="s">
        <v>166</v>
      </c>
      <c r="D1185" s="644">
        <v>600</v>
      </c>
      <c r="E1185" s="645">
        <v>600</v>
      </c>
      <c r="F1185" s="645">
        <v>581.65522999999996</v>
      </c>
      <c r="G1185" s="646">
        <f t="shared" si="36"/>
        <v>96.942538333333331</v>
      </c>
    </row>
    <row r="1186" spans="1:7" x14ac:dyDescent="0.2">
      <c r="A1186" s="641">
        <v>6113</v>
      </c>
      <c r="B1186" s="642">
        <v>5123</v>
      </c>
      <c r="C1186" s="643" t="s">
        <v>148</v>
      </c>
      <c r="D1186" s="644">
        <v>40</v>
      </c>
      <c r="E1186" s="645">
        <v>36</v>
      </c>
      <c r="F1186" s="645">
        <v>0</v>
      </c>
      <c r="G1186" s="646">
        <f t="shared" si="36"/>
        <v>0</v>
      </c>
    </row>
    <row r="1187" spans="1:7" x14ac:dyDescent="0.2">
      <c r="A1187" s="641">
        <v>6113</v>
      </c>
      <c r="B1187" s="642">
        <v>5136</v>
      </c>
      <c r="C1187" s="643" t="s">
        <v>3028</v>
      </c>
      <c r="D1187" s="644">
        <v>190</v>
      </c>
      <c r="E1187" s="645">
        <v>190</v>
      </c>
      <c r="F1187" s="645">
        <v>52.372999999999998</v>
      </c>
      <c r="G1187" s="646">
        <f t="shared" si="36"/>
        <v>27.564736842105265</v>
      </c>
    </row>
    <row r="1188" spans="1:7" x14ac:dyDescent="0.2">
      <c r="A1188" s="641">
        <v>6113</v>
      </c>
      <c r="B1188" s="642">
        <v>5137</v>
      </c>
      <c r="C1188" s="643" t="s">
        <v>1009</v>
      </c>
      <c r="D1188" s="644">
        <v>2340</v>
      </c>
      <c r="E1188" s="645">
        <v>2670</v>
      </c>
      <c r="F1188" s="645">
        <v>2149.0372800000005</v>
      </c>
      <c r="G1188" s="646">
        <f t="shared" si="36"/>
        <v>80.488287640449457</v>
      </c>
    </row>
    <row r="1189" spans="1:7" x14ac:dyDescent="0.2">
      <c r="A1189" s="641">
        <v>6113</v>
      </c>
      <c r="B1189" s="642">
        <v>5139</v>
      </c>
      <c r="C1189" s="643" t="s">
        <v>127</v>
      </c>
      <c r="D1189" s="644">
        <v>501</v>
      </c>
      <c r="E1189" s="645">
        <v>711</v>
      </c>
      <c r="F1189" s="645">
        <v>411.38898999999998</v>
      </c>
      <c r="G1189" s="646">
        <f t="shared" si="36"/>
        <v>57.860617440225035</v>
      </c>
    </row>
    <row r="1190" spans="1:7" x14ac:dyDescent="0.2">
      <c r="A1190" s="641">
        <v>6113</v>
      </c>
      <c r="B1190" s="642">
        <v>5142</v>
      </c>
      <c r="C1190" s="643" t="s">
        <v>255</v>
      </c>
      <c r="D1190" s="644">
        <v>50</v>
      </c>
      <c r="E1190" s="645">
        <v>50</v>
      </c>
      <c r="F1190" s="645">
        <v>0</v>
      </c>
      <c r="G1190" s="646">
        <f t="shared" si="36"/>
        <v>0</v>
      </c>
    </row>
    <row r="1191" spans="1:7" x14ac:dyDescent="0.2">
      <c r="A1191" s="641">
        <v>6113</v>
      </c>
      <c r="B1191" s="642">
        <v>5156</v>
      </c>
      <c r="C1191" s="643" t="s">
        <v>256</v>
      </c>
      <c r="D1191" s="644">
        <v>1800</v>
      </c>
      <c r="E1191" s="645">
        <v>1410</v>
      </c>
      <c r="F1191" s="645">
        <v>1108.4040100000002</v>
      </c>
      <c r="G1191" s="646">
        <f t="shared" si="36"/>
        <v>78.610213475177318</v>
      </c>
    </row>
    <row r="1192" spans="1:7" x14ac:dyDescent="0.2">
      <c r="A1192" s="641">
        <v>6113</v>
      </c>
      <c r="B1192" s="642">
        <v>5162</v>
      </c>
      <c r="C1192" s="643" t="s">
        <v>189</v>
      </c>
      <c r="D1192" s="644">
        <v>470</v>
      </c>
      <c r="E1192" s="645">
        <v>470</v>
      </c>
      <c r="F1192" s="645">
        <v>342.80874999999997</v>
      </c>
      <c r="G1192" s="646">
        <f t="shared" si="36"/>
        <v>72.938031914893614</v>
      </c>
    </row>
    <row r="1193" spans="1:7" x14ac:dyDescent="0.2">
      <c r="A1193" s="641">
        <v>6113</v>
      </c>
      <c r="B1193" s="642">
        <v>5163</v>
      </c>
      <c r="C1193" s="643" t="s">
        <v>151</v>
      </c>
      <c r="D1193" s="644">
        <v>12</v>
      </c>
      <c r="E1193" s="645">
        <v>1.18</v>
      </c>
      <c r="F1193" s="645">
        <v>1.1719999999999999</v>
      </c>
      <c r="G1193" s="646">
        <f t="shared" si="36"/>
        <v>99.322033898305079</v>
      </c>
    </row>
    <row r="1194" spans="1:7" x14ac:dyDescent="0.2">
      <c r="A1194" s="641">
        <v>6113</v>
      </c>
      <c r="B1194" s="642">
        <v>5164</v>
      </c>
      <c r="C1194" s="643" t="s">
        <v>140</v>
      </c>
      <c r="D1194" s="644">
        <v>2859</v>
      </c>
      <c r="E1194" s="645">
        <v>2592.5</v>
      </c>
      <c r="F1194" s="645">
        <v>2280.81187</v>
      </c>
      <c r="G1194" s="646">
        <f t="shared" si="36"/>
        <v>87.977314175506265</v>
      </c>
    </row>
    <row r="1195" spans="1:7" x14ac:dyDescent="0.2">
      <c r="A1195" s="641">
        <v>6113</v>
      </c>
      <c r="B1195" s="642">
        <v>5167</v>
      </c>
      <c r="C1195" s="643" t="s">
        <v>153</v>
      </c>
      <c r="D1195" s="644">
        <v>1003</v>
      </c>
      <c r="E1195" s="645">
        <v>1047.1400000000001</v>
      </c>
      <c r="F1195" s="645">
        <v>101.465</v>
      </c>
      <c r="G1195" s="646">
        <f t="shared" si="36"/>
        <v>9.6897263021181494</v>
      </c>
    </row>
    <row r="1196" spans="1:7" x14ac:dyDescent="0.2">
      <c r="A1196" s="641">
        <v>6113</v>
      </c>
      <c r="B1196" s="642">
        <v>5168</v>
      </c>
      <c r="C1196" s="643" t="s">
        <v>154</v>
      </c>
      <c r="D1196" s="644">
        <v>980</v>
      </c>
      <c r="E1196" s="645">
        <v>980</v>
      </c>
      <c r="F1196" s="645">
        <v>661.40414999999996</v>
      </c>
      <c r="G1196" s="646">
        <f t="shared" si="36"/>
        <v>67.490219387755104</v>
      </c>
    </row>
    <row r="1197" spans="1:7" x14ac:dyDescent="0.2">
      <c r="A1197" s="641">
        <v>6113</v>
      </c>
      <c r="B1197" s="642">
        <v>5169</v>
      </c>
      <c r="C1197" s="643" t="s">
        <v>128</v>
      </c>
      <c r="D1197" s="644">
        <v>1091</v>
      </c>
      <c r="E1197" s="645">
        <v>930.07</v>
      </c>
      <c r="F1197" s="645">
        <v>261.75079999999997</v>
      </c>
      <c r="G1197" s="646">
        <f t="shared" si="36"/>
        <v>28.143129011794805</v>
      </c>
    </row>
    <row r="1198" spans="1:7" x14ac:dyDescent="0.2">
      <c r="A1198" s="641">
        <v>6113</v>
      </c>
      <c r="B1198" s="642">
        <v>5171</v>
      </c>
      <c r="C1198" s="643" t="s">
        <v>155</v>
      </c>
      <c r="D1198" s="644">
        <v>550</v>
      </c>
      <c r="E1198" s="645">
        <v>550</v>
      </c>
      <c r="F1198" s="645">
        <v>192.44892999999999</v>
      </c>
      <c r="G1198" s="646">
        <f t="shared" si="36"/>
        <v>34.990714545454544</v>
      </c>
    </row>
    <row r="1199" spans="1:7" x14ac:dyDescent="0.2">
      <c r="A1199" s="641">
        <v>6113</v>
      </c>
      <c r="B1199" s="642">
        <v>5173</v>
      </c>
      <c r="C1199" s="643" t="s">
        <v>141</v>
      </c>
      <c r="D1199" s="644">
        <v>2050</v>
      </c>
      <c r="E1199" s="645">
        <v>2050</v>
      </c>
      <c r="F1199" s="645">
        <v>952.70844</v>
      </c>
      <c r="G1199" s="646">
        <f t="shared" si="36"/>
        <v>46.473582439024391</v>
      </c>
    </row>
    <row r="1200" spans="1:7" x14ac:dyDescent="0.2">
      <c r="A1200" s="641">
        <v>6113</v>
      </c>
      <c r="B1200" s="642">
        <v>5175</v>
      </c>
      <c r="C1200" s="643" t="s">
        <v>129</v>
      </c>
      <c r="D1200" s="644">
        <v>3000</v>
      </c>
      <c r="E1200" s="645">
        <v>2933.32</v>
      </c>
      <c r="F1200" s="645">
        <v>1516.213</v>
      </c>
      <c r="G1200" s="646">
        <f t="shared" si="36"/>
        <v>51.689314496884073</v>
      </c>
    </row>
    <row r="1201" spans="1:7" x14ac:dyDescent="0.2">
      <c r="A1201" s="641">
        <v>6113</v>
      </c>
      <c r="B1201" s="642">
        <v>5176</v>
      </c>
      <c r="C1201" s="643" t="s">
        <v>3034</v>
      </c>
      <c r="D1201" s="644">
        <v>130</v>
      </c>
      <c r="E1201" s="645">
        <v>130</v>
      </c>
      <c r="F1201" s="645">
        <v>52.598999999999997</v>
      </c>
      <c r="G1201" s="646">
        <f t="shared" si="36"/>
        <v>40.46076923076923</v>
      </c>
    </row>
    <row r="1202" spans="1:7" x14ac:dyDescent="0.2">
      <c r="A1202" s="641">
        <v>6113</v>
      </c>
      <c r="B1202" s="642">
        <v>5179</v>
      </c>
      <c r="C1202" s="643" t="s">
        <v>156</v>
      </c>
      <c r="D1202" s="644">
        <v>1250</v>
      </c>
      <c r="E1202" s="645">
        <v>1250</v>
      </c>
      <c r="F1202" s="645">
        <v>1209.4422899999995</v>
      </c>
      <c r="G1202" s="646">
        <f t="shared" si="36"/>
        <v>96.755383199999955</v>
      </c>
    </row>
    <row r="1203" spans="1:7" x14ac:dyDescent="0.2">
      <c r="A1203" s="641">
        <v>6113</v>
      </c>
      <c r="B1203" s="642">
        <v>5192</v>
      </c>
      <c r="C1203" s="643" t="s">
        <v>163</v>
      </c>
      <c r="D1203" s="644">
        <v>50</v>
      </c>
      <c r="E1203" s="645">
        <v>179.31399999999999</v>
      </c>
      <c r="F1203" s="645">
        <v>136.41345999999999</v>
      </c>
      <c r="G1203" s="646">
        <f t="shared" si="36"/>
        <v>76.075186544274288</v>
      </c>
    </row>
    <row r="1204" spans="1:7" x14ac:dyDescent="0.2">
      <c r="A1204" s="641">
        <v>6113</v>
      </c>
      <c r="B1204" s="642">
        <v>5194</v>
      </c>
      <c r="C1204" s="643" t="s">
        <v>3018</v>
      </c>
      <c r="D1204" s="644">
        <v>200</v>
      </c>
      <c r="E1204" s="645">
        <v>50</v>
      </c>
      <c r="F1204" s="645">
        <v>0</v>
      </c>
      <c r="G1204" s="646">
        <f t="shared" si="36"/>
        <v>0</v>
      </c>
    </row>
    <row r="1205" spans="1:7" x14ac:dyDescent="0.2">
      <c r="A1205" s="641">
        <v>6113</v>
      </c>
      <c r="B1205" s="642">
        <v>5362</v>
      </c>
      <c r="C1205" s="643" t="s">
        <v>3023</v>
      </c>
      <c r="D1205" s="644">
        <v>15</v>
      </c>
      <c r="E1205" s="645">
        <v>15</v>
      </c>
      <c r="F1205" s="645">
        <v>8.84</v>
      </c>
      <c r="G1205" s="646">
        <f t="shared" ref="G1205:G1270" si="38">F1205/E1205*100</f>
        <v>58.933333333333337</v>
      </c>
    </row>
    <row r="1206" spans="1:7" x14ac:dyDescent="0.2">
      <c r="A1206" s="641">
        <v>6113</v>
      </c>
      <c r="B1206" s="642">
        <v>5492</v>
      </c>
      <c r="C1206" s="643" t="s">
        <v>3031</v>
      </c>
      <c r="D1206" s="644">
        <v>10</v>
      </c>
      <c r="E1206" s="645">
        <v>10</v>
      </c>
      <c r="F1206" s="645">
        <v>10</v>
      </c>
      <c r="G1206" s="646">
        <f t="shared" si="38"/>
        <v>100</v>
      </c>
    </row>
    <row r="1207" spans="1:7" x14ac:dyDescent="0.2">
      <c r="A1207" s="641">
        <v>6113</v>
      </c>
      <c r="B1207" s="642">
        <v>5499</v>
      </c>
      <c r="C1207" s="643" t="s">
        <v>3039</v>
      </c>
      <c r="D1207" s="644">
        <v>783</v>
      </c>
      <c r="E1207" s="645">
        <v>783</v>
      </c>
      <c r="F1207" s="645">
        <v>446.10899999999998</v>
      </c>
      <c r="G1207" s="646">
        <f t="shared" si="38"/>
        <v>56.974329501915712</v>
      </c>
    </row>
    <row r="1208" spans="1:7" x14ac:dyDescent="0.2">
      <c r="A1208" s="641">
        <v>6113</v>
      </c>
      <c r="B1208" s="642">
        <v>5901</v>
      </c>
      <c r="C1208" s="643" t="s">
        <v>257</v>
      </c>
      <c r="D1208" s="644">
        <v>15000</v>
      </c>
      <c r="E1208" s="645">
        <v>2568.7939999999999</v>
      </c>
      <c r="F1208" s="645">
        <v>0</v>
      </c>
      <c r="G1208" s="646">
        <f t="shared" si="38"/>
        <v>0</v>
      </c>
    </row>
    <row r="1209" spans="1:7" s="653" customFormat="1" x14ac:dyDescent="0.2">
      <c r="A1209" s="648">
        <v>6113</v>
      </c>
      <c r="B1209" s="649"/>
      <c r="C1209" s="650" t="s">
        <v>101</v>
      </c>
      <c r="D1209" s="651">
        <v>85875</v>
      </c>
      <c r="E1209" s="621">
        <v>70643.233999999997</v>
      </c>
      <c r="F1209" s="621">
        <v>55942.185199999993</v>
      </c>
      <c r="G1209" s="652">
        <f t="shared" si="38"/>
        <v>79.189728488364494</v>
      </c>
    </row>
    <row r="1210" spans="1:7" x14ac:dyDescent="0.2">
      <c r="A1210" s="654"/>
      <c r="B1210" s="655"/>
      <c r="C1210" s="664" t="s">
        <v>2627</v>
      </c>
      <c r="D1210" s="657"/>
      <c r="E1210" s="657"/>
      <c r="F1210" s="657"/>
      <c r="G1210" s="603"/>
    </row>
    <row r="1211" spans="1:7" x14ac:dyDescent="0.2">
      <c r="A1211" s="658">
        <v>6115</v>
      </c>
      <c r="B1211" s="659">
        <v>5011</v>
      </c>
      <c r="C1211" s="660" t="s">
        <v>144</v>
      </c>
      <c r="D1211" s="661">
        <v>0</v>
      </c>
      <c r="E1211" s="662">
        <v>279.3</v>
      </c>
      <c r="F1211" s="662">
        <v>89.97</v>
      </c>
      <c r="G1211" s="663">
        <f t="shared" si="38"/>
        <v>32.212674543501606</v>
      </c>
    </row>
    <row r="1212" spans="1:7" x14ac:dyDescent="0.2">
      <c r="A1212" s="641">
        <v>6115</v>
      </c>
      <c r="B1212" s="642">
        <v>5021</v>
      </c>
      <c r="C1212" s="643" t="s">
        <v>145</v>
      </c>
      <c r="D1212" s="644">
        <v>0</v>
      </c>
      <c r="E1212" s="645">
        <v>50</v>
      </c>
      <c r="F1212" s="645">
        <v>0</v>
      </c>
      <c r="G1212" s="646">
        <f t="shared" si="38"/>
        <v>0</v>
      </c>
    </row>
    <row r="1213" spans="1:7" x14ac:dyDescent="0.2">
      <c r="A1213" s="641">
        <v>6115</v>
      </c>
      <c r="B1213" s="642">
        <v>5031</v>
      </c>
      <c r="C1213" s="643" t="s">
        <v>146</v>
      </c>
      <c r="D1213" s="644">
        <v>0</v>
      </c>
      <c r="E1213" s="645">
        <v>72.36</v>
      </c>
      <c r="F1213" s="645">
        <v>22.314</v>
      </c>
      <c r="G1213" s="646">
        <f t="shared" si="38"/>
        <v>30.837479270315093</v>
      </c>
    </row>
    <row r="1214" spans="1:7" x14ac:dyDescent="0.2">
      <c r="A1214" s="641">
        <v>6115</v>
      </c>
      <c r="B1214" s="642">
        <v>5032</v>
      </c>
      <c r="C1214" s="643" t="s">
        <v>147</v>
      </c>
      <c r="D1214" s="644">
        <v>0</v>
      </c>
      <c r="E1214" s="645">
        <v>30.84</v>
      </c>
      <c r="F1214" s="645">
        <v>8.0980000000000008</v>
      </c>
      <c r="G1214" s="646">
        <f t="shared" si="38"/>
        <v>26.258106355382623</v>
      </c>
    </row>
    <row r="1215" spans="1:7" x14ac:dyDescent="0.2">
      <c r="A1215" s="641">
        <v>6115</v>
      </c>
      <c r="B1215" s="642">
        <v>5139</v>
      </c>
      <c r="C1215" s="643" t="s">
        <v>127</v>
      </c>
      <c r="D1215" s="644">
        <v>0</v>
      </c>
      <c r="E1215" s="645">
        <v>2</v>
      </c>
      <c r="F1215" s="645">
        <v>0</v>
      </c>
      <c r="G1215" s="646">
        <f t="shared" si="38"/>
        <v>0</v>
      </c>
    </row>
    <row r="1216" spans="1:7" x14ac:dyDescent="0.2">
      <c r="A1216" s="641">
        <v>6115</v>
      </c>
      <c r="B1216" s="642">
        <v>5156</v>
      </c>
      <c r="C1216" s="643" t="s">
        <v>256</v>
      </c>
      <c r="D1216" s="644">
        <v>0</v>
      </c>
      <c r="E1216" s="645">
        <v>15.5</v>
      </c>
      <c r="F1216" s="645">
        <v>3.9418200000000003</v>
      </c>
      <c r="G1216" s="646">
        <f t="shared" si="38"/>
        <v>25.431096774193552</v>
      </c>
    </row>
    <row r="1217" spans="1:7" x14ac:dyDescent="0.2">
      <c r="A1217" s="641">
        <v>6115</v>
      </c>
      <c r="B1217" s="642">
        <v>5161</v>
      </c>
      <c r="C1217" s="643" t="s">
        <v>217</v>
      </c>
      <c r="D1217" s="644">
        <v>0</v>
      </c>
      <c r="E1217" s="645">
        <v>2</v>
      </c>
      <c r="F1217" s="645">
        <v>0.64610000000000001</v>
      </c>
      <c r="G1217" s="646">
        <f t="shared" si="38"/>
        <v>32.305</v>
      </c>
    </row>
    <row r="1218" spans="1:7" x14ac:dyDescent="0.2">
      <c r="A1218" s="641">
        <v>6115</v>
      </c>
      <c r="B1218" s="642">
        <v>5162</v>
      </c>
      <c r="C1218" s="643" t="s">
        <v>189</v>
      </c>
      <c r="D1218" s="644">
        <v>0</v>
      </c>
      <c r="E1218" s="645">
        <v>2</v>
      </c>
      <c r="F1218" s="645">
        <v>0</v>
      </c>
      <c r="G1218" s="646">
        <f t="shared" si="38"/>
        <v>0</v>
      </c>
    </row>
    <row r="1219" spans="1:7" x14ac:dyDescent="0.2">
      <c r="A1219" s="641">
        <v>6115</v>
      </c>
      <c r="B1219" s="642">
        <v>5164</v>
      </c>
      <c r="C1219" s="643" t="s">
        <v>140</v>
      </c>
      <c r="D1219" s="644">
        <v>0</v>
      </c>
      <c r="E1219" s="645">
        <v>8</v>
      </c>
      <c r="F1219" s="645">
        <v>7.26</v>
      </c>
      <c r="G1219" s="646">
        <f t="shared" si="38"/>
        <v>90.75</v>
      </c>
    </row>
    <row r="1220" spans="1:7" x14ac:dyDescent="0.2">
      <c r="A1220" s="641">
        <v>6115</v>
      </c>
      <c r="B1220" s="642">
        <v>5169</v>
      </c>
      <c r="C1220" s="643" t="s">
        <v>128</v>
      </c>
      <c r="D1220" s="644">
        <v>0</v>
      </c>
      <c r="E1220" s="645">
        <v>5</v>
      </c>
      <c r="F1220" s="645">
        <v>1.3919999999999999</v>
      </c>
      <c r="G1220" s="646">
        <f t="shared" si="38"/>
        <v>27.839999999999996</v>
      </c>
    </row>
    <row r="1221" spans="1:7" x14ac:dyDescent="0.2">
      <c r="A1221" s="641">
        <v>6115</v>
      </c>
      <c r="B1221" s="642">
        <v>5173</v>
      </c>
      <c r="C1221" s="643" t="s">
        <v>141</v>
      </c>
      <c r="D1221" s="644">
        <v>0</v>
      </c>
      <c r="E1221" s="645">
        <v>39.5</v>
      </c>
      <c r="F1221" s="645">
        <v>26.356000000000002</v>
      </c>
      <c r="G1221" s="646">
        <f t="shared" si="38"/>
        <v>66.724050632911386</v>
      </c>
    </row>
    <row r="1222" spans="1:7" x14ac:dyDescent="0.2">
      <c r="A1222" s="641">
        <v>6115</v>
      </c>
      <c r="B1222" s="642">
        <v>5175</v>
      </c>
      <c r="C1222" s="643" t="s">
        <v>129</v>
      </c>
      <c r="D1222" s="644">
        <v>0</v>
      </c>
      <c r="E1222" s="645">
        <v>8.5</v>
      </c>
      <c r="F1222" s="645">
        <v>0</v>
      </c>
      <c r="G1222" s="646">
        <f t="shared" si="38"/>
        <v>0</v>
      </c>
    </row>
    <row r="1223" spans="1:7" x14ac:dyDescent="0.2">
      <c r="A1223" s="641">
        <v>6115</v>
      </c>
      <c r="B1223" s="642">
        <v>5901</v>
      </c>
      <c r="C1223" s="643" t="s">
        <v>257</v>
      </c>
      <c r="D1223" s="644">
        <v>1100</v>
      </c>
      <c r="E1223" s="645">
        <v>0</v>
      </c>
      <c r="F1223" s="645">
        <v>0</v>
      </c>
      <c r="G1223" s="646" t="s">
        <v>2739</v>
      </c>
    </row>
    <row r="1224" spans="1:7" s="653" customFormat="1" x14ac:dyDescent="0.2">
      <c r="A1224" s="648">
        <v>6115</v>
      </c>
      <c r="B1224" s="649"/>
      <c r="C1224" s="650" t="s">
        <v>258</v>
      </c>
      <c r="D1224" s="651">
        <v>1100</v>
      </c>
      <c r="E1224" s="621">
        <v>515</v>
      </c>
      <c r="F1224" s="621">
        <v>159.97792000000001</v>
      </c>
      <c r="G1224" s="652">
        <f t="shared" si="38"/>
        <v>31.063673786407769</v>
      </c>
    </row>
    <row r="1225" spans="1:7" x14ac:dyDescent="0.2">
      <c r="A1225" s="654"/>
      <c r="B1225" s="655"/>
      <c r="C1225" s="664" t="s">
        <v>2627</v>
      </c>
      <c r="D1225" s="657"/>
      <c r="E1225" s="657"/>
      <c r="F1225" s="657"/>
      <c r="G1225" s="603"/>
    </row>
    <row r="1226" spans="1:7" x14ac:dyDescent="0.2">
      <c r="A1226" s="658">
        <v>6117</v>
      </c>
      <c r="B1226" s="659">
        <v>5011</v>
      </c>
      <c r="C1226" s="660" t="s">
        <v>144</v>
      </c>
      <c r="D1226" s="661">
        <v>0</v>
      </c>
      <c r="E1226" s="662">
        <v>300</v>
      </c>
      <c r="F1226" s="662">
        <v>56.731999999999999</v>
      </c>
      <c r="G1226" s="663">
        <f t="shared" si="38"/>
        <v>18.910666666666668</v>
      </c>
    </row>
    <row r="1227" spans="1:7" x14ac:dyDescent="0.2">
      <c r="A1227" s="641">
        <v>6117</v>
      </c>
      <c r="B1227" s="642">
        <v>5021</v>
      </c>
      <c r="C1227" s="643" t="s">
        <v>145</v>
      </c>
      <c r="D1227" s="644">
        <v>0</v>
      </c>
      <c r="E1227" s="645">
        <v>50</v>
      </c>
      <c r="F1227" s="645">
        <v>0</v>
      </c>
      <c r="G1227" s="646">
        <f t="shared" si="38"/>
        <v>0</v>
      </c>
    </row>
    <row r="1228" spans="1:7" x14ac:dyDescent="0.2">
      <c r="A1228" s="641">
        <v>6117</v>
      </c>
      <c r="B1228" s="642">
        <v>5031</v>
      </c>
      <c r="C1228" s="643" t="s">
        <v>146</v>
      </c>
      <c r="D1228" s="644">
        <v>0</v>
      </c>
      <c r="E1228" s="645">
        <v>70</v>
      </c>
      <c r="F1228" s="645">
        <v>14.07</v>
      </c>
      <c r="G1228" s="646">
        <f t="shared" si="38"/>
        <v>20.100000000000001</v>
      </c>
    </row>
    <row r="1229" spans="1:7" x14ac:dyDescent="0.2">
      <c r="A1229" s="641">
        <v>6117</v>
      </c>
      <c r="B1229" s="642">
        <v>5032</v>
      </c>
      <c r="C1229" s="643" t="s">
        <v>147</v>
      </c>
      <c r="D1229" s="644">
        <v>0</v>
      </c>
      <c r="E1229" s="645">
        <v>20</v>
      </c>
      <c r="F1229" s="645">
        <v>5.1059999999999999</v>
      </c>
      <c r="G1229" s="646">
        <f t="shared" si="38"/>
        <v>25.529999999999998</v>
      </c>
    </row>
    <row r="1230" spans="1:7" x14ac:dyDescent="0.2">
      <c r="A1230" s="641">
        <v>6117</v>
      </c>
      <c r="B1230" s="642">
        <v>5139</v>
      </c>
      <c r="C1230" s="643" t="s">
        <v>127</v>
      </c>
      <c r="D1230" s="644">
        <v>0</v>
      </c>
      <c r="E1230" s="645">
        <v>2</v>
      </c>
      <c r="F1230" s="645">
        <v>0</v>
      </c>
      <c r="G1230" s="646">
        <f t="shared" si="38"/>
        <v>0</v>
      </c>
    </row>
    <row r="1231" spans="1:7" x14ac:dyDescent="0.2">
      <c r="A1231" s="641">
        <v>6117</v>
      </c>
      <c r="B1231" s="642">
        <v>5156</v>
      </c>
      <c r="C1231" s="643" t="s">
        <v>256</v>
      </c>
      <c r="D1231" s="644">
        <v>0</v>
      </c>
      <c r="E1231" s="645">
        <v>15</v>
      </c>
      <c r="F1231" s="645">
        <v>2.9500300000000004</v>
      </c>
      <c r="G1231" s="646">
        <f t="shared" si="38"/>
        <v>19.666866666666667</v>
      </c>
    </row>
    <row r="1232" spans="1:7" x14ac:dyDescent="0.2">
      <c r="A1232" s="641">
        <v>6117</v>
      </c>
      <c r="B1232" s="642">
        <v>5162</v>
      </c>
      <c r="C1232" s="643" t="s">
        <v>189</v>
      </c>
      <c r="D1232" s="644">
        <v>0</v>
      </c>
      <c r="E1232" s="645">
        <v>5</v>
      </c>
      <c r="F1232" s="645">
        <v>0</v>
      </c>
      <c r="G1232" s="646">
        <f t="shared" si="38"/>
        <v>0</v>
      </c>
    </row>
    <row r="1233" spans="1:7" x14ac:dyDescent="0.2">
      <c r="A1233" s="641">
        <v>6117</v>
      </c>
      <c r="B1233" s="642">
        <v>5164</v>
      </c>
      <c r="C1233" s="643" t="s">
        <v>140</v>
      </c>
      <c r="D1233" s="644">
        <v>0</v>
      </c>
      <c r="E1233" s="645">
        <v>5</v>
      </c>
      <c r="F1233" s="645">
        <v>0</v>
      </c>
      <c r="G1233" s="646">
        <f t="shared" si="38"/>
        <v>0</v>
      </c>
    </row>
    <row r="1234" spans="1:7" x14ac:dyDescent="0.2">
      <c r="A1234" s="641">
        <v>6117</v>
      </c>
      <c r="B1234" s="642">
        <v>5169</v>
      </c>
      <c r="C1234" s="643" t="s">
        <v>128</v>
      </c>
      <c r="D1234" s="644">
        <v>0</v>
      </c>
      <c r="E1234" s="645">
        <v>15</v>
      </c>
      <c r="F1234" s="645">
        <v>0.92800000000000005</v>
      </c>
      <c r="G1234" s="646">
        <f t="shared" si="38"/>
        <v>6.1866666666666665</v>
      </c>
    </row>
    <row r="1235" spans="1:7" x14ac:dyDescent="0.2">
      <c r="A1235" s="641">
        <v>6117</v>
      </c>
      <c r="B1235" s="642">
        <v>5173</v>
      </c>
      <c r="C1235" s="643" t="s">
        <v>141</v>
      </c>
      <c r="D1235" s="644">
        <v>0</v>
      </c>
      <c r="E1235" s="645">
        <v>10</v>
      </c>
      <c r="F1235" s="645">
        <v>2.012</v>
      </c>
      <c r="G1235" s="646">
        <f t="shared" si="38"/>
        <v>20.119999999999997</v>
      </c>
    </row>
    <row r="1236" spans="1:7" x14ac:dyDescent="0.2">
      <c r="A1236" s="641">
        <v>6117</v>
      </c>
      <c r="B1236" s="642">
        <v>5175</v>
      </c>
      <c r="C1236" s="643" t="s">
        <v>129</v>
      </c>
      <c r="D1236" s="644">
        <v>0</v>
      </c>
      <c r="E1236" s="645">
        <v>8</v>
      </c>
      <c r="F1236" s="645">
        <v>0.192</v>
      </c>
      <c r="G1236" s="646">
        <f t="shared" si="38"/>
        <v>2.4</v>
      </c>
    </row>
    <row r="1237" spans="1:7" x14ac:dyDescent="0.2">
      <c r="A1237" s="641">
        <v>6117</v>
      </c>
      <c r="B1237" s="642">
        <v>5901</v>
      </c>
      <c r="C1237" s="643" t="s">
        <v>257</v>
      </c>
      <c r="D1237" s="644">
        <v>1100</v>
      </c>
      <c r="E1237" s="645">
        <v>0</v>
      </c>
      <c r="F1237" s="645">
        <v>0</v>
      </c>
      <c r="G1237" s="646" t="s">
        <v>2739</v>
      </c>
    </row>
    <row r="1238" spans="1:7" s="653" customFormat="1" x14ac:dyDescent="0.2">
      <c r="A1238" s="648">
        <v>6117</v>
      </c>
      <c r="B1238" s="649"/>
      <c r="C1238" s="650" t="s">
        <v>4032</v>
      </c>
      <c r="D1238" s="651">
        <v>1100</v>
      </c>
      <c r="E1238" s="621">
        <v>500</v>
      </c>
      <c r="F1238" s="621">
        <v>81.990030000000004</v>
      </c>
      <c r="G1238" s="652">
        <f t="shared" si="38"/>
        <v>16.398006000000002</v>
      </c>
    </row>
    <row r="1239" spans="1:7" x14ac:dyDescent="0.2">
      <c r="A1239" s="654"/>
      <c r="B1239" s="655"/>
      <c r="C1239" s="664" t="s">
        <v>2627</v>
      </c>
      <c r="D1239" s="657"/>
      <c r="E1239" s="657"/>
      <c r="F1239" s="657"/>
      <c r="G1239" s="603"/>
    </row>
    <row r="1240" spans="1:7" x14ac:dyDescent="0.2">
      <c r="A1240" s="658">
        <v>6172</v>
      </c>
      <c r="B1240" s="659">
        <v>5011</v>
      </c>
      <c r="C1240" s="660" t="s">
        <v>144</v>
      </c>
      <c r="D1240" s="661">
        <v>422940</v>
      </c>
      <c r="E1240" s="662">
        <v>419977.495</v>
      </c>
      <c r="F1240" s="662">
        <v>405226.18875999993</v>
      </c>
      <c r="G1240" s="663">
        <f t="shared" si="38"/>
        <v>96.487596022258273</v>
      </c>
    </row>
    <row r="1241" spans="1:7" x14ac:dyDescent="0.2">
      <c r="A1241" s="641">
        <v>6172</v>
      </c>
      <c r="B1241" s="642">
        <v>5021</v>
      </c>
      <c r="C1241" s="643" t="s">
        <v>145</v>
      </c>
      <c r="D1241" s="644">
        <v>5000</v>
      </c>
      <c r="E1241" s="645">
        <v>6000</v>
      </c>
      <c r="F1241" s="645">
        <v>2612.9879999999998</v>
      </c>
      <c r="G1241" s="646">
        <f t="shared" si="38"/>
        <v>43.549799999999998</v>
      </c>
    </row>
    <row r="1242" spans="1:7" x14ac:dyDescent="0.2">
      <c r="A1242" s="641">
        <v>6172</v>
      </c>
      <c r="B1242" s="642">
        <v>5024</v>
      </c>
      <c r="C1242" s="643" t="s">
        <v>2746</v>
      </c>
      <c r="D1242" s="644">
        <v>0</v>
      </c>
      <c r="E1242" s="645">
        <v>460</v>
      </c>
      <c r="F1242" s="645">
        <v>453.80599999999998</v>
      </c>
      <c r="G1242" s="646">
        <f t="shared" si="38"/>
        <v>98.653478260869562</v>
      </c>
    </row>
    <row r="1243" spans="1:7" x14ac:dyDescent="0.2">
      <c r="A1243" s="641">
        <v>6172</v>
      </c>
      <c r="B1243" s="642">
        <v>5031</v>
      </c>
      <c r="C1243" s="643" t="s">
        <v>146</v>
      </c>
      <c r="D1243" s="644">
        <v>105583</v>
      </c>
      <c r="E1243" s="645">
        <v>104928.59299999999</v>
      </c>
      <c r="F1243" s="645">
        <v>100481.44021</v>
      </c>
      <c r="G1243" s="646">
        <f t="shared" si="38"/>
        <v>95.761734087104372</v>
      </c>
    </row>
    <row r="1244" spans="1:7" x14ac:dyDescent="0.2">
      <c r="A1244" s="641">
        <v>6172</v>
      </c>
      <c r="B1244" s="642">
        <v>5032</v>
      </c>
      <c r="C1244" s="643" t="s">
        <v>147</v>
      </c>
      <c r="D1244" s="644">
        <v>38317</v>
      </c>
      <c r="E1244" s="645">
        <v>38054.773999999998</v>
      </c>
      <c r="F1244" s="645">
        <v>36468.236419999994</v>
      </c>
      <c r="G1244" s="646">
        <f t="shared" si="38"/>
        <v>95.830910518611915</v>
      </c>
    </row>
    <row r="1245" spans="1:7" ht="25.5" x14ac:dyDescent="0.2">
      <c r="A1245" s="641">
        <v>6172</v>
      </c>
      <c r="B1245" s="642">
        <v>5038</v>
      </c>
      <c r="C1245" s="643" t="s">
        <v>3025</v>
      </c>
      <c r="D1245" s="644">
        <v>1788</v>
      </c>
      <c r="E1245" s="645">
        <v>1795.385</v>
      </c>
      <c r="F1245" s="645">
        <v>1723.9408399999998</v>
      </c>
      <c r="G1245" s="646">
        <f t="shared" si="38"/>
        <v>96.020677459152211</v>
      </c>
    </row>
    <row r="1246" spans="1:7" x14ac:dyDescent="0.2">
      <c r="A1246" s="641">
        <v>6172</v>
      </c>
      <c r="B1246" s="642">
        <v>5041</v>
      </c>
      <c r="C1246" s="643" t="s">
        <v>139</v>
      </c>
      <c r="D1246" s="644">
        <v>1</v>
      </c>
      <c r="E1246" s="645">
        <v>101</v>
      </c>
      <c r="F1246" s="645">
        <v>96.8</v>
      </c>
      <c r="G1246" s="646">
        <f t="shared" si="38"/>
        <v>95.841584158415841</v>
      </c>
    </row>
    <row r="1247" spans="1:7" x14ac:dyDescent="0.2">
      <c r="A1247" s="641">
        <v>6172</v>
      </c>
      <c r="B1247" s="642">
        <v>5042</v>
      </c>
      <c r="C1247" s="643" t="s">
        <v>166</v>
      </c>
      <c r="D1247" s="644">
        <v>8255</v>
      </c>
      <c r="E1247" s="645">
        <v>9654.49</v>
      </c>
      <c r="F1247" s="645">
        <v>9388.6737400000002</v>
      </c>
      <c r="G1247" s="646">
        <f t="shared" si="38"/>
        <v>97.246708422713169</v>
      </c>
    </row>
    <row r="1248" spans="1:7" x14ac:dyDescent="0.2">
      <c r="A1248" s="641">
        <v>6172</v>
      </c>
      <c r="B1248" s="642">
        <v>5123</v>
      </c>
      <c r="C1248" s="643" t="s">
        <v>148</v>
      </c>
      <c r="D1248" s="644">
        <v>250</v>
      </c>
      <c r="E1248" s="645">
        <v>249</v>
      </c>
      <c r="F1248" s="645">
        <v>105.04893</v>
      </c>
      <c r="G1248" s="646">
        <f t="shared" si="38"/>
        <v>42.18832530120482</v>
      </c>
    </row>
    <row r="1249" spans="1:7" x14ac:dyDescent="0.2">
      <c r="A1249" s="641">
        <v>6172</v>
      </c>
      <c r="B1249" s="642">
        <v>5131</v>
      </c>
      <c r="C1249" s="643" t="s">
        <v>248</v>
      </c>
      <c r="D1249" s="644">
        <v>6</v>
      </c>
      <c r="E1249" s="645">
        <v>6</v>
      </c>
      <c r="F1249" s="645">
        <v>4.5254000000000003</v>
      </c>
      <c r="G1249" s="646">
        <f t="shared" si="38"/>
        <v>75.423333333333346</v>
      </c>
    </row>
    <row r="1250" spans="1:7" x14ac:dyDescent="0.2">
      <c r="A1250" s="641">
        <v>6172</v>
      </c>
      <c r="B1250" s="642">
        <v>5132</v>
      </c>
      <c r="C1250" s="643" t="s">
        <v>243</v>
      </c>
      <c r="D1250" s="644">
        <v>200</v>
      </c>
      <c r="E1250" s="645">
        <v>200</v>
      </c>
      <c r="F1250" s="645">
        <v>119.09718999999998</v>
      </c>
      <c r="G1250" s="646">
        <f t="shared" si="38"/>
        <v>59.548594999999992</v>
      </c>
    </row>
    <row r="1251" spans="1:7" x14ac:dyDescent="0.2">
      <c r="A1251" s="641">
        <v>6172</v>
      </c>
      <c r="B1251" s="642">
        <v>5133</v>
      </c>
      <c r="C1251" s="643" t="s">
        <v>259</v>
      </c>
      <c r="D1251" s="644">
        <v>50</v>
      </c>
      <c r="E1251" s="645">
        <v>76</v>
      </c>
      <c r="F1251" s="645">
        <v>26.785</v>
      </c>
      <c r="G1251" s="646">
        <f t="shared" si="38"/>
        <v>35.243421052631582</v>
      </c>
    </row>
    <row r="1252" spans="1:7" x14ac:dyDescent="0.2">
      <c r="A1252" s="641">
        <v>6172</v>
      </c>
      <c r="B1252" s="642">
        <v>5134</v>
      </c>
      <c r="C1252" s="643" t="s">
        <v>3017</v>
      </c>
      <c r="D1252" s="644">
        <v>170</v>
      </c>
      <c r="E1252" s="645">
        <v>170</v>
      </c>
      <c r="F1252" s="645">
        <v>99.814920000000001</v>
      </c>
      <c r="G1252" s="646">
        <f t="shared" si="38"/>
        <v>58.714658823529412</v>
      </c>
    </row>
    <row r="1253" spans="1:7" x14ac:dyDescent="0.2">
      <c r="A1253" s="641">
        <v>6172</v>
      </c>
      <c r="B1253" s="642">
        <v>5136</v>
      </c>
      <c r="C1253" s="643" t="s">
        <v>3028</v>
      </c>
      <c r="D1253" s="644">
        <v>490</v>
      </c>
      <c r="E1253" s="645">
        <v>490</v>
      </c>
      <c r="F1253" s="645">
        <v>252.12015000000002</v>
      </c>
      <c r="G1253" s="646">
        <f t="shared" si="38"/>
        <v>51.4530918367347</v>
      </c>
    </row>
    <row r="1254" spans="1:7" x14ac:dyDescent="0.2">
      <c r="A1254" s="641">
        <v>6172</v>
      </c>
      <c r="B1254" s="642">
        <v>5137</v>
      </c>
      <c r="C1254" s="643" t="s">
        <v>1009</v>
      </c>
      <c r="D1254" s="644">
        <v>8120</v>
      </c>
      <c r="E1254" s="645">
        <v>26295.23</v>
      </c>
      <c r="F1254" s="645">
        <v>8076.2626500000006</v>
      </c>
      <c r="G1254" s="646">
        <f t="shared" si="38"/>
        <v>30.713793528331944</v>
      </c>
    </row>
    <row r="1255" spans="1:7" x14ac:dyDescent="0.2">
      <c r="A1255" s="641">
        <v>6172</v>
      </c>
      <c r="B1255" s="642">
        <v>5139</v>
      </c>
      <c r="C1255" s="643" t="s">
        <v>127</v>
      </c>
      <c r="D1255" s="644">
        <v>5433</v>
      </c>
      <c r="E1255" s="645">
        <v>6461</v>
      </c>
      <c r="F1255" s="645">
        <v>4335.4556699999994</v>
      </c>
      <c r="G1255" s="646">
        <f t="shared" si="38"/>
        <v>67.101929577464787</v>
      </c>
    </row>
    <row r="1256" spans="1:7" x14ac:dyDescent="0.2">
      <c r="A1256" s="641">
        <v>6172</v>
      </c>
      <c r="B1256" s="642">
        <v>5142</v>
      </c>
      <c r="C1256" s="643" t="s">
        <v>255</v>
      </c>
      <c r="D1256" s="644">
        <v>50</v>
      </c>
      <c r="E1256" s="645">
        <v>50</v>
      </c>
      <c r="F1256" s="645">
        <v>0</v>
      </c>
      <c r="G1256" s="646">
        <f t="shared" si="38"/>
        <v>0</v>
      </c>
    </row>
    <row r="1257" spans="1:7" x14ac:dyDescent="0.2">
      <c r="A1257" s="641">
        <v>6172</v>
      </c>
      <c r="B1257" s="642">
        <v>5151</v>
      </c>
      <c r="C1257" s="643" t="s">
        <v>3033</v>
      </c>
      <c r="D1257" s="644">
        <v>690</v>
      </c>
      <c r="E1257" s="645">
        <v>790</v>
      </c>
      <c r="F1257" s="645">
        <v>697.81292999999994</v>
      </c>
      <c r="G1257" s="646">
        <f t="shared" si="38"/>
        <v>88.330750632911375</v>
      </c>
    </row>
    <row r="1258" spans="1:7" x14ac:dyDescent="0.2">
      <c r="A1258" s="641">
        <v>6172</v>
      </c>
      <c r="B1258" s="642">
        <v>5152</v>
      </c>
      <c r="C1258" s="643" t="s">
        <v>149</v>
      </c>
      <c r="D1258" s="644">
        <v>6500</v>
      </c>
      <c r="E1258" s="645">
        <v>6500</v>
      </c>
      <c r="F1258" s="645">
        <v>3717.3811700000001</v>
      </c>
      <c r="G1258" s="646">
        <f t="shared" si="38"/>
        <v>57.190479538461538</v>
      </c>
    </row>
    <row r="1259" spans="1:7" x14ac:dyDescent="0.2">
      <c r="A1259" s="641">
        <v>6172</v>
      </c>
      <c r="B1259" s="642">
        <v>5154</v>
      </c>
      <c r="C1259" s="643" t="s">
        <v>150</v>
      </c>
      <c r="D1259" s="644">
        <v>8500</v>
      </c>
      <c r="E1259" s="645">
        <v>8400</v>
      </c>
      <c r="F1259" s="645">
        <v>6098.0116800000005</v>
      </c>
      <c r="G1259" s="646">
        <f t="shared" si="38"/>
        <v>72.59537714285716</v>
      </c>
    </row>
    <row r="1260" spans="1:7" x14ac:dyDescent="0.2">
      <c r="A1260" s="641">
        <v>6172</v>
      </c>
      <c r="B1260" s="642">
        <v>5156</v>
      </c>
      <c r="C1260" s="643" t="s">
        <v>256</v>
      </c>
      <c r="D1260" s="644">
        <v>2000</v>
      </c>
      <c r="E1260" s="645">
        <v>1300</v>
      </c>
      <c r="F1260" s="645">
        <v>1064.8079200000002</v>
      </c>
      <c r="G1260" s="646">
        <f t="shared" si="38"/>
        <v>81.908301538461558</v>
      </c>
    </row>
    <row r="1261" spans="1:7" x14ac:dyDescent="0.2">
      <c r="A1261" s="641">
        <v>6172</v>
      </c>
      <c r="B1261" s="642">
        <v>5161</v>
      </c>
      <c r="C1261" s="643" t="s">
        <v>217</v>
      </c>
      <c r="D1261" s="644">
        <v>2503</v>
      </c>
      <c r="E1261" s="645">
        <v>2503</v>
      </c>
      <c r="F1261" s="645">
        <v>2039.76026</v>
      </c>
      <c r="G1261" s="646">
        <f t="shared" si="38"/>
        <v>81.492619256891729</v>
      </c>
    </row>
    <row r="1262" spans="1:7" x14ac:dyDescent="0.2">
      <c r="A1262" s="641">
        <v>6172</v>
      </c>
      <c r="B1262" s="642">
        <v>5162</v>
      </c>
      <c r="C1262" s="643" t="s">
        <v>189</v>
      </c>
      <c r="D1262" s="644">
        <v>1335</v>
      </c>
      <c r="E1262" s="645">
        <v>1335</v>
      </c>
      <c r="F1262" s="645">
        <v>781.66862000000026</v>
      </c>
      <c r="G1262" s="646">
        <f t="shared" si="38"/>
        <v>58.551956554307139</v>
      </c>
    </row>
    <row r="1263" spans="1:7" x14ac:dyDescent="0.2">
      <c r="A1263" s="641">
        <v>6172</v>
      </c>
      <c r="B1263" s="642">
        <v>5163</v>
      </c>
      <c r="C1263" s="643" t="s">
        <v>151</v>
      </c>
      <c r="D1263" s="644">
        <v>35</v>
      </c>
      <c r="E1263" s="645">
        <v>35</v>
      </c>
      <c r="F1263" s="645">
        <v>14.544</v>
      </c>
      <c r="G1263" s="646">
        <f t="shared" si="38"/>
        <v>41.554285714285719</v>
      </c>
    </row>
    <row r="1264" spans="1:7" x14ac:dyDescent="0.2">
      <c r="A1264" s="641">
        <v>6172</v>
      </c>
      <c r="B1264" s="642">
        <v>5164</v>
      </c>
      <c r="C1264" s="643" t="s">
        <v>140</v>
      </c>
      <c r="D1264" s="644">
        <v>2112</v>
      </c>
      <c r="E1264" s="645">
        <v>1775.01</v>
      </c>
      <c r="F1264" s="645">
        <v>376.41046999999998</v>
      </c>
      <c r="G1264" s="646">
        <f t="shared" si="38"/>
        <v>21.206104190962304</v>
      </c>
    </row>
    <row r="1265" spans="1:7" x14ac:dyDescent="0.2">
      <c r="A1265" s="641">
        <v>6172</v>
      </c>
      <c r="B1265" s="642">
        <v>5166</v>
      </c>
      <c r="C1265" s="643" t="s">
        <v>152</v>
      </c>
      <c r="D1265" s="644">
        <v>3120</v>
      </c>
      <c r="E1265" s="645">
        <v>4158.45</v>
      </c>
      <c r="F1265" s="645">
        <v>1862.8434999999999</v>
      </c>
      <c r="G1265" s="646">
        <f t="shared" si="38"/>
        <v>44.79658286140269</v>
      </c>
    </row>
    <row r="1266" spans="1:7" x14ac:dyDescent="0.2">
      <c r="A1266" s="641">
        <v>6172</v>
      </c>
      <c r="B1266" s="642">
        <v>5167</v>
      </c>
      <c r="C1266" s="643" t="s">
        <v>153</v>
      </c>
      <c r="D1266" s="644">
        <v>6306</v>
      </c>
      <c r="E1266" s="645">
        <v>8759.9999999999982</v>
      </c>
      <c r="F1266" s="645">
        <v>5255.5628699999997</v>
      </c>
      <c r="G1266" s="646">
        <f t="shared" si="38"/>
        <v>59.995009931506857</v>
      </c>
    </row>
    <row r="1267" spans="1:7" x14ac:dyDescent="0.2">
      <c r="A1267" s="641">
        <v>6172</v>
      </c>
      <c r="B1267" s="642">
        <v>5168</v>
      </c>
      <c r="C1267" s="643" t="s">
        <v>154</v>
      </c>
      <c r="D1267" s="644">
        <v>25189</v>
      </c>
      <c r="E1267" s="645">
        <v>31417.493999999999</v>
      </c>
      <c r="F1267" s="645">
        <v>20083.2199</v>
      </c>
      <c r="G1267" s="646">
        <f t="shared" si="38"/>
        <v>63.923685001738207</v>
      </c>
    </row>
    <row r="1268" spans="1:7" x14ac:dyDescent="0.2">
      <c r="A1268" s="641">
        <v>6172</v>
      </c>
      <c r="B1268" s="642">
        <v>5169</v>
      </c>
      <c r="C1268" s="643" t="s">
        <v>128</v>
      </c>
      <c r="D1268" s="644">
        <v>30225</v>
      </c>
      <c r="E1268" s="645">
        <v>29604.86</v>
      </c>
      <c r="F1268" s="645">
        <v>23570.326739999997</v>
      </c>
      <c r="G1268" s="646">
        <f t="shared" si="38"/>
        <v>79.616410075913208</v>
      </c>
    </row>
    <row r="1269" spans="1:7" x14ac:dyDescent="0.2">
      <c r="A1269" s="641">
        <v>6172</v>
      </c>
      <c r="B1269" s="642">
        <v>5171</v>
      </c>
      <c r="C1269" s="643" t="s">
        <v>155</v>
      </c>
      <c r="D1269" s="644">
        <v>11297</v>
      </c>
      <c r="E1269" s="645">
        <v>11120</v>
      </c>
      <c r="F1269" s="645">
        <v>5943.5614699999996</v>
      </c>
      <c r="G1269" s="646">
        <f t="shared" si="38"/>
        <v>53.449293794964028</v>
      </c>
    </row>
    <row r="1270" spans="1:7" x14ac:dyDescent="0.2">
      <c r="A1270" s="641">
        <v>6172</v>
      </c>
      <c r="B1270" s="642">
        <v>5172</v>
      </c>
      <c r="C1270" s="643" t="s">
        <v>3026</v>
      </c>
      <c r="D1270" s="644">
        <v>277</v>
      </c>
      <c r="E1270" s="645">
        <v>177</v>
      </c>
      <c r="F1270" s="645">
        <v>13.452780000000001</v>
      </c>
      <c r="G1270" s="646">
        <f t="shared" si="38"/>
        <v>7.6004406779661027</v>
      </c>
    </row>
    <row r="1271" spans="1:7" x14ac:dyDescent="0.2">
      <c r="A1271" s="641">
        <v>6172</v>
      </c>
      <c r="B1271" s="642">
        <v>5173</v>
      </c>
      <c r="C1271" s="643" t="s">
        <v>141</v>
      </c>
      <c r="D1271" s="644">
        <v>5795</v>
      </c>
      <c r="E1271" s="645">
        <v>5916</v>
      </c>
      <c r="F1271" s="645">
        <v>4703.1480400000009</v>
      </c>
      <c r="G1271" s="646">
        <f t="shared" ref="G1271:G1326" si="39">F1271/E1271*100</f>
        <v>79.498783637592979</v>
      </c>
    </row>
    <row r="1272" spans="1:7" x14ac:dyDescent="0.2">
      <c r="A1272" s="641">
        <v>6172</v>
      </c>
      <c r="B1272" s="642">
        <v>5175</v>
      </c>
      <c r="C1272" s="643" t="s">
        <v>129</v>
      </c>
      <c r="D1272" s="644">
        <v>1910</v>
      </c>
      <c r="E1272" s="645">
        <v>1770.99</v>
      </c>
      <c r="F1272" s="645">
        <v>913.59469999999999</v>
      </c>
      <c r="G1272" s="646">
        <f t="shared" si="39"/>
        <v>51.586666214941921</v>
      </c>
    </row>
    <row r="1273" spans="1:7" x14ac:dyDescent="0.2">
      <c r="A1273" s="641">
        <v>6172</v>
      </c>
      <c r="B1273" s="642">
        <v>5176</v>
      </c>
      <c r="C1273" s="643" t="s">
        <v>3034</v>
      </c>
      <c r="D1273" s="644">
        <v>700</v>
      </c>
      <c r="E1273" s="645">
        <v>700</v>
      </c>
      <c r="F1273" s="645">
        <v>620.50123999999994</v>
      </c>
      <c r="G1273" s="646">
        <f t="shared" si="39"/>
        <v>88.643034285714279</v>
      </c>
    </row>
    <row r="1274" spans="1:7" x14ac:dyDescent="0.2">
      <c r="A1274" s="641">
        <v>6172</v>
      </c>
      <c r="B1274" s="642">
        <v>5179</v>
      </c>
      <c r="C1274" s="643" t="s">
        <v>156</v>
      </c>
      <c r="D1274" s="644">
        <v>349</v>
      </c>
      <c r="E1274" s="645">
        <v>354</v>
      </c>
      <c r="F1274" s="645">
        <v>151.16873999999999</v>
      </c>
      <c r="G1274" s="646">
        <f t="shared" si="39"/>
        <v>42.70303389830508</v>
      </c>
    </row>
    <row r="1275" spans="1:7" x14ac:dyDescent="0.2">
      <c r="A1275" s="641">
        <v>6172</v>
      </c>
      <c r="B1275" s="642">
        <v>5192</v>
      </c>
      <c r="C1275" s="643" t="s">
        <v>163</v>
      </c>
      <c r="D1275" s="644">
        <v>515</v>
      </c>
      <c r="E1275" s="645">
        <v>715</v>
      </c>
      <c r="F1275" s="645">
        <v>393.42149999999998</v>
      </c>
      <c r="G1275" s="646">
        <f t="shared" si="39"/>
        <v>55.023986013986018</v>
      </c>
    </row>
    <row r="1276" spans="1:7" x14ac:dyDescent="0.2">
      <c r="A1276" s="641">
        <v>6172</v>
      </c>
      <c r="B1276" s="642">
        <v>5194</v>
      </c>
      <c r="C1276" s="643" t="s">
        <v>3018</v>
      </c>
      <c r="D1276" s="644">
        <v>100</v>
      </c>
      <c r="E1276" s="645">
        <v>100</v>
      </c>
      <c r="F1276" s="645">
        <v>0</v>
      </c>
      <c r="G1276" s="646">
        <f t="shared" si="39"/>
        <v>0</v>
      </c>
    </row>
    <row r="1277" spans="1:7" x14ac:dyDescent="0.2">
      <c r="A1277" s="641">
        <v>6172</v>
      </c>
      <c r="B1277" s="642">
        <v>5361</v>
      </c>
      <c r="C1277" s="643" t="s">
        <v>260</v>
      </c>
      <c r="D1277" s="644">
        <v>90</v>
      </c>
      <c r="E1277" s="645">
        <v>60</v>
      </c>
      <c r="F1277" s="645">
        <v>38</v>
      </c>
      <c r="G1277" s="646">
        <f t="shared" si="39"/>
        <v>63.333333333333329</v>
      </c>
    </row>
    <row r="1278" spans="1:7" x14ac:dyDescent="0.2">
      <c r="A1278" s="641">
        <v>6172</v>
      </c>
      <c r="B1278" s="642">
        <v>5362</v>
      </c>
      <c r="C1278" s="643" t="s">
        <v>3023</v>
      </c>
      <c r="D1278" s="644">
        <v>2100</v>
      </c>
      <c r="E1278" s="645">
        <v>2100</v>
      </c>
      <c r="F1278" s="645">
        <v>424.44499999999999</v>
      </c>
      <c r="G1278" s="646">
        <f t="shared" si="39"/>
        <v>20.211666666666666</v>
      </c>
    </row>
    <row r="1279" spans="1:7" x14ac:dyDescent="0.2">
      <c r="A1279" s="641">
        <v>6172</v>
      </c>
      <c r="B1279" s="642">
        <v>5363</v>
      </c>
      <c r="C1279" s="643" t="s">
        <v>4033</v>
      </c>
      <c r="D1279" s="644">
        <v>0</v>
      </c>
      <c r="E1279" s="645">
        <v>0.72</v>
      </c>
      <c r="F1279" s="645">
        <v>0.72</v>
      </c>
      <c r="G1279" s="646">
        <f t="shared" si="39"/>
        <v>100</v>
      </c>
    </row>
    <row r="1280" spans="1:7" x14ac:dyDescent="0.2">
      <c r="A1280" s="641">
        <v>6172</v>
      </c>
      <c r="B1280" s="642">
        <v>5499</v>
      </c>
      <c r="C1280" s="643" t="s">
        <v>3039</v>
      </c>
      <c r="D1280" s="644">
        <v>24998</v>
      </c>
      <c r="E1280" s="645">
        <v>27690.59</v>
      </c>
      <c r="F1280" s="645">
        <v>25787.185870000001</v>
      </c>
      <c r="G1280" s="646">
        <f t="shared" si="39"/>
        <v>93.126169828811882</v>
      </c>
    </row>
    <row r="1281" spans="1:7" x14ac:dyDescent="0.2">
      <c r="A1281" s="641">
        <v>6172</v>
      </c>
      <c r="B1281" s="642">
        <v>5901</v>
      </c>
      <c r="C1281" s="643" t="s">
        <v>257</v>
      </c>
      <c r="D1281" s="644">
        <v>0</v>
      </c>
      <c r="E1281" s="645">
        <v>2411.7530000000002</v>
      </c>
      <c r="F1281" s="645">
        <v>0</v>
      </c>
      <c r="G1281" s="646">
        <f t="shared" si="39"/>
        <v>0</v>
      </c>
    </row>
    <row r="1282" spans="1:7" s="653" customFormat="1" x14ac:dyDescent="0.2">
      <c r="A1282" s="648">
        <v>6172</v>
      </c>
      <c r="B1282" s="649"/>
      <c r="C1282" s="650" t="s">
        <v>103</v>
      </c>
      <c r="D1282" s="651">
        <v>733299</v>
      </c>
      <c r="E1282" s="621">
        <v>764663.83400000003</v>
      </c>
      <c r="F1282" s="621">
        <v>674022.73327999969</v>
      </c>
      <c r="G1282" s="652">
        <f t="shared" si="39"/>
        <v>88.146281190539426</v>
      </c>
    </row>
    <row r="1283" spans="1:7" x14ac:dyDescent="0.2">
      <c r="A1283" s="654"/>
      <c r="B1283" s="655"/>
      <c r="C1283" s="664" t="s">
        <v>2627</v>
      </c>
      <c r="D1283" s="657"/>
      <c r="E1283" s="657"/>
      <c r="F1283" s="657"/>
      <c r="G1283" s="603"/>
    </row>
    <row r="1284" spans="1:7" x14ac:dyDescent="0.2">
      <c r="A1284" s="658">
        <v>6221</v>
      </c>
      <c r="B1284" s="659">
        <v>5011</v>
      </c>
      <c r="C1284" s="660" t="s">
        <v>144</v>
      </c>
      <c r="D1284" s="661">
        <v>0</v>
      </c>
      <c r="E1284" s="662">
        <v>1802.5050000000001</v>
      </c>
      <c r="F1284" s="662">
        <v>1802.5045299999999</v>
      </c>
      <c r="G1284" s="663">
        <f t="shared" si="39"/>
        <v>99.999973925176349</v>
      </c>
    </row>
    <row r="1285" spans="1:7" x14ac:dyDescent="0.2">
      <c r="A1285" s="641">
        <v>6221</v>
      </c>
      <c r="B1285" s="642">
        <v>5031</v>
      </c>
      <c r="C1285" s="643" t="s">
        <v>146</v>
      </c>
      <c r="D1285" s="644">
        <v>0</v>
      </c>
      <c r="E1285" s="645">
        <v>447.02199999999999</v>
      </c>
      <c r="F1285" s="645">
        <v>447.02199999999999</v>
      </c>
      <c r="G1285" s="646">
        <f t="shared" si="39"/>
        <v>100</v>
      </c>
    </row>
    <row r="1286" spans="1:7" x14ac:dyDescent="0.2">
      <c r="A1286" s="641">
        <v>6221</v>
      </c>
      <c r="B1286" s="642">
        <v>5032</v>
      </c>
      <c r="C1286" s="643" t="s">
        <v>147</v>
      </c>
      <c r="D1286" s="644">
        <v>0</v>
      </c>
      <c r="E1286" s="645">
        <v>162.226</v>
      </c>
      <c r="F1286" s="645">
        <v>162.226</v>
      </c>
      <c r="G1286" s="646">
        <f t="shared" si="39"/>
        <v>100</v>
      </c>
    </row>
    <row r="1287" spans="1:7" x14ac:dyDescent="0.2">
      <c r="A1287" s="641">
        <v>6221</v>
      </c>
      <c r="B1287" s="642">
        <v>5137</v>
      </c>
      <c r="C1287" s="643" t="s">
        <v>1009</v>
      </c>
      <c r="D1287" s="644">
        <v>25</v>
      </c>
      <c r="E1287" s="645">
        <v>25</v>
      </c>
      <c r="F1287" s="645">
        <v>0</v>
      </c>
      <c r="G1287" s="646">
        <f t="shared" si="39"/>
        <v>0</v>
      </c>
    </row>
    <row r="1288" spans="1:7" x14ac:dyDescent="0.2">
      <c r="A1288" s="641">
        <v>6221</v>
      </c>
      <c r="B1288" s="642">
        <v>5139</v>
      </c>
      <c r="C1288" s="643" t="s">
        <v>127</v>
      </c>
      <c r="D1288" s="644">
        <v>50</v>
      </c>
      <c r="E1288" s="645">
        <v>100</v>
      </c>
      <c r="F1288" s="645">
        <v>22.386200000000002</v>
      </c>
      <c r="G1288" s="646">
        <f t="shared" si="39"/>
        <v>22.386200000000002</v>
      </c>
    </row>
    <row r="1289" spans="1:7" x14ac:dyDescent="0.2">
      <c r="A1289" s="641">
        <v>6221</v>
      </c>
      <c r="B1289" s="642">
        <v>5151</v>
      </c>
      <c r="C1289" s="643" t="s">
        <v>3033</v>
      </c>
      <c r="D1289" s="644">
        <v>400</v>
      </c>
      <c r="E1289" s="645">
        <v>400</v>
      </c>
      <c r="F1289" s="645">
        <v>275.36849999999998</v>
      </c>
      <c r="G1289" s="646">
        <f t="shared" si="39"/>
        <v>68.842124999999996</v>
      </c>
    </row>
    <row r="1290" spans="1:7" x14ac:dyDescent="0.2">
      <c r="A1290" s="641">
        <v>6221</v>
      </c>
      <c r="B1290" s="642">
        <v>5152</v>
      </c>
      <c r="C1290" s="643" t="s">
        <v>149</v>
      </c>
      <c r="D1290" s="644">
        <v>1600</v>
      </c>
      <c r="E1290" s="645">
        <v>1597.34</v>
      </c>
      <c r="F1290" s="645">
        <v>1136.8437200000001</v>
      </c>
      <c r="G1290" s="646">
        <f t="shared" si="39"/>
        <v>71.171054377903275</v>
      </c>
    </row>
    <row r="1291" spans="1:7" x14ac:dyDescent="0.2">
      <c r="A1291" s="641">
        <v>6221</v>
      </c>
      <c r="B1291" s="642">
        <v>5154</v>
      </c>
      <c r="C1291" s="643" t="s">
        <v>150</v>
      </c>
      <c r="D1291" s="644">
        <v>500</v>
      </c>
      <c r="E1291" s="645">
        <v>500</v>
      </c>
      <c r="F1291" s="645">
        <v>230.37115999999997</v>
      </c>
      <c r="G1291" s="646">
        <f t="shared" si="39"/>
        <v>46.074231999999995</v>
      </c>
    </row>
    <row r="1292" spans="1:7" x14ac:dyDescent="0.2">
      <c r="A1292" s="641">
        <v>6221</v>
      </c>
      <c r="B1292" s="642">
        <v>5162</v>
      </c>
      <c r="C1292" s="643" t="s">
        <v>189</v>
      </c>
      <c r="D1292" s="644">
        <v>20</v>
      </c>
      <c r="E1292" s="645">
        <v>20</v>
      </c>
      <c r="F1292" s="645">
        <v>0</v>
      </c>
      <c r="G1292" s="646">
        <f t="shared" si="39"/>
        <v>0</v>
      </c>
    </row>
    <row r="1293" spans="1:7" x14ac:dyDescent="0.2">
      <c r="A1293" s="641">
        <v>6221</v>
      </c>
      <c r="B1293" s="642">
        <v>5164</v>
      </c>
      <c r="C1293" s="643" t="s">
        <v>140</v>
      </c>
      <c r="D1293" s="644">
        <v>0</v>
      </c>
      <c r="E1293" s="645">
        <v>6.55</v>
      </c>
      <c r="F1293" s="645">
        <v>2.6520000000000001</v>
      </c>
      <c r="G1293" s="646">
        <f t="shared" si="39"/>
        <v>40.488549618320612</v>
      </c>
    </row>
    <row r="1294" spans="1:7" x14ac:dyDescent="0.2">
      <c r="A1294" s="641">
        <v>6221</v>
      </c>
      <c r="B1294" s="642">
        <v>5169</v>
      </c>
      <c r="C1294" s="643" t="s">
        <v>128</v>
      </c>
      <c r="D1294" s="644">
        <v>110</v>
      </c>
      <c r="E1294" s="645">
        <v>210</v>
      </c>
      <c r="F1294" s="645">
        <v>94.404290000000003</v>
      </c>
      <c r="G1294" s="646">
        <f t="shared" si="39"/>
        <v>44.954423809523817</v>
      </c>
    </row>
    <row r="1295" spans="1:7" x14ac:dyDescent="0.2">
      <c r="A1295" s="641">
        <v>6221</v>
      </c>
      <c r="B1295" s="642">
        <v>5171</v>
      </c>
      <c r="C1295" s="643" t="s">
        <v>155</v>
      </c>
      <c r="D1295" s="644">
        <v>100</v>
      </c>
      <c r="E1295" s="645">
        <v>100</v>
      </c>
      <c r="F1295" s="645">
        <v>5.6189999999999998</v>
      </c>
      <c r="G1295" s="646">
        <f t="shared" si="39"/>
        <v>5.6189999999999998</v>
      </c>
    </row>
    <row r="1296" spans="1:7" x14ac:dyDescent="0.2">
      <c r="A1296" s="641">
        <v>6221</v>
      </c>
      <c r="B1296" s="642">
        <v>5331</v>
      </c>
      <c r="C1296" s="643" t="s">
        <v>137</v>
      </c>
      <c r="D1296" s="644">
        <v>0</v>
      </c>
      <c r="E1296" s="645">
        <v>13912.7</v>
      </c>
      <c r="F1296" s="645">
        <v>13912.7</v>
      </c>
      <c r="G1296" s="646">
        <f t="shared" si="39"/>
        <v>100</v>
      </c>
    </row>
    <row r="1297" spans="1:7" x14ac:dyDescent="0.2">
      <c r="A1297" s="641">
        <v>6221</v>
      </c>
      <c r="B1297" s="642">
        <v>5811</v>
      </c>
      <c r="C1297" s="643" t="s">
        <v>212</v>
      </c>
      <c r="D1297" s="644">
        <v>0</v>
      </c>
      <c r="E1297" s="645">
        <v>183525.54699999999</v>
      </c>
      <c r="F1297" s="645">
        <v>142087.04999999999</v>
      </c>
      <c r="G1297" s="646">
        <f t="shared" si="39"/>
        <v>77.420856290922814</v>
      </c>
    </row>
    <row r="1298" spans="1:7" s="653" customFormat="1" x14ac:dyDescent="0.2">
      <c r="A1298" s="648">
        <v>6221</v>
      </c>
      <c r="B1298" s="649"/>
      <c r="C1298" s="650" t="s">
        <v>3040</v>
      </c>
      <c r="D1298" s="651">
        <v>2805</v>
      </c>
      <c r="E1298" s="621">
        <v>202808.89</v>
      </c>
      <c r="F1298" s="621">
        <v>160179.14739999999</v>
      </c>
      <c r="G1298" s="652">
        <f t="shared" si="39"/>
        <v>78.980338287932042</v>
      </c>
    </row>
    <row r="1299" spans="1:7" x14ac:dyDescent="0.2">
      <c r="A1299" s="654"/>
      <c r="B1299" s="655"/>
      <c r="C1299" s="664" t="s">
        <v>2627</v>
      </c>
      <c r="D1299" s="657"/>
      <c r="E1299" s="657"/>
      <c r="F1299" s="657"/>
      <c r="G1299" s="603"/>
    </row>
    <row r="1300" spans="1:7" x14ac:dyDescent="0.2">
      <c r="A1300" s="658">
        <v>6223</v>
      </c>
      <c r="B1300" s="659">
        <v>5139</v>
      </c>
      <c r="C1300" s="660" t="s">
        <v>127</v>
      </c>
      <c r="D1300" s="661">
        <v>85</v>
      </c>
      <c r="E1300" s="662">
        <v>85</v>
      </c>
      <c r="F1300" s="662">
        <v>13.51027</v>
      </c>
      <c r="G1300" s="663">
        <f t="shared" si="39"/>
        <v>15.894435294117649</v>
      </c>
    </row>
    <row r="1301" spans="1:7" x14ac:dyDescent="0.2">
      <c r="A1301" s="641">
        <v>6223</v>
      </c>
      <c r="B1301" s="642">
        <v>5164</v>
      </c>
      <c r="C1301" s="643" t="s">
        <v>140</v>
      </c>
      <c r="D1301" s="644">
        <v>580</v>
      </c>
      <c r="E1301" s="645">
        <v>230</v>
      </c>
      <c r="F1301" s="645">
        <v>19.12</v>
      </c>
      <c r="G1301" s="646">
        <f t="shared" si="39"/>
        <v>8.3130434782608695</v>
      </c>
    </row>
    <row r="1302" spans="1:7" x14ac:dyDescent="0.2">
      <c r="A1302" s="641">
        <v>6223</v>
      </c>
      <c r="B1302" s="642">
        <v>5169</v>
      </c>
      <c r="C1302" s="643" t="s">
        <v>128</v>
      </c>
      <c r="D1302" s="644">
        <v>800</v>
      </c>
      <c r="E1302" s="645">
        <v>538.79999999999995</v>
      </c>
      <c r="F1302" s="645">
        <v>392.23050000000001</v>
      </c>
      <c r="G1302" s="646">
        <f t="shared" si="39"/>
        <v>72.797048997772833</v>
      </c>
    </row>
    <row r="1303" spans="1:7" x14ac:dyDescent="0.2">
      <c r="A1303" s="641">
        <v>6223</v>
      </c>
      <c r="B1303" s="642">
        <v>5173</v>
      </c>
      <c r="C1303" s="643" t="s">
        <v>141</v>
      </c>
      <c r="D1303" s="644">
        <v>1200</v>
      </c>
      <c r="E1303" s="645">
        <v>1165</v>
      </c>
      <c r="F1303" s="645">
        <v>735.45087000000001</v>
      </c>
      <c r="G1303" s="646">
        <f t="shared" si="39"/>
        <v>63.128830042918459</v>
      </c>
    </row>
    <row r="1304" spans="1:7" x14ac:dyDescent="0.2">
      <c r="A1304" s="641">
        <v>6223</v>
      </c>
      <c r="B1304" s="642">
        <v>5175</v>
      </c>
      <c r="C1304" s="643" t="s">
        <v>129</v>
      </c>
      <c r="D1304" s="644">
        <v>1000</v>
      </c>
      <c r="E1304" s="645">
        <v>1000</v>
      </c>
      <c r="F1304" s="645">
        <v>224.17337000000003</v>
      </c>
      <c r="G1304" s="646">
        <f t="shared" si="39"/>
        <v>22.417337000000003</v>
      </c>
    </row>
    <row r="1305" spans="1:7" x14ac:dyDescent="0.2">
      <c r="A1305" s="641">
        <v>6223</v>
      </c>
      <c r="B1305" s="642">
        <v>5321</v>
      </c>
      <c r="C1305" s="643" t="s">
        <v>134</v>
      </c>
      <c r="D1305" s="644">
        <v>0</v>
      </c>
      <c r="E1305" s="645">
        <v>500</v>
      </c>
      <c r="F1305" s="645">
        <v>500</v>
      </c>
      <c r="G1305" s="646">
        <f t="shared" si="39"/>
        <v>100</v>
      </c>
    </row>
    <row r="1306" spans="1:7" s="653" customFormat="1" x14ac:dyDescent="0.2">
      <c r="A1306" s="648">
        <v>6223</v>
      </c>
      <c r="B1306" s="649"/>
      <c r="C1306" s="650" t="s">
        <v>3041</v>
      </c>
      <c r="D1306" s="651">
        <v>3665</v>
      </c>
      <c r="E1306" s="621">
        <v>3518.8</v>
      </c>
      <c r="F1306" s="621">
        <v>1884.4850100000003</v>
      </c>
      <c r="G1306" s="652">
        <f t="shared" si="39"/>
        <v>53.554763271569861</v>
      </c>
    </row>
    <row r="1307" spans="1:7" x14ac:dyDescent="0.2">
      <c r="A1307" s="654"/>
      <c r="B1307" s="655"/>
      <c r="C1307" s="664" t="s">
        <v>2627</v>
      </c>
      <c r="D1307" s="657"/>
      <c r="E1307" s="657"/>
      <c r="F1307" s="657"/>
      <c r="G1307" s="603"/>
    </row>
    <row r="1308" spans="1:7" x14ac:dyDescent="0.2">
      <c r="A1308" s="658">
        <v>6310</v>
      </c>
      <c r="B1308" s="659">
        <v>5141</v>
      </c>
      <c r="C1308" s="660" t="s">
        <v>208</v>
      </c>
      <c r="D1308" s="661">
        <v>300000</v>
      </c>
      <c r="E1308" s="662">
        <v>225910</v>
      </c>
      <c r="F1308" s="662">
        <v>128672.67303000002</v>
      </c>
      <c r="G1308" s="663">
        <f t="shared" si="39"/>
        <v>56.95749326280378</v>
      </c>
    </row>
    <row r="1309" spans="1:7" x14ac:dyDescent="0.2">
      <c r="A1309" s="641">
        <v>6310</v>
      </c>
      <c r="B1309" s="642">
        <v>5142</v>
      </c>
      <c r="C1309" s="643" t="s">
        <v>255</v>
      </c>
      <c r="D1309" s="644">
        <v>250</v>
      </c>
      <c r="E1309" s="645">
        <v>250</v>
      </c>
      <c r="F1309" s="645">
        <v>1.0192000000000001</v>
      </c>
      <c r="G1309" s="646">
        <f t="shared" si="39"/>
        <v>0.40768000000000004</v>
      </c>
    </row>
    <row r="1310" spans="1:7" x14ac:dyDescent="0.2">
      <c r="A1310" s="641">
        <v>6310</v>
      </c>
      <c r="B1310" s="642">
        <v>5163</v>
      </c>
      <c r="C1310" s="643" t="s">
        <v>151</v>
      </c>
      <c r="D1310" s="644">
        <v>500</v>
      </c>
      <c r="E1310" s="645">
        <v>500</v>
      </c>
      <c r="F1310" s="645">
        <v>250.58602999999999</v>
      </c>
      <c r="G1310" s="646">
        <f t="shared" si="39"/>
        <v>50.117206000000003</v>
      </c>
    </row>
    <row r="1311" spans="1:7" s="653" customFormat="1" x14ac:dyDescent="0.2">
      <c r="A1311" s="648">
        <v>6310</v>
      </c>
      <c r="B1311" s="649"/>
      <c r="C1311" s="650" t="s">
        <v>104</v>
      </c>
      <c r="D1311" s="651">
        <v>300750</v>
      </c>
      <c r="E1311" s="621">
        <v>226660</v>
      </c>
      <c r="F1311" s="621">
        <v>128924.27826000002</v>
      </c>
      <c r="G1311" s="652">
        <f t="shared" si="39"/>
        <v>56.880030997970543</v>
      </c>
    </row>
    <row r="1312" spans="1:7" x14ac:dyDescent="0.2">
      <c r="A1312" s="654"/>
      <c r="B1312" s="655"/>
      <c r="C1312" s="664" t="s">
        <v>2627</v>
      </c>
      <c r="D1312" s="657"/>
      <c r="E1312" s="657"/>
      <c r="F1312" s="657"/>
      <c r="G1312" s="603"/>
    </row>
    <row r="1313" spans="1:7" x14ac:dyDescent="0.2">
      <c r="A1313" s="658">
        <v>6320</v>
      </c>
      <c r="B1313" s="659">
        <v>5163</v>
      </c>
      <c r="C1313" s="660" t="s">
        <v>151</v>
      </c>
      <c r="D1313" s="661">
        <v>59000</v>
      </c>
      <c r="E1313" s="662">
        <v>59000</v>
      </c>
      <c r="F1313" s="662">
        <v>58151.110999999997</v>
      </c>
      <c r="G1313" s="663">
        <f t="shared" si="39"/>
        <v>98.561205084745765</v>
      </c>
    </row>
    <row r="1314" spans="1:7" s="653" customFormat="1" x14ac:dyDescent="0.2">
      <c r="A1314" s="648">
        <v>6320</v>
      </c>
      <c r="B1314" s="649"/>
      <c r="C1314" s="650" t="s">
        <v>105</v>
      </c>
      <c r="D1314" s="651">
        <v>59000</v>
      </c>
      <c r="E1314" s="621">
        <v>59000</v>
      </c>
      <c r="F1314" s="621">
        <v>58151.110999999997</v>
      </c>
      <c r="G1314" s="652">
        <f t="shared" si="39"/>
        <v>98.561205084745765</v>
      </c>
    </row>
    <row r="1315" spans="1:7" x14ac:dyDescent="0.2">
      <c r="A1315" s="654"/>
      <c r="B1315" s="655"/>
      <c r="C1315" s="664" t="s">
        <v>2627</v>
      </c>
      <c r="D1315" s="657"/>
      <c r="E1315" s="657"/>
      <c r="F1315" s="657"/>
      <c r="G1315" s="603"/>
    </row>
    <row r="1316" spans="1:7" x14ac:dyDescent="0.2">
      <c r="A1316" s="658">
        <v>6399</v>
      </c>
      <c r="B1316" s="659">
        <v>5362</v>
      </c>
      <c r="C1316" s="660" t="s">
        <v>3023</v>
      </c>
      <c r="D1316" s="661">
        <v>25000</v>
      </c>
      <c r="E1316" s="662">
        <v>25218.400000000001</v>
      </c>
      <c r="F1316" s="662">
        <v>-24744.362550000002</v>
      </c>
      <c r="G1316" s="663">
        <f t="shared" si="39"/>
        <v>-98.120271508105191</v>
      </c>
    </row>
    <row r="1317" spans="1:7" x14ac:dyDescent="0.2">
      <c r="A1317" s="641">
        <v>6399</v>
      </c>
      <c r="B1317" s="642">
        <v>5365</v>
      </c>
      <c r="C1317" s="643" t="s">
        <v>3035</v>
      </c>
      <c r="D1317" s="644">
        <v>80000</v>
      </c>
      <c r="E1317" s="645">
        <v>138109.9</v>
      </c>
      <c r="F1317" s="645">
        <v>138109.85999999999</v>
      </c>
      <c r="G1317" s="646">
        <f t="shared" si="39"/>
        <v>99.999971037557771</v>
      </c>
    </row>
    <row r="1318" spans="1:7" s="653" customFormat="1" x14ac:dyDescent="0.2">
      <c r="A1318" s="648">
        <v>6399</v>
      </c>
      <c r="B1318" s="649"/>
      <c r="C1318" s="650" t="s">
        <v>261</v>
      </c>
      <c r="D1318" s="651">
        <v>105000</v>
      </c>
      <c r="E1318" s="621">
        <v>163328.29999999999</v>
      </c>
      <c r="F1318" s="621">
        <v>113365.49745000001</v>
      </c>
      <c r="G1318" s="652">
        <f t="shared" si="39"/>
        <v>69.40958636684519</v>
      </c>
    </row>
    <row r="1319" spans="1:7" x14ac:dyDescent="0.2">
      <c r="A1319" s="654"/>
      <c r="B1319" s="655"/>
      <c r="C1319" s="664" t="s">
        <v>2627</v>
      </c>
      <c r="D1319" s="657"/>
      <c r="E1319" s="657"/>
      <c r="F1319" s="657"/>
      <c r="G1319" s="603"/>
    </row>
    <row r="1320" spans="1:7" x14ac:dyDescent="0.2">
      <c r="A1320" s="658">
        <v>6402</v>
      </c>
      <c r="B1320" s="659">
        <v>5364</v>
      </c>
      <c r="C1320" s="660" t="s">
        <v>2629</v>
      </c>
      <c r="D1320" s="661">
        <v>0</v>
      </c>
      <c r="E1320" s="662">
        <v>210292.58900000001</v>
      </c>
      <c r="F1320" s="662">
        <v>207140.59753999999</v>
      </c>
      <c r="G1320" s="663">
        <f t="shared" si="39"/>
        <v>98.501140018776397</v>
      </c>
    </row>
    <row r="1321" spans="1:7" s="653" customFormat="1" x14ac:dyDescent="0.2">
      <c r="A1321" s="648">
        <v>6402</v>
      </c>
      <c r="B1321" s="649"/>
      <c r="C1321" s="650" t="s">
        <v>2741</v>
      </c>
      <c r="D1321" s="651">
        <v>0</v>
      </c>
      <c r="E1321" s="621">
        <v>210292.58900000001</v>
      </c>
      <c r="F1321" s="621">
        <v>207140.59753999999</v>
      </c>
      <c r="G1321" s="652">
        <f t="shared" si="39"/>
        <v>98.501140018776397</v>
      </c>
    </row>
    <row r="1322" spans="1:7" x14ac:dyDescent="0.2">
      <c r="A1322" s="654"/>
      <c r="B1322" s="655"/>
      <c r="C1322" s="664" t="s">
        <v>2627</v>
      </c>
      <c r="D1322" s="657"/>
      <c r="E1322" s="657"/>
      <c r="F1322" s="657"/>
      <c r="G1322" s="603"/>
    </row>
    <row r="1323" spans="1:7" x14ac:dyDescent="0.2">
      <c r="A1323" s="658">
        <v>6409</v>
      </c>
      <c r="B1323" s="659">
        <v>5364</v>
      </c>
      <c r="C1323" s="660" t="s">
        <v>2629</v>
      </c>
      <c r="D1323" s="661">
        <v>0</v>
      </c>
      <c r="E1323" s="662">
        <v>6893.2550000000001</v>
      </c>
      <c r="F1323" s="662">
        <v>6893.2515799999992</v>
      </c>
      <c r="G1323" s="663">
        <f t="shared" si="39"/>
        <v>99.999950386283388</v>
      </c>
    </row>
    <row r="1324" spans="1:7" x14ac:dyDescent="0.2">
      <c r="A1324" s="641">
        <v>6409</v>
      </c>
      <c r="B1324" s="642">
        <v>5901</v>
      </c>
      <c r="C1324" s="643" t="s">
        <v>257</v>
      </c>
      <c r="D1324" s="644">
        <v>50000</v>
      </c>
      <c r="E1324" s="645">
        <v>20621.521000000001</v>
      </c>
      <c r="F1324" s="645">
        <v>0</v>
      </c>
      <c r="G1324" s="646">
        <f t="shared" si="39"/>
        <v>0</v>
      </c>
    </row>
    <row r="1325" spans="1:7" x14ac:dyDescent="0.2">
      <c r="A1325" s="641">
        <v>6409</v>
      </c>
      <c r="B1325" s="642">
        <v>5904</v>
      </c>
      <c r="C1325" s="643" t="s">
        <v>190</v>
      </c>
      <c r="D1325" s="644">
        <v>0</v>
      </c>
      <c r="E1325" s="645">
        <v>639.47699999999998</v>
      </c>
      <c r="F1325" s="645">
        <v>374.28654999999998</v>
      </c>
      <c r="G1325" s="646">
        <f t="shared" si="39"/>
        <v>58.530103506459184</v>
      </c>
    </row>
    <row r="1326" spans="1:7" s="653" customFormat="1" x14ac:dyDescent="0.2">
      <c r="A1326" s="648">
        <v>6409</v>
      </c>
      <c r="B1326" s="649"/>
      <c r="C1326" s="650" t="s">
        <v>106</v>
      </c>
      <c r="D1326" s="651">
        <v>50000</v>
      </c>
      <c r="E1326" s="621">
        <v>28154.253000000001</v>
      </c>
      <c r="F1326" s="621">
        <v>7267.538129999999</v>
      </c>
      <c r="G1326" s="652">
        <f t="shared" si="39"/>
        <v>25.81328700143456</v>
      </c>
    </row>
    <row r="1327" spans="1:7" ht="15" x14ac:dyDescent="0.25">
      <c r="A1327" s="673"/>
      <c r="B1327" s="674"/>
      <c r="C1327" s="664" t="s">
        <v>2627</v>
      </c>
      <c r="D1327" s="675"/>
      <c r="E1327" s="675"/>
      <c r="F1327" s="675"/>
      <c r="G1327" s="676"/>
    </row>
    <row r="1328" spans="1:7" ht="13.5" customHeight="1" x14ac:dyDescent="0.2">
      <c r="A1328" s="1247" t="s">
        <v>262</v>
      </c>
      <c r="B1328" s="1248"/>
      <c r="C1328" s="1248"/>
      <c r="D1328" s="665">
        <v>1342594</v>
      </c>
      <c r="E1328" s="665">
        <v>1730084.9</v>
      </c>
      <c r="F1328" s="665">
        <v>1407119.54122</v>
      </c>
      <c r="G1328" s="666">
        <f t="shared" ref="G1328" si="40">F1328/E1328*100</f>
        <v>81.33239826669778</v>
      </c>
    </row>
    <row r="1329" spans="1:7" ht="15" x14ac:dyDescent="0.25">
      <c r="A1329" s="673"/>
      <c r="B1329" s="674"/>
      <c r="C1329" s="677"/>
      <c r="D1329" s="675"/>
      <c r="E1329" s="675"/>
      <c r="F1329" s="675"/>
      <c r="G1329" s="676"/>
    </row>
    <row r="1330" spans="1:7" x14ac:dyDescent="0.2">
      <c r="A1330" s="678">
        <v>6330</v>
      </c>
      <c r="B1330" s="679">
        <v>5342</v>
      </c>
      <c r="C1330" s="660" t="s">
        <v>2630</v>
      </c>
      <c r="D1330" s="680">
        <v>0</v>
      </c>
      <c r="E1330" s="681">
        <v>0</v>
      </c>
      <c r="F1330" s="682">
        <v>20567.374</v>
      </c>
      <c r="G1330" s="603" t="s">
        <v>2739</v>
      </c>
    </row>
    <row r="1331" spans="1:7" x14ac:dyDescent="0.2">
      <c r="A1331" s="683">
        <v>6330</v>
      </c>
      <c r="B1331" s="684">
        <v>5345</v>
      </c>
      <c r="C1331" s="643" t="s">
        <v>263</v>
      </c>
      <c r="D1331" s="685">
        <v>0</v>
      </c>
      <c r="E1331" s="686">
        <v>0</v>
      </c>
      <c r="F1331" s="687">
        <v>33107842.224259999</v>
      </c>
      <c r="G1331" s="603" t="s">
        <v>2739</v>
      </c>
    </row>
    <row r="1332" spans="1:7" x14ac:dyDescent="0.2">
      <c r="A1332" s="683">
        <v>6330</v>
      </c>
      <c r="B1332" s="684">
        <v>5348</v>
      </c>
      <c r="C1332" s="643" t="s">
        <v>264</v>
      </c>
      <c r="D1332" s="685">
        <v>0</v>
      </c>
      <c r="E1332" s="686">
        <v>0</v>
      </c>
      <c r="F1332" s="687">
        <v>3895.3537999999999</v>
      </c>
      <c r="G1332" s="603" t="s">
        <v>2739</v>
      </c>
    </row>
    <row r="1333" spans="1:7" x14ac:dyDescent="0.2">
      <c r="A1333" s="683">
        <v>6330</v>
      </c>
      <c r="B1333" s="684">
        <v>5349</v>
      </c>
      <c r="C1333" s="643" t="s">
        <v>265</v>
      </c>
      <c r="D1333" s="685">
        <v>0</v>
      </c>
      <c r="E1333" s="686">
        <v>0</v>
      </c>
      <c r="F1333" s="687">
        <v>1832017.5549999999</v>
      </c>
      <c r="G1333" s="603" t="s">
        <v>2739</v>
      </c>
    </row>
    <row r="1334" spans="1:7" ht="13.5" thickBot="1" x14ac:dyDescent="0.25">
      <c r="A1334" s="688">
        <v>6330</v>
      </c>
      <c r="B1334" s="689"/>
      <c r="C1334" s="690" t="s">
        <v>124</v>
      </c>
      <c r="D1334" s="691">
        <v>0</v>
      </c>
      <c r="E1334" s="692">
        <v>0</v>
      </c>
      <c r="F1334" s="693">
        <v>34964322.507059999</v>
      </c>
      <c r="G1334" s="694" t="s">
        <v>2739</v>
      </c>
    </row>
    <row r="1335" spans="1:7" x14ac:dyDescent="0.2">
      <c r="E1335" s="647"/>
      <c r="G1335" s="647"/>
    </row>
    <row r="1336" spans="1:7" x14ac:dyDescent="0.2">
      <c r="E1336" s="647"/>
      <c r="G1336" s="647"/>
    </row>
    <row r="1337" spans="1:7" s="697" customFormat="1" x14ac:dyDescent="0.2">
      <c r="A1337" s="696"/>
      <c r="B1337" s="696"/>
      <c r="C1337" s="696"/>
    </row>
    <row r="1338" spans="1:7" s="697" customFormat="1" x14ac:dyDescent="0.2">
      <c r="A1338" s="696"/>
      <c r="B1338" s="696"/>
      <c r="C1338" s="696"/>
    </row>
    <row r="1339" spans="1:7" s="95" customFormat="1" ht="18" customHeight="1" x14ac:dyDescent="0.2">
      <c r="A1339" s="101" t="s">
        <v>3</v>
      </c>
      <c r="B1339" s="260"/>
      <c r="C1339" s="102"/>
      <c r="D1339" s="103"/>
      <c r="E1339" s="103"/>
      <c r="F1339" s="103"/>
    </row>
    <row r="1340" spans="1:7" s="95" customFormat="1" ht="12.75" customHeight="1" thickBot="1" x14ac:dyDescent="0.25">
      <c r="A1340" s="260"/>
      <c r="B1340" s="260"/>
      <c r="C1340" s="102"/>
      <c r="D1340" s="103"/>
      <c r="E1340" s="103"/>
      <c r="F1340" s="103"/>
      <c r="G1340" s="99" t="s">
        <v>2</v>
      </c>
    </row>
    <row r="1341" spans="1:7" s="105" customFormat="1" ht="39" customHeight="1" thickBot="1" x14ac:dyDescent="0.25">
      <c r="A1341" s="104" t="s">
        <v>55</v>
      </c>
      <c r="B1341" s="638" t="s">
        <v>56</v>
      </c>
      <c r="C1341" s="638" t="s">
        <v>57</v>
      </c>
      <c r="D1341" s="639" t="s">
        <v>58</v>
      </c>
      <c r="E1341" s="639" t="s">
        <v>59</v>
      </c>
      <c r="F1341" s="639" t="s">
        <v>1</v>
      </c>
      <c r="G1341" s="640" t="s">
        <v>60</v>
      </c>
    </row>
    <row r="1342" spans="1:7" x14ac:dyDescent="0.2">
      <c r="A1342" s="641">
        <v>1019</v>
      </c>
      <c r="B1342" s="642">
        <v>6322</v>
      </c>
      <c r="C1342" s="643" t="s">
        <v>266</v>
      </c>
      <c r="D1342" s="644">
        <v>0</v>
      </c>
      <c r="E1342" s="645">
        <v>200</v>
      </c>
      <c r="F1342" s="645">
        <v>200</v>
      </c>
      <c r="G1342" s="698">
        <f t="shared" ref="G1342:G1424" si="41">F1342/E1342*100</f>
        <v>100</v>
      </c>
    </row>
    <row r="1343" spans="1:7" s="653" customFormat="1" x14ac:dyDescent="0.2">
      <c r="A1343" s="648">
        <v>1019</v>
      </c>
      <c r="B1343" s="649"/>
      <c r="C1343" s="650" t="s">
        <v>132</v>
      </c>
      <c r="D1343" s="651">
        <v>0</v>
      </c>
      <c r="E1343" s="621">
        <v>200</v>
      </c>
      <c r="F1343" s="621">
        <v>200</v>
      </c>
      <c r="G1343" s="699">
        <f t="shared" si="41"/>
        <v>100</v>
      </c>
    </row>
    <row r="1344" spans="1:7" s="653" customFormat="1" x14ac:dyDescent="0.2">
      <c r="A1344" s="654"/>
      <c r="B1344" s="655"/>
      <c r="C1344" s="664" t="s">
        <v>2627</v>
      </c>
      <c r="D1344" s="657"/>
      <c r="E1344" s="657"/>
      <c r="F1344" s="657"/>
      <c r="G1344" s="700"/>
    </row>
    <row r="1345" spans="1:7" x14ac:dyDescent="0.2">
      <c r="A1345" s="658">
        <v>1070</v>
      </c>
      <c r="B1345" s="659">
        <v>6322</v>
      </c>
      <c r="C1345" s="660" t="s">
        <v>266</v>
      </c>
      <c r="D1345" s="661">
        <v>0</v>
      </c>
      <c r="E1345" s="662">
        <v>157</v>
      </c>
      <c r="F1345" s="662">
        <v>157</v>
      </c>
      <c r="G1345" s="672">
        <f t="shared" si="41"/>
        <v>100</v>
      </c>
    </row>
    <row r="1346" spans="1:7" s="653" customFormat="1" x14ac:dyDescent="0.2">
      <c r="A1346" s="648">
        <v>1070</v>
      </c>
      <c r="B1346" s="649"/>
      <c r="C1346" s="650" t="s">
        <v>3015</v>
      </c>
      <c r="D1346" s="651">
        <v>0</v>
      </c>
      <c r="E1346" s="621">
        <v>157</v>
      </c>
      <c r="F1346" s="621">
        <v>157</v>
      </c>
      <c r="G1346" s="699">
        <f t="shared" si="41"/>
        <v>100</v>
      </c>
    </row>
    <row r="1347" spans="1:7" s="653" customFormat="1" x14ac:dyDescent="0.2">
      <c r="A1347" s="654"/>
      <c r="B1347" s="655"/>
      <c r="C1347" s="664" t="s">
        <v>2627</v>
      </c>
      <c r="D1347" s="657"/>
      <c r="E1347" s="657"/>
      <c r="F1347" s="657"/>
      <c r="G1347" s="700"/>
    </row>
    <row r="1348" spans="1:7" ht="13.5" customHeight="1" x14ac:dyDescent="0.2">
      <c r="A1348" s="1247" t="s">
        <v>136</v>
      </c>
      <c r="B1348" s="1248"/>
      <c r="C1348" s="1248"/>
      <c r="D1348" s="665">
        <v>0</v>
      </c>
      <c r="E1348" s="665">
        <v>357</v>
      </c>
      <c r="F1348" s="665">
        <v>357</v>
      </c>
      <c r="G1348" s="666">
        <f t="shared" ref="G1348" si="42">F1348/E1348*100</f>
        <v>100</v>
      </c>
    </row>
    <row r="1349" spans="1:7" x14ac:dyDescent="0.2">
      <c r="A1349" s="667"/>
      <c r="B1349" s="668"/>
      <c r="C1349" s="668"/>
      <c r="D1349" s="669"/>
      <c r="E1349" s="669"/>
      <c r="F1349" s="669"/>
      <c r="G1349" s="670"/>
    </row>
    <row r="1350" spans="1:7" x14ac:dyDescent="0.2">
      <c r="A1350" s="658">
        <v>2115</v>
      </c>
      <c r="B1350" s="659">
        <v>6121</v>
      </c>
      <c r="C1350" s="660" t="s">
        <v>1000</v>
      </c>
      <c r="D1350" s="661">
        <v>100000</v>
      </c>
      <c r="E1350" s="662">
        <v>44885.26</v>
      </c>
      <c r="F1350" s="662">
        <v>409.34300000000002</v>
      </c>
      <c r="G1350" s="672">
        <f t="shared" si="41"/>
        <v>0.91197644839308045</v>
      </c>
    </row>
    <row r="1351" spans="1:7" x14ac:dyDescent="0.2">
      <c r="A1351" s="641">
        <v>2115</v>
      </c>
      <c r="B1351" s="642">
        <v>6351</v>
      </c>
      <c r="C1351" s="643" t="s">
        <v>267</v>
      </c>
      <c r="D1351" s="644">
        <v>0</v>
      </c>
      <c r="E1351" s="645">
        <v>5091.88</v>
      </c>
      <c r="F1351" s="645">
        <v>1399.5708</v>
      </c>
      <c r="G1351" s="698">
        <f t="shared" si="41"/>
        <v>27.486327250445807</v>
      </c>
    </row>
    <row r="1352" spans="1:7" x14ac:dyDescent="0.2">
      <c r="A1352" s="641">
        <v>2115</v>
      </c>
      <c r="B1352" s="642">
        <v>6451</v>
      </c>
      <c r="C1352" s="643" t="s">
        <v>276</v>
      </c>
      <c r="D1352" s="644">
        <v>0</v>
      </c>
      <c r="E1352" s="645">
        <v>13644.2</v>
      </c>
      <c r="F1352" s="645">
        <v>7043.1</v>
      </c>
      <c r="G1352" s="698">
        <f t="shared" si="41"/>
        <v>51.619735858460004</v>
      </c>
    </row>
    <row r="1353" spans="1:7" s="653" customFormat="1" x14ac:dyDescent="0.2">
      <c r="A1353" s="648">
        <v>2115</v>
      </c>
      <c r="B1353" s="649"/>
      <c r="C1353" s="650" t="s">
        <v>138</v>
      </c>
      <c r="D1353" s="651">
        <v>100000</v>
      </c>
      <c r="E1353" s="621">
        <v>63621.34</v>
      </c>
      <c r="F1353" s="621">
        <v>8852.0138000000006</v>
      </c>
      <c r="G1353" s="699">
        <f t="shared" si="41"/>
        <v>13.913592200352904</v>
      </c>
    </row>
    <row r="1354" spans="1:7" s="653" customFormat="1" x14ac:dyDescent="0.2">
      <c r="A1354" s="654"/>
      <c r="B1354" s="655"/>
      <c r="C1354" s="664" t="s">
        <v>2627</v>
      </c>
      <c r="D1354" s="657"/>
      <c r="E1354" s="657"/>
      <c r="F1354" s="657"/>
      <c r="G1354" s="700"/>
    </row>
    <row r="1355" spans="1:7" x14ac:dyDescent="0.2">
      <c r="A1355" s="658">
        <v>2125</v>
      </c>
      <c r="B1355" s="659">
        <v>6312</v>
      </c>
      <c r="C1355" s="660" t="s">
        <v>3042</v>
      </c>
      <c r="D1355" s="661">
        <v>0</v>
      </c>
      <c r="E1355" s="662">
        <v>9536.375</v>
      </c>
      <c r="F1355" s="662">
        <v>7659.1790000000001</v>
      </c>
      <c r="G1355" s="672">
        <f t="shared" si="41"/>
        <v>80.315413351509363</v>
      </c>
    </row>
    <row r="1356" spans="1:7" x14ac:dyDescent="0.2">
      <c r="A1356" s="641">
        <v>2125</v>
      </c>
      <c r="B1356" s="642">
        <v>6313</v>
      </c>
      <c r="C1356" s="643" t="s">
        <v>3043</v>
      </c>
      <c r="D1356" s="644">
        <v>0</v>
      </c>
      <c r="E1356" s="645">
        <v>20124.635999999999</v>
      </c>
      <c r="F1356" s="645">
        <v>16004.38</v>
      </c>
      <c r="G1356" s="698">
        <f t="shared" si="41"/>
        <v>79.526307954091692</v>
      </c>
    </row>
    <row r="1357" spans="1:7" x14ac:dyDescent="0.2">
      <c r="A1357" s="641">
        <v>2125</v>
      </c>
      <c r="B1357" s="642">
        <v>6322</v>
      </c>
      <c r="C1357" s="643" t="s">
        <v>266</v>
      </c>
      <c r="D1357" s="644">
        <v>0</v>
      </c>
      <c r="E1357" s="645">
        <v>150</v>
      </c>
      <c r="F1357" s="645">
        <v>150</v>
      </c>
      <c r="G1357" s="698">
        <f t="shared" si="41"/>
        <v>100</v>
      </c>
    </row>
    <row r="1358" spans="1:7" x14ac:dyDescent="0.2">
      <c r="A1358" s="641">
        <v>2125</v>
      </c>
      <c r="B1358" s="642">
        <v>6371</v>
      </c>
      <c r="C1358" s="643" t="s">
        <v>280</v>
      </c>
      <c r="D1358" s="644">
        <v>0</v>
      </c>
      <c r="E1358" s="645">
        <v>23318.334999999999</v>
      </c>
      <c r="F1358" s="645">
        <v>0</v>
      </c>
      <c r="G1358" s="698">
        <f t="shared" si="41"/>
        <v>0</v>
      </c>
    </row>
    <row r="1359" spans="1:7" s="653" customFormat="1" x14ac:dyDescent="0.2">
      <c r="A1359" s="648">
        <v>2125</v>
      </c>
      <c r="B1359" s="649"/>
      <c r="C1359" s="650" t="s">
        <v>3476</v>
      </c>
      <c r="D1359" s="651">
        <v>0</v>
      </c>
      <c r="E1359" s="621">
        <v>53129.345999999998</v>
      </c>
      <c r="F1359" s="621">
        <v>23813.559000000001</v>
      </c>
      <c r="G1359" s="699">
        <f t="shared" si="41"/>
        <v>44.821856079312553</v>
      </c>
    </row>
    <row r="1360" spans="1:7" s="653" customFormat="1" x14ac:dyDescent="0.2">
      <c r="A1360" s="654"/>
      <c r="B1360" s="655"/>
      <c r="C1360" s="664" t="s">
        <v>2627</v>
      </c>
      <c r="D1360" s="657"/>
      <c r="E1360" s="657"/>
      <c r="F1360" s="657"/>
      <c r="G1360" s="700"/>
    </row>
    <row r="1361" spans="1:7" x14ac:dyDescent="0.2">
      <c r="A1361" s="658">
        <v>2141</v>
      </c>
      <c r="B1361" s="659">
        <v>6122</v>
      </c>
      <c r="C1361" s="660" t="s">
        <v>268</v>
      </c>
      <c r="D1361" s="661">
        <v>0</v>
      </c>
      <c r="E1361" s="662">
        <v>430</v>
      </c>
      <c r="F1361" s="662">
        <v>430</v>
      </c>
      <c r="G1361" s="672">
        <f t="shared" si="41"/>
        <v>100</v>
      </c>
    </row>
    <row r="1362" spans="1:7" s="653" customFormat="1" x14ac:dyDescent="0.2">
      <c r="A1362" s="648">
        <v>2141</v>
      </c>
      <c r="B1362" s="649"/>
      <c r="C1362" s="650" t="s">
        <v>143</v>
      </c>
      <c r="D1362" s="651">
        <v>0</v>
      </c>
      <c r="E1362" s="621">
        <v>430</v>
      </c>
      <c r="F1362" s="621">
        <v>430</v>
      </c>
      <c r="G1362" s="699">
        <f t="shared" si="41"/>
        <v>100</v>
      </c>
    </row>
    <row r="1363" spans="1:7" s="653" customFormat="1" x14ac:dyDescent="0.2">
      <c r="A1363" s="654"/>
      <c r="B1363" s="655"/>
      <c r="C1363" s="664" t="s">
        <v>2627</v>
      </c>
      <c r="D1363" s="657"/>
      <c r="E1363" s="657"/>
      <c r="F1363" s="657"/>
      <c r="G1363" s="700"/>
    </row>
    <row r="1364" spans="1:7" x14ac:dyDescent="0.2">
      <c r="A1364" s="658">
        <v>2143</v>
      </c>
      <c r="B1364" s="659">
        <v>6111</v>
      </c>
      <c r="C1364" s="660" t="s">
        <v>274</v>
      </c>
      <c r="D1364" s="661">
        <v>0</v>
      </c>
      <c r="E1364" s="662">
        <v>281.33</v>
      </c>
      <c r="F1364" s="662">
        <v>281.32499999999999</v>
      </c>
      <c r="G1364" s="672">
        <f t="shared" si="41"/>
        <v>99.998222727757437</v>
      </c>
    </row>
    <row r="1365" spans="1:7" x14ac:dyDescent="0.2">
      <c r="A1365" s="641">
        <v>2143</v>
      </c>
      <c r="B1365" s="642">
        <v>6312</v>
      </c>
      <c r="C1365" s="643" t="s">
        <v>3042</v>
      </c>
      <c r="D1365" s="644">
        <v>803</v>
      </c>
      <c r="E1365" s="645">
        <v>1552.4</v>
      </c>
      <c r="F1365" s="645">
        <v>1547.9780000000001</v>
      </c>
      <c r="G1365" s="698">
        <f t="shared" si="41"/>
        <v>99.715150734346807</v>
      </c>
    </row>
    <row r="1366" spans="1:7" x14ac:dyDescent="0.2">
      <c r="A1366" s="641">
        <v>2143</v>
      </c>
      <c r="B1366" s="642">
        <v>6313</v>
      </c>
      <c r="C1366" s="643" t="s">
        <v>3043</v>
      </c>
      <c r="D1366" s="644">
        <v>1129</v>
      </c>
      <c r="E1366" s="645">
        <v>3683.35</v>
      </c>
      <c r="F1366" s="645">
        <v>2458.3423299999999</v>
      </c>
      <c r="G1366" s="698">
        <f t="shared" si="41"/>
        <v>66.742023701250218</v>
      </c>
    </row>
    <row r="1367" spans="1:7" x14ac:dyDescent="0.2">
      <c r="A1367" s="641">
        <v>2143</v>
      </c>
      <c r="B1367" s="642">
        <v>6322</v>
      </c>
      <c r="C1367" s="643" t="s">
        <v>266</v>
      </c>
      <c r="D1367" s="644">
        <v>3980</v>
      </c>
      <c r="E1367" s="645">
        <v>1810.7</v>
      </c>
      <c r="F1367" s="645">
        <v>1570.3</v>
      </c>
      <c r="G1367" s="698">
        <f t="shared" si="41"/>
        <v>86.723366653780303</v>
      </c>
    </row>
    <row r="1368" spans="1:7" x14ac:dyDescent="0.2">
      <c r="A1368" s="641">
        <v>2143</v>
      </c>
      <c r="B1368" s="642">
        <v>6341</v>
      </c>
      <c r="C1368" s="643" t="s">
        <v>271</v>
      </c>
      <c r="D1368" s="644">
        <v>32773</v>
      </c>
      <c r="E1368" s="645">
        <v>68306.490000000005</v>
      </c>
      <c r="F1368" s="645">
        <v>38386.623850000004</v>
      </c>
      <c r="G1368" s="698">
        <f t="shared" si="41"/>
        <v>56.197623168750141</v>
      </c>
    </row>
    <row r="1369" spans="1:7" x14ac:dyDescent="0.2">
      <c r="A1369" s="641">
        <v>2143</v>
      </c>
      <c r="B1369" s="642">
        <v>6349</v>
      </c>
      <c r="C1369" s="643" t="s">
        <v>3044</v>
      </c>
      <c r="D1369" s="644">
        <v>538</v>
      </c>
      <c r="E1369" s="645">
        <v>10345.799999999999</v>
      </c>
      <c r="F1369" s="645">
        <v>10345</v>
      </c>
      <c r="G1369" s="698">
        <f t="shared" si="41"/>
        <v>99.992267393531691</v>
      </c>
    </row>
    <row r="1370" spans="1:7" x14ac:dyDescent="0.2">
      <c r="A1370" s="641">
        <v>2143</v>
      </c>
      <c r="B1370" s="642">
        <v>6351</v>
      </c>
      <c r="C1370" s="643" t="s">
        <v>267</v>
      </c>
      <c r="D1370" s="644">
        <v>0</v>
      </c>
      <c r="E1370" s="645">
        <v>323.8</v>
      </c>
      <c r="F1370" s="645">
        <v>323.8</v>
      </c>
      <c r="G1370" s="698">
        <f t="shared" si="41"/>
        <v>100</v>
      </c>
    </row>
    <row r="1371" spans="1:7" x14ac:dyDescent="0.2">
      <c r="A1371" s="641">
        <v>2143</v>
      </c>
      <c r="B1371" s="642">
        <v>6901</v>
      </c>
      <c r="C1371" s="643" t="s">
        <v>3048</v>
      </c>
      <c r="D1371" s="644">
        <v>0</v>
      </c>
      <c r="E1371" s="645">
        <v>30000</v>
      </c>
      <c r="F1371" s="645">
        <v>0</v>
      </c>
      <c r="G1371" s="698">
        <f t="shared" si="41"/>
        <v>0</v>
      </c>
    </row>
    <row r="1372" spans="1:7" s="653" customFormat="1" x14ac:dyDescent="0.2">
      <c r="A1372" s="648">
        <v>2143</v>
      </c>
      <c r="B1372" s="649"/>
      <c r="C1372" s="650" t="s">
        <v>0</v>
      </c>
      <c r="D1372" s="651">
        <v>39223</v>
      </c>
      <c r="E1372" s="621">
        <v>116303.87</v>
      </c>
      <c r="F1372" s="621">
        <v>54913.369180000002</v>
      </c>
      <c r="G1372" s="699">
        <f t="shared" si="41"/>
        <v>47.215427294035877</v>
      </c>
    </row>
    <row r="1373" spans="1:7" s="653" customFormat="1" x14ac:dyDescent="0.2">
      <c r="A1373" s="654"/>
      <c r="B1373" s="655"/>
      <c r="C1373" s="664" t="s">
        <v>2627</v>
      </c>
      <c r="D1373" s="657"/>
      <c r="E1373" s="657"/>
      <c r="F1373" s="657"/>
      <c r="G1373" s="700"/>
    </row>
    <row r="1374" spans="1:7" x14ac:dyDescent="0.2">
      <c r="A1374" s="658">
        <v>2212</v>
      </c>
      <c r="B1374" s="659">
        <v>6121</v>
      </c>
      <c r="C1374" s="660" t="s">
        <v>1000</v>
      </c>
      <c r="D1374" s="661">
        <v>386360</v>
      </c>
      <c r="E1374" s="662">
        <v>287160.33</v>
      </c>
      <c r="F1374" s="662">
        <v>200325.35907000003</v>
      </c>
      <c r="G1374" s="672">
        <f t="shared" si="41"/>
        <v>69.760805425317642</v>
      </c>
    </row>
    <row r="1375" spans="1:7" x14ac:dyDescent="0.2">
      <c r="A1375" s="641">
        <v>2212</v>
      </c>
      <c r="B1375" s="642">
        <v>6130</v>
      </c>
      <c r="C1375" s="643" t="s">
        <v>272</v>
      </c>
      <c r="D1375" s="644">
        <v>63759</v>
      </c>
      <c r="E1375" s="645">
        <v>62759</v>
      </c>
      <c r="F1375" s="645">
        <v>17170.889199999998</v>
      </c>
      <c r="G1375" s="698">
        <f t="shared" si="41"/>
        <v>27.360042703038605</v>
      </c>
    </row>
    <row r="1376" spans="1:7" x14ac:dyDescent="0.2">
      <c r="A1376" s="641">
        <v>2212</v>
      </c>
      <c r="B1376" s="642">
        <v>6351</v>
      </c>
      <c r="C1376" s="643" t="s">
        <v>267</v>
      </c>
      <c r="D1376" s="644">
        <v>327900</v>
      </c>
      <c r="E1376" s="645">
        <v>583970.24600000004</v>
      </c>
      <c r="F1376" s="645">
        <v>514823.11028000008</v>
      </c>
      <c r="G1376" s="698">
        <f t="shared" si="41"/>
        <v>88.159133758331933</v>
      </c>
    </row>
    <row r="1377" spans="1:7" x14ac:dyDescent="0.2">
      <c r="A1377" s="641">
        <v>2212</v>
      </c>
      <c r="B1377" s="642">
        <v>6356</v>
      </c>
      <c r="C1377" s="643" t="s">
        <v>273</v>
      </c>
      <c r="D1377" s="644">
        <v>0</v>
      </c>
      <c r="E1377" s="645">
        <v>47351.375999999997</v>
      </c>
      <c r="F1377" s="645">
        <v>47351.375999999997</v>
      </c>
      <c r="G1377" s="698">
        <f t="shared" si="41"/>
        <v>100</v>
      </c>
    </row>
    <row r="1378" spans="1:7" x14ac:dyDescent="0.2">
      <c r="A1378" s="641">
        <v>2212</v>
      </c>
      <c r="B1378" s="642">
        <v>6380</v>
      </c>
      <c r="C1378" s="643" t="s">
        <v>3045</v>
      </c>
      <c r="D1378" s="644">
        <v>0</v>
      </c>
      <c r="E1378" s="645">
        <v>3380.73</v>
      </c>
      <c r="F1378" s="645">
        <v>3380.7172500000001</v>
      </c>
      <c r="G1378" s="698">
        <f t="shared" si="41"/>
        <v>99.999622862517867</v>
      </c>
    </row>
    <row r="1379" spans="1:7" x14ac:dyDescent="0.2">
      <c r="A1379" s="641">
        <v>2212</v>
      </c>
      <c r="B1379" s="642">
        <v>6901</v>
      </c>
      <c r="C1379" s="643" t="s">
        <v>3048</v>
      </c>
      <c r="D1379" s="644">
        <v>0</v>
      </c>
      <c r="E1379" s="645">
        <v>1000</v>
      </c>
      <c r="F1379" s="645">
        <v>0</v>
      </c>
      <c r="G1379" s="698">
        <f t="shared" si="41"/>
        <v>0</v>
      </c>
    </row>
    <row r="1380" spans="1:7" s="653" customFormat="1" x14ac:dyDescent="0.2">
      <c r="A1380" s="648">
        <v>2212</v>
      </c>
      <c r="B1380" s="649"/>
      <c r="C1380" s="650" t="s">
        <v>64</v>
      </c>
      <c r="D1380" s="651">
        <v>778019</v>
      </c>
      <c r="E1380" s="621">
        <v>985621.68200000003</v>
      </c>
      <c r="F1380" s="621">
        <v>783051.45180000016</v>
      </c>
      <c r="G1380" s="699">
        <f t="shared" si="41"/>
        <v>79.447466112053348</v>
      </c>
    </row>
    <row r="1381" spans="1:7" s="653" customFormat="1" x14ac:dyDescent="0.2">
      <c r="A1381" s="654"/>
      <c r="B1381" s="655"/>
      <c r="C1381" s="664" t="s">
        <v>2627</v>
      </c>
      <c r="D1381" s="657"/>
      <c r="E1381" s="657"/>
      <c r="F1381" s="657"/>
      <c r="G1381" s="700"/>
    </row>
    <row r="1382" spans="1:7" x14ac:dyDescent="0.2">
      <c r="A1382" s="658">
        <v>2219</v>
      </c>
      <c r="B1382" s="659">
        <v>6341</v>
      </c>
      <c r="C1382" s="660" t="s">
        <v>271</v>
      </c>
      <c r="D1382" s="661">
        <v>48000</v>
      </c>
      <c r="E1382" s="662">
        <v>35680.800000000003</v>
      </c>
      <c r="F1382" s="662">
        <v>11580.8</v>
      </c>
      <c r="G1382" s="672">
        <f t="shared" si="41"/>
        <v>32.456671375081271</v>
      </c>
    </row>
    <row r="1383" spans="1:7" x14ac:dyDescent="0.2">
      <c r="A1383" s="641">
        <v>2219</v>
      </c>
      <c r="B1383" s="642">
        <v>6901</v>
      </c>
      <c r="C1383" s="643" t="s">
        <v>3048</v>
      </c>
      <c r="D1383" s="644">
        <v>0</v>
      </c>
      <c r="E1383" s="645">
        <v>28000</v>
      </c>
      <c r="F1383" s="645">
        <v>0</v>
      </c>
      <c r="G1383" s="698">
        <f t="shared" si="41"/>
        <v>0</v>
      </c>
    </row>
    <row r="1384" spans="1:7" s="653" customFormat="1" x14ac:dyDescent="0.2">
      <c r="A1384" s="648">
        <v>2219</v>
      </c>
      <c r="B1384" s="649"/>
      <c r="C1384" s="650" t="s">
        <v>160</v>
      </c>
      <c r="D1384" s="651">
        <v>48000</v>
      </c>
      <c r="E1384" s="621">
        <v>63680.800000000003</v>
      </c>
      <c r="F1384" s="621">
        <v>11580.8</v>
      </c>
      <c r="G1384" s="699">
        <f t="shared" si="41"/>
        <v>18.18570118465848</v>
      </c>
    </row>
    <row r="1385" spans="1:7" s="653" customFormat="1" x14ac:dyDescent="0.2">
      <c r="A1385" s="654"/>
      <c r="B1385" s="655"/>
      <c r="C1385" s="664" t="s">
        <v>2627</v>
      </c>
      <c r="D1385" s="657"/>
      <c r="E1385" s="657"/>
      <c r="F1385" s="657"/>
      <c r="G1385" s="700"/>
    </row>
    <row r="1386" spans="1:7" x14ac:dyDescent="0.2">
      <c r="A1386" s="658">
        <v>2251</v>
      </c>
      <c r="B1386" s="659">
        <v>6121</v>
      </c>
      <c r="C1386" s="660" t="s">
        <v>1000</v>
      </c>
      <c r="D1386" s="661">
        <v>197232</v>
      </c>
      <c r="E1386" s="662">
        <v>336781.13</v>
      </c>
      <c r="F1386" s="662">
        <v>293622.15629999997</v>
      </c>
      <c r="G1386" s="672">
        <f t="shared" si="41"/>
        <v>87.184859882143627</v>
      </c>
    </row>
    <row r="1387" spans="1:7" x14ac:dyDescent="0.2">
      <c r="A1387" s="641">
        <v>2251</v>
      </c>
      <c r="B1387" s="642">
        <v>6201</v>
      </c>
      <c r="C1387" s="643" t="s">
        <v>275</v>
      </c>
      <c r="D1387" s="644">
        <v>0</v>
      </c>
      <c r="E1387" s="645">
        <v>14100</v>
      </c>
      <c r="F1387" s="645">
        <v>0</v>
      </c>
      <c r="G1387" s="698">
        <f t="shared" si="41"/>
        <v>0</v>
      </c>
    </row>
    <row r="1388" spans="1:7" x14ac:dyDescent="0.2">
      <c r="A1388" s="641">
        <v>2251</v>
      </c>
      <c r="B1388" s="642">
        <v>6313</v>
      </c>
      <c r="C1388" s="643" t="s">
        <v>3043</v>
      </c>
      <c r="D1388" s="644">
        <v>2800</v>
      </c>
      <c r="E1388" s="645">
        <v>2800</v>
      </c>
      <c r="F1388" s="645">
        <v>2741.6729999999998</v>
      </c>
      <c r="G1388" s="698">
        <f t="shared" si="41"/>
        <v>97.916892857142841</v>
      </c>
    </row>
    <row r="1389" spans="1:7" s="653" customFormat="1" x14ac:dyDescent="0.2">
      <c r="A1389" s="648">
        <v>2251</v>
      </c>
      <c r="B1389" s="649"/>
      <c r="C1389" s="650" t="s">
        <v>66</v>
      </c>
      <c r="D1389" s="651">
        <v>200032</v>
      </c>
      <c r="E1389" s="621">
        <v>353681.13</v>
      </c>
      <c r="F1389" s="621">
        <v>296363.82929999992</v>
      </c>
      <c r="G1389" s="699">
        <f t="shared" si="41"/>
        <v>83.794074425174998</v>
      </c>
    </row>
    <row r="1390" spans="1:7" s="653" customFormat="1" x14ac:dyDescent="0.2">
      <c r="A1390" s="654"/>
      <c r="B1390" s="655"/>
      <c r="C1390" s="664" t="s">
        <v>2627</v>
      </c>
      <c r="D1390" s="657"/>
      <c r="E1390" s="657"/>
      <c r="F1390" s="657"/>
      <c r="G1390" s="700"/>
    </row>
    <row r="1391" spans="1:7" x14ac:dyDescent="0.2">
      <c r="A1391" s="658">
        <v>2299</v>
      </c>
      <c r="B1391" s="659">
        <v>6111</v>
      </c>
      <c r="C1391" s="660" t="s">
        <v>274</v>
      </c>
      <c r="D1391" s="661">
        <v>1000</v>
      </c>
      <c r="E1391" s="662">
        <v>15.78</v>
      </c>
      <c r="F1391" s="662">
        <v>0</v>
      </c>
      <c r="G1391" s="672">
        <f t="shared" si="41"/>
        <v>0</v>
      </c>
    </row>
    <row r="1392" spans="1:7" x14ac:dyDescent="0.2">
      <c r="A1392" s="641">
        <v>2299</v>
      </c>
      <c r="B1392" s="642">
        <v>6313</v>
      </c>
      <c r="C1392" s="643" t="s">
        <v>3043</v>
      </c>
      <c r="D1392" s="644">
        <v>0</v>
      </c>
      <c r="E1392" s="645">
        <v>149.57499999999999</v>
      </c>
      <c r="F1392" s="645">
        <v>149.57499999999999</v>
      </c>
      <c r="G1392" s="698">
        <f t="shared" si="41"/>
        <v>100</v>
      </c>
    </row>
    <row r="1393" spans="1:7" x14ac:dyDescent="0.2">
      <c r="A1393" s="641">
        <v>2299</v>
      </c>
      <c r="B1393" s="642">
        <v>6341</v>
      </c>
      <c r="C1393" s="643" t="s">
        <v>271</v>
      </c>
      <c r="D1393" s="644">
        <v>0</v>
      </c>
      <c r="E1393" s="645">
        <v>8696.0990000000002</v>
      </c>
      <c r="F1393" s="645">
        <v>400</v>
      </c>
      <c r="G1393" s="698">
        <f t="shared" si="41"/>
        <v>4.5997636411452998</v>
      </c>
    </row>
    <row r="1394" spans="1:7" x14ac:dyDescent="0.2">
      <c r="A1394" s="641">
        <v>2299</v>
      </c>
      <c r="B1394" s="642">
        <v>6901</v>
      </c>
      <c r="C1394" s="643" t="s">
        <v>3048</v>
      </c>
      <c r="D1394" s="644">
        <v>0</v>
      </c>
      <c r="E1394" s="645">
        <v>20000</v>
      </c>
      <c r="F1394" s="645">
        <v>0</v>
      </c>
      <c r="G1394" s="698">
        <f t="shared" si="41"/>
        <v>0</v>
      </c>
    </row>
    <row r="1395" spans="1:7" s="653" customFormat="1" x14ac:dyDescent="0.2">
      <c r="A1395" s="648">
        <v>2299</v>
      </c>
      <c r="B1395" s="649"/>
      <c r="C1395" s="650" t="s">
        <v>67</v>
      </c>
      <c r="D1395" s="651">
        <v>1000</v>
      </c>
      <c r="E1395" s="621">
        <v>28861.454000000002</v>
      </c>
      <c r="F1395" s="621">
        <v>549.57500000000005</v>
      </c>
      <c r="G1395" s="699">
        <f t="shared" si="41"/>
        <v>1.9041833443318552</v>
      </c>
    </row>
    <row r="1396" spans="1:7" s="653" customFormat="1" x14ac:dyDescent="0.2">
      <c r="A1396" s="654"/>
      <c r="B1396" s="655"/>
      <c r="C1396" s="664" t="s">
        <v>2627</v>
      </c>
      <c r="D1396" s="657"/>
      <c r="E1396" s="657"/>
      <c r="F1396" s="657"/>
      <c r="G1396" s="700"/>
    </row>
    <row r="1397" spans="1:7" x14ac:dyDescent="0.2">
      <c r="A1397" s="658">
        <v>2321</v>
      </c>
      <c r="B1397" s="659">
        <v>6341</v>
      </c>
      <c r="C1397" s="660" t="s">
        <v>271</v>
      </c>
      <c r="D1397" s="661">
        <v>0</v>
      </c>
      <c r="E1397" s="662">
        <v>1719.5</v>
      </c>
      <c r="F1397" s="662">
        <v>959.63859000000002</v>
      </c>
      <c r="G1397" s="672">
        <f t="shared" si="41"/>
        <v>55.809164873509744</v>
      </c>
    </row>
    <row r="1398" spans="1:7" s="653" customFormat="1" x14ac:dyDescent="0.2">
      <c r="A1398" s="648">
        <v>2321</v>
      </c>
      <c r="B1398" s="649"/>
      <c r="C1398" s="650" t="s">
        <v>3027</v>
      </c>
      <c r="D1398" s="651">
        <v>0</v>
      </c>
      <c r="E1398" s="621">
        <v>1719.5</v>
      </c>
      <c r="F1398" s="621">
        <v>959.63859000000002</v>
      </c>
      <c r="G1398" s="699">
        <f t="shared" si="41"/>
        <v>55.809164873509744</v>
      </c>
    </row>
    <row r="1399" spans="1:7" s="653" customFormat="1" x14ac:dyDescent="0.2">
      <c r="A1399" s="654"/>
      <c r="B1399" s="655"/>
      <c r="C1399" s="664" t="s">
        <v>2627</v>
      </c>
      <c r="D1399" s="657"/>
      <c r="E1399" s="657"/>
      <c r="F1399" s="657"/>
      <c r="G1399" s="700"/>
    </row>
    <row r="1400" spans="1:7" x14ac:dyDescent="0.2">
      <c r="A1400" s="658">
        <v>2341</v>
      </c>
      <c r="B1400" s="659">
        <v>6371</v>
      </c>
      <c r="C1400" s="660" t="s">
        <v>280</v>
      </c>
      <c r="D1400" s="661">
        <v>0</v>
      </c>
      <c r="E1400" s="662">
        <v>80</v>
      </c>
      <c r="F1400" s="662">
        <v>80</v>
      </c>
      <c r="G1400" s="672">
        <f t="shared" si="41"/>
        <v>100</v>
      </c>
    </row>
    <row r="1401" spans="1:7" s="653" customFormat="1" x14ac:dyDescent="0.2">
      <c r="A1401" s="648">
        <v>2341</v>
      </c>
      <c r="B1401" s="649"/>
      <c r="C1401" s="650" t="s">
        <v>3484</v>
      </c>
      <c r="D1401" s="651">
        <v>0</v>
      </c>
      <c r="E1401" s="621">
        <v>80</v>
      </c>
      <c r="F1401" s="621">
        <v>80</v>
      </c>
      <c r="G1401" s="699">
        <f t="shared" si="41"/>
        <v>100</v>
      </c>
    </row>
    <row r="1402" spans="1:7" s="653" customFormat="1" x14ac:dyDescent="0.2">
      <c r="A1402" s="654"/>
      <c r="B1402" s="655"/>
      <c r="C1402" s="664" t="s">
        <v>2627</v>
      </c>
      <c r="D1402" s="657"/>
      <c r="E1402" s="657"/>
      <c r="F1402" s="657"/>
      <c r="G1402" s="700"/>
    </row>
    <row r="1403" spans="1:7" x14ac:dyDescent="0.2">
      <c r="A1403" s="658">
        <v>2369</v>
      </c>
      <c r="B1403" s="659">
        <v>6111</v>
      </c>
      <c r="C1403" s="660" t="s">
        <v>274</v>
      </c>
      <c r="D1403" s="661">
        <v>100</v>
      </c>
      <c r="E1403" s="662">
        <v>3388</v>
      </c>
      <c r="F1403" s="662">
        <v>2175.65</v>
      </c>
      <c r="G1403" s="672">
        <f t="shared" si="41"/>
        <v>64.216351829988199</v>
      </c>
    </row>
    <row r="1404" spans="1:7" s="653" customFormat="1" x14ac:dyDescent="0.2">
      <c r="A1404" s="648">
        <v>2369</v>
      </c>
      <c r="B1404" s="649"/>
      <c r="C1404" s="650" t="s">
        <v>68</v>
      </c>
      <c r="D1404" s="651">
        <v>100</v>
      </c>
      <c r="E1404" s="621">
        <v>3388</v>
      </c>
      <c r="F1404" s="621">
        <v>2175.65</v>
      </c>
      <c r="G1404" s="699">
        <f t="shared" si="41"/>
        <v>64.216351829988199</v>
      </c>
    </row>
    <row r="1405" spans="1:7" s="653" customFormat="1" x14ac:dyDescent="0.2">
      <c r="A1405" s="654"/>
      <c r="B1405" s="655"/>
      <c r="C1405" s="664" t="s">
        <v>2627</v>
      </c>
      <c r="D1405" s="657"/>
      <c r="E1405" s="657"/>
      <c r="F1405" s="657"/>
      <c r="G1405" s="700"/>
    </row>
    <row r="1406" spans="1:7" x14ac:dyDescent="0.2">
      <c r="A1406" s="658">
        <v>2399</v>
      </c>
      <c r="B1406" s="659">
        <v>6322</v>
      </c>
      <c r="C1406" s="660" t="s">
        <v>266</v>
      </c>
      <c r="D1406" s="661">
        <v>0</v>
      </c>
      <c r="E1406" s="662">
        <v>2000</v>
      </c>
      <c r="F1406" s="662">
        <v>0</v>
      </c>
      <c r="G1406" s="672">
        <f t="shared" si="41"/>
        <v>0</v>
      </c>
    </row>
    <row r="1407" spans="1:7" x14ac:dyDescent="0.2">
      <c r="A1407" s="641">
        <v>2399</v>
      </c>
      <c r="B1407" s="642">
        <v>6341</v>
      </c>
      <c r="C1407" s="643" t="s">
        <v>271</v>
      </c>
      <c r="D1407" s="644">
        <v>15000</v>
      </c>
      <c r="E1407" s="645">
        <v>75592.53</v>
      </c>
      <c r="F1407" s="645">
        <v>40323.693399999996</v>
      </c>
      <c r="G1407" s="698">
        <f t="shared" si="41"/>
        <v>53.343489627877247</v>
      </c>
    </row>
    <row r="1408" spans="1:7" x14ac:dyDescent="0.2">
      <c r="A1408" s="641">
        <v>2399</v>
      </c>
      <c r="B1408" s="642">
        <v>6441</v>
      </c>
      <c r="C1408" s="643" t="s">
        <v>279</v>
      </c>
      <c r="D1408" s="644">
        <v>0</v>
      </c>
      <c r="E1408" s="645">
        <v>10000</v>
      </c>
      <c r="F1408" s="645">
        <v>0</v>
      </c>
      <c r="G1408" s="698">
        <f t="shared" si="41"/>
        <v>0</v>
      </c>
    </row>
    <row r="1409" spans="1:7" s="653" customFormat="1" x14ac:dyDescent="0.2">
      <c r="A1409" s="648">
        <v>2399</v>
      </c>
      <c r="B1409" s="649"/>
      <c r="C1409" s="650" t="s">
        <v>69</v>
      </c>
      <c r="D1409" s="651">
        <v>15000</v>
      </c>
      <c r="E1409" s="621">
        <v>87592.53</v>
      </c>
      <c r="F1409" s="621">
        <v>40323.693399999996</v>
      </c>
      <c r="G1409" s="699">
        <f t="shared" si="41"/>
        <v>46.035539103619904</v>
      </c>
    </row>
    <row r="1410" spans="1:7" s="653" customFormat="1" x14ac:dyDescent="0.2">
      <c r="A1410" s="654"/>
      <c r="B1410" s="655"/>
      <c r="C1410" s="664" t="s">
        <v>2627</v>
      </c>
      <c r="D1410" s="657"/>
      <c r="E1410" s="657"/>
      <c r="F1410" s="657"/>
      <c r="G1410" s="700"/>
    </row>
    <row r="1411" spans="1:7" ht="13.5" customHeight="1" x14ac:dyDescent="0.2">
      <c r="A1411" s="1247" t="s">
        <v>168</v>
      </c>
      <c r="B1411" s="1248"/>
      <c r="C1411" s="1248"/>
      <c r="D1411" s="665">
        <v>1181374</v>
      </c>
      <c r="E1411" s="665">
        <v>1758109.652</v>
      </c>
      <c r="F1411" s="665">
        <v>1223093.5800700001</v>
      </c>
      <c r="G1411" s="666">
        <f t="shared" ref="G1411" si="43">F1411/E1411*100</f>
        <v>69.568674438401885</v>
      </c>
    </row>
    <row r="1412" spans="1:7" x14ac:dyDescent="0.2">
      <c r="A1412" s="667"/>
      <c r="B1412" s="668"/>
      <c r="C1412" s="668"/>
      <c r="D1412" s="669"/>
      <c r="E1412" s="669"/>
      <c r="F1412" s="669"/>
      <c r="G1412" s="670"/>
    </row>
    <row r="1413" spans="1:7" x14ac:dyDescent="0.2">
      <c r="A1413" s="658">
        <v>3112</v>
      </c>
      <c r="B1413" s="659">
        <v>6122</v>
      </c>
      <c r="C1413" s="660" t="s">
        <v>268</v>
      </c>
      <c r="D1413" s="661">
        <v>0</v>
      </c>
      <c r="E1413" s="662">
        <v>700</v>
      </c>
      <c r="F1413" s="662">
        <v>0</v>
      </c>
      <c r="G1413" s="672">
        <f t="shared" si="41"/>
        <v>0</v>
      </c>
    </row>
    <row r="1414" spans="1:7" x14ac:dyDescent="0.2">
      <c r="A1414" s="641">
        <v>3112</v>
      </c>
      <c r="B1414" s="642">
        <v>6351</v>
      </c>
      <c r="C1414" s="643" t="s">
        <v>267</v>
      </c>
      <c r="D1414" s="644">
        <v>900</v>
      </c>
      <c r="E1414" s="645">
        <v>8276.2000000000007</v>
      </c>
      <c r="F1414" s="645">
        <v>8259.7211499999994</v>
      </c>
      <c r="G1414" s="698">
        <f t="shared" si="41"/>
        <v>99.80088869287836</v>
      </c>
    </row>
    <row r="1415" spans="1:7" s="653" customFormat="1" x14ac:dyDescent="0.2">
      <c r="A1415" s="648">
        <v>3112</v>
      </c>
      <c r="B1415" s="649"/>
      <c r="C1415" s="650" t="s">
        <v>170</v>
      </c>
      <c r="D1415" s="651">
        <v>900</v>
      </c>
      <c r="E1415" s="621">
        <v>8976.2000000000007</v>
      </c>
      <c r="F1415" s="621">
        <v>8259.7211499999994</v>
      </c>
      <c r="G1415" s="699">
        <f t="shared" si="41"/>
        <v>92.018015975579843</v>
      </c>
    </row>
    <row r="1416" spans="1:7" s="653" customFormat="1" x14ac:dyDescent="0.2">
      <c r="A1416" s="654"/>
      <c r="B1416" s="655"/>
      <c r="C1416" s="664" t="s">
        <v>2627</v>
      </c>
      <c r="D1416" s="657"/>
      <c r="E1416" s="657"/>
      <c r="F1416" s="657"/>
      <c r="G1416" s="700"/>
    </row>
    <row r="1417" spans="1:7" x14ac:dyDescent="0.2">
      <c r="A1417" s="658">
        <v>3113</v>
      </c>
      <c r="B1417" s="659">
        <v>6121</v>
      </c>
      <c r="C1417" s="660" t="s">
        <v>1000</v>
      </c>
      <c r="D1417" s="661">
        <v>150</v>
      </c>
      <c r="E1417" s="662">
        <v>300</v>
      </c>
      <c r="F1417" s="662">
        <v>0</v>
      </c>
      <c r="G1417" s="672">
        <f t="shared" si="41"/>
        <v>0</v>
      </c>
    </row>
    <row r="1418" spans="1:7" x14ac:dyDescent="0.2">
      <c r="A1418" s="641">
        <v>3113</v>
      </c>
      <c r="B1418" s="642">
        <v>6351</v>
      </c>
      <c r="C1418" s="643" t="s">
        <v>267</v>
      </c>
      <c r="D1418" s="644">
        <v>10250</v>
      </c>
      <c r="E1418" s="645">
        <v>5729.43</v>
      </c>
      <c r="F1418" s="645">
        <v>5511.4489999999996</v>
      </c>
      <c r="G1418" s="698">
        <f t="shared" si="41"/>
        <v>96.195415599806594</v>
      </c>
    </row>
    <row r="1419" spans="1:7" s="653" customFormat="1" x14ac:dyDescent="0.2">
      <c r="A1419" s="648">
        <v>3113</v>
      </c>
      <c r="B1419" s="649"/>
      <c r="C1419" s="650" t="s">
        <v>171</v>
      </c>
      <c r="D1419" s="651">
        <v>10400</v>
      </c>
      <c r="E1419" s="621">
        <v>6029.43</v>
      </c>
      <c r="F1419" s="621">
        <v>5511.4489999999996</v>
      </c>
      <c r="G1419" s="699">
        <f t="shared" si="41"/>
        <v>91.409121591924929</v>
      </c>
    </row>
    <row r="1420" spans="1:7" s="653" customFormat="1" x14ac:dyDescent="0.2">
      <c r="A1420" s="654"/>
      <c r="B1420" s="655"/>
      <c r="C1420" s="664" t="s">
        <v>2627</v>
      </c>
      <c r="D1420" s="657"/>
      <c r="E1420" s="657"/>
      <c r="F1420" s="657"/>
      <c r="G1420" s="700"/>
    </row>
    <row r="1421" spans="1:7" x14ac:dyDescent="0.2">
      <c r="A1421" s="658">
        <v>3114</v>
      </c>
      <c r="B1421" s="659">
        <v>6121</v>
      </c>
      <c r="C1421" s="660" t="s">
        <v>1000</v>
      </c>
      <c r="D1421" s="661">
        <v>1350</v>
      </c>
      <c r="E1421" s="662">
        <v>62064.36</v>
      </c>
      <c r="F1421" s="662">
        <v>59781.469980000002</v>
      </c>
      <c r="G1421" s="672">
        <f t="shared" si="41"/>
        <v>96.321737596262977</v>
      </c>
    </row>
    <row r="1422" spans="1:7" x14ac:dyDescent="0.2">
      <c r="A1422" s="641">
        <v>3114</v>
      </c>
      <c r="B1422" s="642">
        <v>6122</v>
      </c>
      <c r="C1422" s="643" t="s">
        <v>268</v>
      </c>
      <c r="D1422" s="644">
        <v>0</v>
      </c>
      <c r="E1422" s="645">
        <v>2992</v>
      </c>
      <c r="F1422" s="645">
        <v>2988.1791399999997</v>
      </c>
      <c r="G1422" s="698">
        <f t="shared" si="41"/>
        <v>99.872297459893048</v>
      </c>
    </row>
    <row r="1423" spans="1:7" x14ac:dyDescent="0.2">
      <c r="A1423" s="641">
        <v>3114</v>
      </c>
      <c r="B1423" s="642">
        <v>6351</v>
      </c>
      <c r="C1423" s="643" t="s">
        <v>267</v>
      </c>
      <c r="D1423" s="644">
        <v>52853</v>
      </c>
      <c r="E1423" s="645">
        <v>50514.96</v>
      </c>
      <c r="F1423" s="645">
        <v>42811.721449999997</v>
      </c>
      <c r="G1423" s="698">
        <f t="shared" si="41"/>
        <v>84.750579729252479</v>
      </c>
    </row>
    <row r="1424" spans="1:7" s="653" customFormat="1" x14ac:dyDescent="0.2">
      <c r="A1424" s="648">
        <v>3114</v>
      </c>
      <c r="B1424" s="649"/>
      <c r="C1424" s="650" t="s">
        <v>173</v>
      </c>
      <c r="D1424" s="651">
        <v>54203</v>
      </c>
      <c r="E1424" s="621">
        <v>115571.32</v>
      </c>
      <c r="F1424" s="621">
        <v>105581.37057000001</v>
      </c>
      <c r="G1424" s="699">
        <f t="shared" si="41"/>
        <v>91.356030691697569</v>
      </c>
    </row>
    <row r="1425" spans="1:7" s="653" customFormat="1" x14ac:dyDescent="0.2">
      <c r="A1425" s="654"/>
      <c r="B1425" s="655"/>
      <c r="C1425" s="664" t="s">
        <v>2627</v>
      </c>
      <c r="D1425" s="657"/>
      <c r="E1425" s="657"/>
      <c r="F1425" s="657"/>
      <c r="G1425" s="700"/>
    </row>
    <row r="1426" spans="1:7" x14ac:dyDescent="0.2">
      <c r="A1426" s="658">
        <v>3121</v>
      </c>
      <c r="B1426" s="659">
        <v>6121</v>
      </c>
      <c r="C1426" s="660" t="s">
        <v>1000</v>
      </c>
      <c r="D1426" s="661">
        <v>125901</v>
      </c>
      <c r="E1426" s="662">
        <v>106904.17</v>
      </c>
      <c r="F1426" s="662">
        <v>48543.685760000015</v>
      </c>
      <c r="G1426" s="672">
        <f t="shared" ref="G1426:G1498" si="44">F1426/E1426*100</f>
        <v>45.408598897498585</v>
      </c>
    </row>
    <row r="1427" spans="1:7" x14ac:dyDescent="0.2">
      <c r="A1427" s="641">
        <v>3121</v>
      </c>
      <c r="B1427" s="642">
        <v>6122</v>
      </c>
      <c r="C1427" s="643" t="s">
        <v>268</v>
      </c>
      <c r="D1427" s="644">
        <v>0</v>
      </c>
      <c r="E1427" s="645">
        <v>776</v>
      </c>
      <c r="F1427" s="645">
        <v>75.983770000000007</v>
      </c>
      <c r="G1427" s="698">
        <f t="shared" si="44"/>
        <v>9.7917229381443303</v>
      </c>
    </row>
    <row r="1428" spans="1:7" x14ac:dyDescent="0.2">
      <c r="A1428" s="641">
        <v>3121</v>
      </c>
      <c r="B1428" s="642">
        <v>6351</v>
      </c>
      <c r="C1428" s="643" t="s">
        <v>267</v>
      </c>
      <c r="D1428" s="644">
        <v>70929</v>
      </c>
      <c r="E1428" s="645">
        <v>109339.55</v>
      </c>
      <c r="F1428" s="645">
        <v>92834.155249999996</v>
      </c>
      <c r="G1428" s="698">
        <f t="shared" si="44"/>
        <v>84.904460691488111</v>
      </c>
    </row>
    <row r="1429" spans="1:7" x14ac:dyDescent="0.2">
      <c r="A1429" s="641">
        <v>3121</v>
      </c>
      <c r="B1429" s="642">
        <v>6356</v>
      </c>
      <c r="C1429" s="643" t="s">
        <v>273</v>
      </c>
      <c r="D1429" s="644">
        <v>0</v>
      </c>
      <c r="E1429" s="645">
        <v>1410.7529999999999</v>
      </c>
      <c r="F1429" s="645">
        <v>1410.7520200000001</v>
      </c>
      <c r="G1429" s="698">
        <f t="shared" si="44"/>
        <v>99.999930533551947</v>
      </c>
    </row>
    <row r="1430" spans="1:7" s="653" customFormat="1" x14ac:dyDescent="0.2">
      <c r="A1430" s="648">
        <v>3121</v>
      </c>
      <c r="B1430" s="649"/>
      <c r="C1430" s="650" t="s">
        <v>70</v>
      </c>
      <c r="D1430" s="651">
        <v>196830</v>
      </c>
      <c r="E1430" s="621">
        <v>218430.473</v>
      </c>
      <c r="F1430" s="621">
        <v>142864.57680000004</v>
      </c>
      <c r="G1430" s="699">
        <f t="shared" si="44"/>
        <v>65.405057654203787</v>
      </c>
    </row>
    <row r="1431" spans="1:7" s="653" customFormat="1" x14ac:dyDescent="0.2">
      <c r="A1431" s="654"/>
      <c r="B1431" s="655"/>
      <c r="C1431" s="664" t="s">
        <v>2627</v>
      </c>
      <c r="D1431" s="657"/>
      <c r="E1431" s="657"/>
      <c r="F1431" s="657"/>
      <c r="G1431" s="700"/>
    </row>
    <row r="1432" spans="1:7" x14ac:dyDescent="0.2">
      <c r="A1432" s="658">
        <v>3122</v>
      </c>
      <c r="B1432" s="659">
        <v>6121</v>
      </c>
      <c r="C1432" s="660" t="s">
        <v>1000</v>
      </c>
      <c r="D1432" s="661">
        <v>22300</v>
      </c>
      <c r="E1432" s="662">
        <v>4211.63</v>
      </c>
      <c r="F1432" s="662">
        <v>3523.31</v>
      </c>
      <c r="G1432" s="672">
        <f t="shared" si="44"/>
        <v>83.656683991708675</v>
      </c>
    </row>
    <row r="1433" spans="1:7" x14ac:dyDescent="0.2">
      <c r="A1433" s="641">
        <v>3122</v>
      </c>
      <c r="B1433" s="642">
        <v>6351</v>
      </c>
      <c r="C1433" s="643" t="s">
        <v>267</v>
      </c>
      <c r="D1433" s="644">
        <v>69200</v>
      </c>
      <c r="E1433" s="645">
        <v>51444.6</v>
      </c>
      <c r="F1433" s="645">
        <v>42621.60166</v>
      </c>
      <c r="G1433" s="698">
        <f t="shared" si="44"/>
        <v>82.849515128895945</v>
      </c>
    </row>
    <row r="1434" spans="1:7" x14ac:dyDescent="0.2">
      <c r="A1434" s="641">
        <v>3122</v>
      </c>
      <c r="B1434" s="642">
        <v>6356</v>
      </c>
      <c r="C1434" s="643" t="s">
        <v>273</v>
      </c>
      <c r="D1434" s="644">
        <v>0</v>
      </c>
      <c r="E1434" s="645">
        <v>667.279</v>
      </c>
      <c r="F1434" s="645">
        <v>667.27890999999988</v>
      </c>
      <c r="G1434" s="698">
        <f t="shared" si="44"/>
        <v>99.999986512388347</v>
      </c>
    </row>
    <row r="1435" spans="1:7" s="653" customFormat="1" x14ac:dyDescent="0.2">
      <c r="A1435" s="648">
        <v>3122</v>
      </c>
      <c r="B1435" s="649"/>
      <c r="C1435" s="650" t="s">
        <v>71</v>
      </c>
      <c r="D1435" s="651">
        <v>91500</v>
      </c>
      <c r="E1435" s="621">
        <v>56323.508999999998</v>
      </c>
      <c r="F1435" s="621">
        <v>46812.190569999999</v>
      </c>
      <c r="G1435" s="699">
        <f t="shared" si="44"/>
        <v>83.113057764209969</v>
      </c>
    </row>
    <row r="1436" spans="1:7" s="653" customFormat="1" x14ac:dyDescent="0.2">
      <c r="A1436" s="654"/>
      <c r="B1436" s="655"/>
      <c r="C1436" s="664" t="s">
        <v>2627</v>
      </c>
      <c r="D1436" s="657"/>
      <c r="E1436" s="657"/>
      <c r="F1436" s="657"/>
      <c r="G1436" s="700"/>
    </row>
    <row r="1437" spans="1:7" x14ac:dyDescent="0.2">
      <c r="A1437" s="658">
        <v>3124</v>
      </c>
      <c r="B1437" s="659">
        <v>6121</v>
      </c>
      <c r="C1437" s="660" t="s">
        <v>1000</v>
      </c>
      <c r="D1437" s="661">
        <v>150</v>
      </c>
      <c r="E1437" s="662">
        <v>176.83</v>
      </c>
      <c r="F1437" s="662">
        <v>0</v>
      </c>
      <c r="G1437" s="672">
        <f t="shared" si="44"/>
        <v>0</v>
      </c>
    </row>
    <row r="1438" spans="1:7" x14ac:dyDescent="0.2">
      <c r="A1438" s="641">
        <v>3124</v>
      </c>
      <c r="B1438" s="642">
        <v>6351</v>
      </c>
      <c r="C1438" s="643" t="s">
        <v>267</v>
      </c>
      <c r="D1438" s="644">
        <v>7650</v>
      </c>
      <c r="E1438" s="645">
        <v>6657.33</v>
      </c>
      <c r="F1438" s="645">
        <v>6657.3283700000002</v>
      </c>
      <c r="G1438" s="698">
        <f t="shared" si="44"/>
        <v>99.999975515709764</v>
      </c>
    </row>
    <row r="1439" spans="1:7" s="653" customFormat="1" x14ac:dyDescent="0.2">
      <c r="A1439" s="648">
        <v>3124</v>
      </c>
      <c r="B1439" s="649"/>
      <c r="C1439" s="650" t="s">
        <v>175</v>
      </c>
      <c r="D1439" s="651">
        <v>7800</v>
      </c>
      <c r="E1439" s="621">
        <v>6834.16</v>
      </c>
      <c r="F1439" s="621">
        <v>6657.3283700000002</v>
      </c>
      <c r="G1439" s="699">
        <f t="shared" si="44"/>
        <v>97.412533069170166</v>
      </c>
    </row>
    <row r="1440" spans="1:7" s="653" customFormat="1" x14ac:dyDescent="0.2">
      <c r="A1440" s="654"/>
      <c r="B1440" s="655"/>
      <c r="C1440" s="664" t="s">
        <v>2627</v>
      </c>
      <c r="D1440" s="657"/>
      <c r="E1440" s="657"/>
      <c r="F1440" s="657"/>
      <c r="G1440" s="700"/>
    </row>
    <row r="1441" spans="1:7" x14ac:dyDescent="0.2">
      <c r="A1441" s="658">
        <v>3125</v>
      </c>
      <c r="B1441" s="659">
        <v>6121</v>
      </c>
      <c r="C1441" s="660" t="s">
        <v>1000</v>
      </c>
      <c r="D1441" s="661">
        <v>15600</v>
      </c>
      <c r="E1441" s="662">
        <v>4382.6899999999996</v>
      </c>
      <c r="F1441" s="662">
        <v>3652.8406</v>
      </c>
      <c r="G1441" s="672">
        <f t="shared" si="44"/>
        <v>83.34699921737564</v>
      </c>
    </row>
    <row r="1442" spans="1:7" x14ac:dyDescent="0.2">
      <c r="A1442" s="641">
        <v>3125</v>
      </c>
      <c r="B1442" s="642">
        <v>6351</v>
      </c>
      <c r="C1442" s="643" t="s">
        <v>267</v>
      </c>
      <c r="D1442" s="644">
        <v>0</v>
      </c>
      <c r="E1442" s="645">
        <v>8232.31</v>
      </c>
      <c r="F1442" s="645">
        <v>8232.3070000000007</v>
      </c>
      <c r="G1442" s="698">
        <f t="shared" si="44"/>
        <v>99.999963558223641</v>
      </c>
    </row>
    <row r="1443" spans="1:7" s="653" customFormat="1" x14ac:dyDescent="0.2">
      <c r="A1443" s="648">
        <v>3125</v>
      </c>
      <c r="B1443" s="649"/>
      <c r="C1443" s="650" t="s">
        <v>176</v>
      </c>
      <c r="D1443" s="651">
        <v>15600</v>
      </c>
      <c r="E1443" s="621">
        <v>12615</v>
      </c>
      <c r="F1443" s="621">
        <v>11885.1476</v>
      </c>
      <c r="G1443" s="699">
        <f t="shared" si="44"/>
        <v>94.214408244153788</v>
      </c>
    </row>
    <row r="1444" spans="1:7" s="653" customFormat="1" x14ac:dyDescent="0.2">
      <c r="A1444" s="654"/>
      <c r="B1444" s="655"/>
      <c r="C1444" s="664" t="s">
        <v>2627</v>
      </c>
      <c r="D1444" s="657"/>
      <c r="E1444" s="657"/>
      <c r="F1444" s="657"/>
      <c r="G1444" s="700"/>
    </row>
    <row r="1445" spans="1:7" x14ac:dyDescent="0.2">
      <c r="A1445" s="658">
        <v>3126</v>
      </c>
      <c r="B1445" s="659">
        <v>6351</v>
      </c>
      <c r="C1445" s="660" t="s">
        <v>267</v>
      </c>
      <c r="D1445" s="661">
        <v>0</v>
      </c>
      <c r="E1445" s="662">
        <v>1000</v>
      </c>
      <c r="F1445" s="662">
        <v>1000</v>
      </c>
      <c r="G1445" s="672">
        <f t="shared" si="44"/>
        <v>100</v>
      </c>
    </row>
    <row r="1446" spans="1:7" s="653" customFormat="1" x14ac:dyDescent="0.2">
      <c r="A1446" s="648">
        <v>3126</v>
      </c>
      <c r="B1446" s="649"/>
      <c r="C1446" s="650" t="s">
        <v>177</v>
      </c>
      <c r="D1446" s="651">
        <v>0</v>
      </c>
      <c r="E1446" s="621">
        <v>1000</v>
      </c>
      <c r="F1446" s="621">
        <v>1000</v>
      </c>
      <c r="G1446" s="699">
        <f t="shared" si="44"/>
        <v>100</v>
      </c>
    </row>
    <row r="1447" spans="1:7" s="653" customFormat="1" x14ac:dyDescent="0.2">
      <c r="A1447" s="654"/>
      <c r="B1447" s="655"/>
      <c r="C1447" s="664" t="s">
        <v>2627</v>
      </c>
      <c r="D1447" s="657"/>
      <c r="E1447" s="657"/>
      <c r="F1447" s="657"/>
      <c r="G1447" s="700"/>
    </row>
    <row r="1448" spans="1:7" x14ac:dyDescent="0.2">
      <c r="A1448" s="658">
        <v>3127</v>
      </c>
      <c r="B1448" s="659">
        <v>6119</v>
      </c>
      <c r="C1448" s="660" t="s">
        <v>3046</v>
      </c>
      <c r="D1448" s="661">
        <v>0</v>
      </c>
      <c r="E1448" s="662">
        <v>121.85</v>
      </c>
      <c r="F1448" s="662">
        <v>0</v>
      </c>
      <c r="G1448" s="672">
        <f t="shared" si="44"/>
        <v>0</v>
      </c>
    </row>
    <row r="1449" spans="1:7" x14ac:dyDescent="0.2">
      <c r="A1449" s="641">
        <v>3127</v>
      </c>
      <c r="B1449" s="642">
        <v>6121</v>
      </c>
      <c r="C1449" s="643" t="s">
        <v>1000</v>
      </c>
      <c r="D1449" s="644">
        <v>411566</v>
      </c>
      <c r="E1449" s="645">
        <v>221961.95699999999</v>
      </c>
      <c r="F1449" s="645">
        <v>149470.50358000002</v>
      </c>
      <c r="G1449" s="698">
        <f t="shared" si="44"/>
        <v>67.34059547871081</v>
      </c>
    </row>
    <row r="1450" spans="1:7" x14ac:dyDescent="0.2">
      <c r="A1450" s="641">
        <v>3127</v>
      </c>
      <c r="B1450" s="642">
        <v>6122</v>
      </c>
      <c r="C1450" s="643" t="s">
        <v>268</v>
      </c>
      <c r="D1450" s="644">
        <v>2527</v>
      </c>
      <c r="E1450" s="645">
        <v>14455.102999999999</v>
      </c>
      <c r="F1450" s="645">
        <v>7214.5788000000011</v>
      </c>
      <c r="G1450" s="698">
        <f t="shared" si="44"/>
        <v>49.910255222671204</v>
      </c>
    </row>
    <row r="1451" spans="1:7" x14ac:dyDescent="0.2">
      <c r="A1451" s="641">
        <v>3127</v>
      </c>
      <c r="B1451" s="642">
        <v>6351</v>
      </c>
      <c r="C1451" s="643" t="s">
        <v>267</v>
      </c>
      <c r="D1451" s="644">
        <v>150300</v>
      </c>
      <c r="E1451" s="645">
        <v>146452.052</v>
      </c>
      <c r="F1451" s="645">
        <v>87351.374209999994</v>
      </c>
      <c r="G1451" s="698">
        <f t="shared" si="44"/>
        <v>59.64503263498144</v>
      </c>
    </row>
    <row r="1452" spans="1:7" x14ac:dyDescent="0.2">
      <c r="A1452" s="641">
        <v>3127</v>
      </c>
      <c r="B1452" s="642">
        <v>6356</v>
      </c>
      <c r="C1452" s="643" t="s">
        <v>273</v>
      </c>
      <c r="D1452" s="644">
        <v>0</v>
      </c>
      <c r="E1452" s="645">
        <v>7026.8280000000004</v>
      </c>
      <c r="F1452" s="645">
        <v>7026.8250900000003</v>
      </c>
      <c r="G1452" s="698">
        <f t="shared" si="44"/>
        <v>99.999958587288589</v>
      </c>
    </row>
    <row r="1453" spans="1:7" s="653" customFormat="1" x14ac:dyDescent="0.2">
      <c r="A1453" s="648">
        <v>3127</v>
      </c>
      <c r="B1453" s="649"/>
      <c r="C1453" s="650" t="s">
        <v>2626</v>
      </c>
      <c r="D1453" s="651">
        <v>564393</v>
      </c>
      <c r="E1453" s="621">
        <v>390017.79</v>
      </c>
      <c r="F1453" s="621">
        <v>251063.28168000004</v>
      </c>
      <c r="G1453" s="699">
        <f t="shared" si="44"/>
        <v>64.372264065185348</v>
      </c>
    </row>
    <row r="1454" spans="1:7" s="653" customFormat="1" x14ac:dyDescent="0.2">
      <c r="A1454" s="654"/>
      <c r="B1454" s="655"/>
      <c r="C1454" s="664" t="s">
        <v>2627</v>
      </c>
      <c r="D1454" s="657"/>
      <c r="E1454" s="657"/>
      <c r="F1454" s="657"/>
      <c r="G1454" s="700"/>
    </row>
    <row r="1455" spans="1:7" x14ac:dyDescent="0.2">
      <c r="A1455" s="658">
        <v>3133</v>
      </c>
      <c r="B1455" s="659">
        <v>6351</v>
      </c>
      <c r="C1455" s="660" t="s">
        <v>267</v>
      </c>
      <c r="D1455" s="661">
        <v>13100</v>
      </c>
      <c r="E1455" s="662">
        <v>18302.11</v>
      </c>
      <c r="F1455" s="662">
        <v>10805.555120000003</v>
      </c>
      <c r="G1455" s="672">
        <f t="shared" si="44"/>
        <v>59.039941952048167</v>
      </c>
    </row>
    <row r="1456" spans="1:7" s="653" customFormat="1" x14ac:dyDescent="0.2">
      <c r="A1456" s="648">
        <v>3133</v>
      </c>
      <c r="B1456" s="649"/>
      <c r="C1456" s="650" t="s">
        <v>178</v>
      </c>
      <c r="D1456" s="651">
        <v>13100</v>
      </c>
      <c r="E1456" s="621">
        <v>18302.11</v>
      </c>
      <c r="F1456" s="621">
        <v>10805.555120000003</v>
      </c>
      <c r="G1456" s="699">
        <f t="shared" si="44"/>
        <v>59.039941952048167</v>
      </c>
    </row>
    <row r="1457" spans="1:7" s="653" customFormat="1" x14ac:dyDescent="0.2">
      <c r="A1457" s="654"/>
      <c r="B1457" s="655"/>
      <c r="C1457" s="664" t="s">
        <v>2627</v>
      </c>
      <c r="D1457" s="657"/>
      <c r="E1457" s="657"/>
      <c r="F1457" s="657"/>
      <c r="G1457" s="700"/>
    </row>
    <row r="1458" spans="1:7" x14ac:dyDescent="0.2">
      <c r="A1458" s="658">
        <v>3141</v>
      </c>
      <c r="B1458" s="659">
        <v>6121</v>
      </c>
      <c r="C1458" s="660" t="s">
        <v>1000</v>
      </c>
      <c r="D1458" s="661">
        <v>0</v>
      </c>
      <c r="E1458" s="662">
        <v>100.43</v>
      </c>
      <c r="F1458" s="662">
        <v>100.43</v>
      </c>
      <c r="G1458" s="672">
        <f t="shared" si="44"/>
        <v>100</v>
      </c>
    </row>
    <row r="1459" spans="1:7" x14ac:dyDescent="0.2">
      <c r="A1459" s="641">
        <v>3141</v>
      </c>
      <c r="B1459" s="642">
        <v>6122</v>
      </c>
      <c r="C1459" s="643" t="s">
        <v>268</v>
      </c>
      <c r="D1459" s="644">
        <v>0</v>
      </c>
      <c r="E1459" s="645">
        <v>114.95</v>
      </c>
      <c r="F1459" s="645">
        <v>114.95</v>
      </c>
      <c r="G1459" s="698">
        <f t="shared" si="44"/>
        <v>100</v>
      </c>
    </row>
    <row r="1460" spans="1:7" x14ac:dyDescent="0.2">
      <c r="A1460" s="641">
        <v>3141</v>
      </c>
      <c r="B1460" s="642">
        <v>6351</v>
      </c>
      <c r="C1460" s="643" t="s">
        <v>267</v>
      </c>
      <c r="D1460" s="644">
        <v>0</v>
      </c>
      <c r="E1460" s="645">
        <v>40857.980000000003</v>
      </c>
      <c r="F1460" s="645">
        <v>38133.578260000002</v>
      </c>
      <c r="G1460" s="698">
        <f t="shared" si="44"/>
        <v>93.332020476783242</v>
      </c>
    </row>
    <row r="1461" spans="1:7" s="653" customFormat="1" x14ac:dyDescent="0.2">
      <c r="A1461" s="648">
        <v>3141</v>
      </c>
      <c r="B1461" s="649"/>
      <c r="C1461" s="650" t="s">
        <v>179</v>
      </c>
      <c r="D1461" s="651">
        <v>0</v>
      </c>
      <c r="E1461" s="621">
        <v>41073.360000000001</v>
      </c>
      <c r="F1461" s="621">
        <v>38348.958260000007</v>
      </c>
      <c r="G1461" s="699">
        <f t="shared" si="44"/>
        <v>93.366985949043396</v>
      </c>
    </row>
    <row r="1462" spans="1:7" s="653" customFormat="1" x14ac:dyDescent="0.2">
      <c r="A1462" s="654"/>
      <c r="B1462" s="655"/>
      <c r="C1462" s="664" t="s">
        <v>2627</v>
      </c>
      <c r="D1462" s="657"/>
      <c r="E1462" s="657"/>
      <c r="F1462" s="657"/>
      <c r="G1462" s="700"/>
    </row>
    <row r="1463" spans="1:7" x14ac:dyDescent="0.2">
      <c r="A1463" s="658">
        <v>3146</v>
      </c>
      <c r="B1463" s="659">
        <v>6121</v>
      </c>
      <c r="C1463" s="660" t="s">
        <v>1000</v>
      </c>
      <c r="D1463" s="661">
        <v>0</v>
      </c>
      <c r="E1463" s="662">
        <v>115</v>
      </c>
      <c r="F1463" s="662">
        <v>0</v>
      </c>
      <c r="G1463" s="672">
        <f t="shared" si="44"/>
        <v>0</v>
      </c>
    </row>
    <row r="1464" spans="1:7" x14ac:dyDescent="0.2">
      <c r="A1464" s="641">
        <v>3146</v>
      </c>
      <c r="B1464" s="642">
        <v>6351</v>
      </c>
      <c r="C1464" s="643" t="s">
        <v>267</v>
      </c>
      <c r="D1464" s="644">
        <v>2000</v>
      </c>
      <c r="E1464" s="645">
        <v>5113</v>
      </c>
      <c r="F1464" s="645">
        <v>4543.3662299999996</v>
      </c>
      <c r="G1464" s="698">
        <f t="shared" si="44"/>
        <v>88.85910874242127</v>
      </c>
    </row>
    <row r="1465" spans="1:7" s="653" customFormat="1" x14ac:dyDescent="0.2">
      <c r="A1465" s="648">
        <v>3146</v>
      </c>
      <c r="B1465" s="649"/>
      <c r="C1465" s="650" t="s">
        <v>182</v>
      </c>
      <c r="D1465" s="651">
        <v>2000</v>
      </c>
      <c r="E1465" s="621">
        <v>5228</v>
      </c>
      <c r="F1465" s="621">
        <v>4543.3662299999996</v>
      </c>
      <c r="G1465" s="699">
        <f t="shared" si="44"/>
        <v>86.904480298393267</v>
      </c>
    </row>
    <row r="1466" spans="1:7" s="653" customFormat="1" x14ac:dyDescent="0.2">
      <c r="A1466" s="654"/>
      <c r="B1466" s="655"/>
      <c r="C1466" s="664" t="s">
        <v>2627</v>
      </c>
      <c r="D1466" s="657"/>
      <c r="E1466" s="657"/>
      <c r="F1466" s="657"/>
      <c r="G1466" s="700"/>
    </row>
    <row r="1467" spans="1:7" x14ac:dyDescent="0.2">
      <c r="A1467" s="658">
        <v>3147</v>
      </c>
      <c r="B1467" s="659">
        <v>6351</v>
      </c>
      <c r="C1467" s="660" t="s">
        <v>267</v>
      </c>
      <c r="D1467" s="661">
        <v>1150</v>
      </c>
      <c r="E1467" s="662">
        <v>3624.6860000000001</v>
      </c>
      <c r="F1467" s="662">
        <v>3624.6836799999996</v>
      </c>
      <c r="G1467" s="672">
        <f t="shared" si="44"/>
        <v>99.999935994455782</v>
      </c>
    </row>
    <row r="1468" spans="1:7" s="653" customFormat="1" x14ac:dyDescent="0.2">
      <c r="A1468" s="648">
        <v>3147</v>
      </c>
      <c r="B1468" s="649"/>
      <c r="C1468" s="650" t="s">
        <v>183</v>
      </c>
      <c r="D1468" s="651">
        <v>1150</v>
      </c>
      <c r="E1468" s="621">
        <v>3624.6860000000001</v>
      </c>
      <c r="F1468" s="621">
        <v>3624.6836799999996</v>
      </c>
      <c r="G1468" s="699">
        <f t="shared" si="44"/>
        <v>99.999935994455782</v>
      </c>
    </row>
    <row r="1469" spans="1:7" s="653" customFormat="1" x14ac:dyDescent="0.2">
      <c r="A1469" s="654"/>
      <c r="B1469" s="655"/>
      <c r="C1469" s="664" t="s">
        <v>2627</v>
      </c>
      <c r="D1469" s="657"/>
      <c r="E1469" s="657"/>
      <c r="F1469" s="657"/>
      <c r="G1469" s="700"/>
    </row>
    <row r="1470" spans="1:7" x14ac:dyDescent="0.2">
      <c r="A1470" s="658">
        <v>3150</v>
      </c>
      <c r="B1470" s="659">
        <v>6121</v>
      </c>
      <c r="C1470" s="660" t="s">
        <v>1000</v>
      </c>
      <c r="D1470" s="661">
        <v>0</v>
      </c>
      <c r="E1470" s="662">
        <v>26.83</v>
      </c>
      <c r="F1470" s="662">
        <v>0</v>
      </c>
      <c r="G1470" s="672">
        <f t="shared" si="44"/>
        <v>0</v>
      </c>
    </row>
    <row r="1471" spans="1:7" s="653" customFormat="1" x14ac:dyDescent="0.2">
      <c r="A1471" s="648">
        <v>3150</v>
      </c>
      <c r="B1471" s="649"/>
      <c r="C1471" s="650" t="s">
        <v>185</v>
      </c>
      <c r="D1471" s="651">
        <v>0</v>
      </c>
      <c r="E1471" s="621">
        <v>26.83</v>
      </c>
      <c r="F1471" s="621">
        <v>0</v>
      </c>
      <c r="G1471" s="699">
        <f t="shared" si="44"/>
        <v>0</v>
      </c>
    </row>
    <row r="1472" spans="1:7" s="653" customFormat="1" x14ac:dyDescent="0.2">
      <c r="A1472" s="654"/>
      <c r="B1472" s="655"/>
      <c r="C1472" s="664" t="s">
        <v>2627</v>
      </c>
      <c r="D1472" s="657"/>
      <c r="E1472" s="657"/>
      <c r="F1472" s="657"/>
      <c r="G1472" s="700"/>
    </row>
    <row r="1473" spans="1:7" x14ac:dyDescent="0.2">
      <c r="A1473" s="658">
        <v>3231</v>
      </c>
      <c r="B1473" s="659">
        <v>6121</v>
      </c>
      <c r="C1473" s="660" t="s">
        <v>1000</v>
      </c>
      <c r="D1473" s="661">
        <v>7000</v>
      </c>
      <c r="E1473" s="662">
        <v>1788.92</v>
      </c>
      <c r="F1473" s="662">
        <v>96.8</v>
      </c>
      <c r="G1473" s="672">
        <f t="shared" si="44"/>
        <v>5.4110860183798044</v>
      </c>
    </row>
    <row r="1474" spans="1:7" x14ac:dyDescent="0.2">
      <c r="A1474" s="641">
        <v>3231</v>
      </c>
      <c r="B1474" s="642">
        <v>6351</v>
      </c>
      <c r="C1474" s="643" t="s">
        <v>267</v>
      </c>
      <c r="D1474" s="644">
        <v>3000</v>
      </c>
      <c r="E1474" s="645">
        <v>16128.99</v>
      </c>
      <c r="F1474" s="645">
        <v>12489.897800000001</v>
      </c>
      <c r="G1474" s="698">
        <f t="shared" si="44"/>
        <v>77.437569246431423</v>
      </c>
    </row>
    <row r="1475" spans="1:7" s="653" customFormat="1" x14ac:dyDescent="0.2">
      <c r="A1475" s="648">
        <v>3231</v>
      </c>
      <c r="B1475" s="649"/>
      <c r="C1475" s="650" t="s">
        <v>186</v>
      </c>
      <c r="D1475" s="651">
        <v>10000</v>
      </c>
      <c r="E1475" s="621">
        <v>17917.91</v>
      </c>
      <c r="F1475" s="621">
        <v>12586.6978</v>
      </c>
      <c r="G1475" s="699">
        <f t="shared" si="44"/>
        <v>70.246461780419693</v>
      </c>
    </row>
    <row r="1476" spans="1:7" s="653" customFormat="1" x14ac:dyDescent="0.2">
      <c r="A1476" s="654"/>
      <c r="B1476" s="655"/>
      <c r="C1476" s="664" t="s">
        <v>2627</v>
      </c>
      <c r="D1476" s="657"/>
      <c r="E1476" s="657"/>
      <c r="F1476" s="657"/>
      <c r="G1476" s="700"/>
    </row>
    <row r="1477" spans="1:7" x14ac:dyDescent="0.2">
      <c r="A1477" s="658">
        <v>3299</v>
      </c>
      <c r="B1477" s="659">
        <v>6119</v>
      </c>
      <c r="C1477" s="660" t="s">
        <v>3046</v>
      </c>
      <c r="D1477" s="661">
        <v>0</v>
      </c>
      <c r="E1477" s="662">
        <v>605</v>
      </c>
      <c r="F1477" s="662">
        <v>0</v>
      </c>
      <c r="G1477" s="672">
        <f t="shared" si="44"/>
        <v>0</v>
      </c>
    </row>
    <row r="1478" spans="1:7" x14ac:dyDescent="0.2">
      <c r="A1478" s="641">
        <v>3299</v>
      </c>
      <c r="B1478" s="642">
        <v>6121</v>
      </c>
      <c r="C1478" s="643" t="s">
        <v>1000</v>
      </c>
      <c r="D1478" s="644">
        <v>38670</v>
      </c>
      <c r="E1478" s="645">
        <v>13374.56</v>
      </c>
      <c r="F1478" s="645">
        <v>5979.32</v>
      </c>
      <c r="G1478" s="698">
        <f t="shared" si="44"/>
        <v>44.706666985680279</v>
      </c>
    </row>
    <row r="1479" spans="1:7" x14ac:dyDescent="0.2">
      <c r="A1479" s="641">
        <v>3299</v>
      </c>
      <c r="B1479" s="642">
        <v>6122</v>
      </c>
      <c r="C1479" s="643" t="s">
        <v>268</v>
      </c>
      <c r="D1479" s="644">
        <v>9500</v>
      </c>
      <c r="E1479" s="645">
        <v>0</v>
      </c>
      <c r="F1479" s="645">
        <v>0</v>
      </c>
      <c r="G1479" s="646" t="s">
        <v>2739</v>
      </c>
    </row>
    <row r="1480" spans="1:7" x14ac:dyDescent="0.2">
      <c r="A1480" s="641">
        <v>3299</v>
      </c>
      <c r="B1480" s="642">
        <v>6125</v>
      </c>
      <c r="C1480" s="643" t="s">
        <v>3047</v>
      </c>
      <c r="D1480" s="644">
        <v>0</v>
      </c>
      <c r="E1480" s="645">
        <v>1464.7180000000001</v>
      </c>
      <c r="F1480" s="645">
        <v>1262.2088700000002</v>
      </c>
      <c r="G1480" s="698">
        <f t="shared" si="44"/>
        <v>86.174189844051895</v>
      </c>
    </row>
    <row r="1481" spans="1:7" x14ac:dyDescent="0.2">
      <c r="A1481" s="641">
        <v>3299</v>
      </c>
      <c r="B1481" s="642">
        <v>6351</v>
      </c>
      <c r="C1481" s="643" t="s">
        <v>267</v>
      </c>
      <c r="D1481" s="644">
        <v>5000</v>
      </c>
      <c r="E1481" s="645">
        <v>2640.14</v>
      </c>
      <c r="F1481" s="645">
        <v>2579.1729999999998</v>
      </c>
      <c r="G1481" s="698">
        <f t="shared" si="44"/>
        <v>97.690766398751578</v>
      </c>
    </row>
    <row r="1482" spans="1:7" x14ac:dyDescent="0.2">
      <c r="A1482" s="641">
        <v>3299</v>
      </c>
      <c r="B1482" s="642">
        <v>6451</v>
      </c>
      <c r="C1482" s="643" t="s">
        <v>276</v>
      </c>
      <c r="D1482" s="644">
        <v>72900</v>
      </c>
      <c r="E1482" s="645">
        <v>102397.13000000002</v>
      </c>
      <c r="F1482" s="645">
        <v>41869.283859999996</v>
      </c>
      <c r="G1482" s="698">
        <f t="shared" si="44"/>
        <v>40.889118532911993</v>
      </c>
    </row>
    <row r="1483" spans="1:7" s="653" customFormat="1" x14ac:dyDescent="0.2">
      <c r="A1483" s="648">
        <v>3299</v>
      </c>
      <c r="B1483" s="649"/>
      <c r="C1483" s="650" t="s">
        <v>73</v>
      </c>
      <c r="D1483" s="651">
        <v>126070</v>
      </c>
      <c r="E1483" s="621">
        <v>120481.54800000001</v>
      </c>
      <c r="F1483" s="621">
        <v>51689.98573</v>
      </c>
      <c r="G1483" s="699">
        <f t="shared" si="44"/>
        <v>42.902823368438128</v>
      </c>
    </row>
    <row r="1484" spans="1:7" s="653" customFormat="1" x14ac:dyDescent="0.2">
      <c r="A1484" s="654"/>
      <c r="B1484" s="655"/>
      <c r="C1484" s="664" t="s">
        <v>2627</v>
      </c>
      <c r="D1484" s="657"/>
      <c r="E1484" s="657"/>
      <c r="F1484" s="657"/>
      <c r="G1484" s="700"/>
    </row>
    <row r="1485" spans="1:7" x14ac:dyDescent="0.2">
      <c r="A1485" s="658">
        <v>3311</v>
      </c>
      <c r="B1485" s="659">
        <v>6121</v>
      </c>
      <c r="C1485" s="660" t="s">
        <v>1000</v>
      </c>
      <c r="D1485" s="661">
        <v>47950</v>
      </c>
      <c r="E1485" s="662">
        <v>25355.61</v>
      </c>
      <c r="F1485" s="662">
        <v>7732.4753899999996</v>
      </c>
      <c r="G1485" s="672">
        <f t="shared" si="44"/>
        <v>30.49611265514811</v>
      </c>
    </row>
    <row r="1486" spans="1:7" x14ac:dyDescent="0.2">
      <c r="A1486" s="641">
        <v>3311</v>
      </c>
      <c r="B1486" s="642">
        <v>6123</v>
      </c>
      <c r="C1486" s="643" t="s">
        <v>269</v>
      </c>
      <c r="D1486" s="644">
        <v>0</v>
      </c>
      <c r="E1486" s="645">
        <v>201</v>
      </c>
      <c r="F1486" s="645">
        <v>0</v>
      </c>
      <c r="G1486" s="698">
        <f t="shared" si="44"/>
        <v>0</v>
      </c>
    </row>
    <row r="1487" spans="1:7" x14ac:dyDescent="0.2">
      <c r="A1487" s="641">
        <v>3311</v>
      </c>
      <c r="B1487" s="642">
        <v>6351</v>
      </c>
      <c r="C1487" s="643" t="s">
        <v>267</v>
      </c>
      <c r="D1487" s="644">
        <v>9530</v>
      </c>
      <c r="E1487" s="645">
        <v>21182.02</v>
      </c>
      <c r="F1487" s="645">
        <v>9595.653620000001</v>
      </c>
      <c r="G1487" s="698">
        <f t="shared" si="44"/>
        <v>45.300937398793891</v>
      </c>
    </row>
    <row r="1488" spans="1:7" s="653" customFormat="1" x14ac:dyDescent="0.2">
      <c r="A1488" s="648">
        <v>3311</v>
      </c>
      <c r="B1488" s="649"/>
      <c r="C1488" s="650" t="s">
        <v>74</v>
      </c>
      <c r="D1488" s="651">
        <v>57480</v>
      </c>
      <c r="E1488" s="621">
        <v>46738.63</v>
      </c>
      <c r="F1488" s="621">
        <v>17328.129010000001</v>
      </c>
      <c r="G1488" s="699">
        <f t="shared" si="44"/>
        <v>37.074533442679005</v>
      </c>
    </row>
    <row r="1489" spans="1:7" s="653" customFormat="1" x14ac:dyDescent="0.2">
      <c r="A1489" s="654"/>
      <c r="B1489" s="655"/>
      <c r="C1489" s="664" t="s">
        <v>2627</v>
      </c>
      <c r="D1489" s="657"/>
      <c r="E1489" s="657"/>
      <c r="F1489" s="657"/>
      <c r="G1489" s="700"/>
    </row>
    <row r="1490" spans="1:7" x14ac:dyDescent="0.2">
      <c r="A1490" s="658">
        <v>3313</v>
      </c>
      <c r="B1490" s="659">
        <v>6322</v>
      </c>
      <c r="C1490" s="660" t="s">
        <v>266</v>
      </c>
      <c r="D1490" s="661">
        <v>0</v>
      </c>
      <c r="E1490" s="662">
        <v>3000</v>
      </c>
      <c r="F1490" s="662">
        <v>3000</v>
      </c>
      <c r="G1490" s="672">
        <f t="shared" si="44"/>
        <v>100</v>
      </c>
    </row>
    <row r="1491" spans="1:7" s="653" customFormat="1" x14ac:dyDescent="0.2">
      <c r="A1491" s="648">
        <v>3313</v>
      </c>
      <c r="B1491" s="649"/>
      <c r="C1491" s="650" t="s">
        <v>192</v>
      </c>
      <c r="D1491" s="651">
        <v>0</v>
      </c>
      <c r="E1491" s="621">
        <v>3000</v>
      </c>
      <c r="F1491" s="621">
        <v>3000</v>
      </c>
      <c r="G1491" s="699">
        <f t="shared" si="44"/>
        <v>100</v>
      </c>
    </row>
    <row r="1492" spans="1:7" s="653" customFormat="1" x14ac:dyDescent="0.2">
      <c r="A1492" s="654"/>
      <c r="B1492" s="655"/>
      <c r="C1492" s="664" t="s">
        <v>2627</v>
      </c>
      <c r="D1492" s="657"/>
      <c r="E1492" s="657"/>
      <c r="F1492" s="657"/>
      <c r="G1492" s="700"/>
    </row>
    <row r="1493" spans="1:7" x14ac:dyDescent="0.2">
      <c r="A1493" s="658">
        <v>3315</v>
      </c>
      <c r="B1493" s="659">
        <v>6111</v>
      </c>
      <c r="C1493" s="660" t="s">
        <v>274</v>
      </c>
      <c r="D1493" s="661">
        <v>0</v>
      </c>
      <c r="E1493" s="662">
        <v>100.43</v>
      </c>
      <c r="F1493" s="662">
        <v>100.43</v>
      </c>
      <c r="G1493" s="672">
        <f t="shared" si="44"/>
        <v>100</v>
      </c>
    </row>
    <row r="1494" spans="1:7" x14ac:dyDescent="0.2">
      <c r="A1494" s="641">
        <v>3315</v>
      </c>
      <c r="B1494" s="642">
        <v>6121</v>
      </c>
      <c r="C1494" s="643" t="s">
        <v>1000</v>
      </c>
      <c r="D1494" s="644">
        <v>73100</v>
      </c>
      <c r="E1494" s="645">
        <v>11004.281000000001</v>
      </c>
      <c r="F1494" s="645">
        <v>219.01</v>
      </c>
      <c r="G1494" s="698">
        <f t="shared" si="44"/>
        <v>1.9902254404444957</v>
      </c>
    </row>
    <row r="1495" spans="1:7" x14ac:dyDescent="0.2">
      <c r="A1495" s="641">
        <v>3315</v>
      </c>
      <c r="B1495" s="642">
        <v>6122</v>
      </c>
      <c r="C1495" s="643" t="s">
        <v>268</v>
      </c>
      <c r="D1495" s="644">
        <v>0</v>
      </c>
      <c r="E1495" s="645">
        <v>800</v>
      </c>
      <c r="F1495" s="645">
        <v>0</v>
      </c>
      <c r="G1495" s="698">
        <f t="shared" si="44"/>
        <v>0</v>
      </c>
    </row>
    <row r="1496" spans="1:7" x14ac:dyDescent="0.2">
      <c r="A1496" s="641">
        <v>3315</v>
      </c>
      <c r="B1496" s="642">
        <v>6129</v>
      </c>
      <c r="C1496" s="643" t="s">
        <v>4034</v>
      </c>
      <c r="D1496" s="644">
        <v>5500</v>
      </c>
      <c r="E1496" s="645">
        <v>0.05</v>
      </c>
      <c r="F1496" s="645">
        <v>0</v>
      </c>
      <c r="G1496" s="698">
        <f t="shared" si="44"/>
        <v>0</v>
      </c>
    </row>
    <row r="1497" spans="1:7" x14ac:dyDescent="0.2">
      <c r="A1497" s="641">
        <v>3315</v>
      </c>
      <c r="B1497" s="642">
        <v>6351</v>
      </c>
      <c r="C1497" s="643" t="s">
        <v>267</v>
      </c>
      <c r="D1497" s="644">
        <v>0</v>
      </c>
      <c r="E1497" s="645">
        <v>15950.249</v>
      </c>
      <c r="F1497" s="645">
        <v>14766.670820000001</v>
      </c>
      <c r="G1497" s="698">
        <f t="shared" si="44"/>
        <v>92.579562989894399</v>
      </c>
    </row>
    <row r="1498" spans="1:7" x14ac:dyDescent="0.2">
      <c r="A1498" s="641">
        <v>3315</v>
      </c>
      <c r="B1498" s="642">
        <v>6356</v>
      </c>
      <c r="C1498" s="643" t="s">
        <v>273</v>
      </c>
      <c r="D1498" s="644">
        <v>0</v>
      </c>
      <c r="E1498" s="645">
        <v>2380</v>
      </c>
      <c r="F1498" s="645">
        <v>2257</v>
      </c>
      <c r="G1498" s="698">
        <f t="shared" si="44"/>
        <v>94.831932773109244</v>
      </c>
    </row>
    <row r="1499" spans="1:7" x14ac:dyDescent="0.2">
      <c r="A1499" s="641">
        <v>3315</v>
      </c>
      <c r="B1499" s="642">
        <v>6901</v>
      </c>
      <c r="C1499" s="643" t="s">
        <v>3048</v>
      </c>
      <c r="D1499" s="644">
        <v>0</v>
      </c>
      <c r="E1499" s="645">
        <v>4175</v>
      </c>
      <c r="F1499" s="645">
        <v>0</v>
      </c>
      <c r="G1499" s="698">
        <f t="shared" ref="G1499:G1571" si="45">F1499/E1499*100</f>
        <v>0</v>
      </c>
    </row>
    <row r="1500" spans="1:7" s="653" customFormat="1" x14ac:dyDescent="0.2">
      <c r="A1500" s="648">
        <v>3315</v>
      </c>
      <c r="B1500" s="649"/>
      <c r="C1500" s="650" t="s">
        <v>194</v>
      </c>
      <c r="D1500" s="651">
        <v>78600</v>
      </c>
      <c r="E1500" s="621">
        <v>34410.01</v>
      </c>
      <c r="F1500" s="621">
        <v>17343.110820000002</v>
      </c>
      <c r="G1500" s="699">
        <f t="shared" si="45"/>
        <v>50.401353617740888</v>
      </c>
    </row>
    <row r="1501" spans="1:7" s="653" customFormat="1" x14ac:dyDescent="0.2">
      <c r="A1501" s="654"/>
      <c r="B1501" s="655"/>
      <c r="C1501" s="664" t="s">
        <v>2627</v>
      </c>
      <c r="D1501" s="657"/>
      <c r="E1501" s="657"/>
      <c r="F1501" s="657"/>
      <c r="G1501" s="700"/>
    </row>
    <row r="1502" spans="1:7" x14ac:dyDescent="0.2">
      <c r="A1502" s="658">
        <v>3319</v>
      </c>
      <c r="B1502" s="659">
        <v>6119</v>
      </c>
      <c r="C1502" s="660" t="s">
        <v>3046</v>
      </c>
      <c r="D1502" s="661">
        <v>0</v>
      </c>
      <c r="E1502" s="662">
        <v>1815</v>
      </c>
      <c r="F1502" s="662">
        <v>0</v>
      </c>
      <c r="G1502" s="672">
        <f t="shared" si="45"/>
        <v>0</v>
      </c>
    </row>
    <row r="1503" spans="1:7" x14ac:dyDescent="0.2">
      <c r="A1503" s="641">
        <v>3319</v>
      </c>
      <c r="B1503" s="642">
        <v>6121</v>
      </c>
      <c r="C1503" s="643" t="s">
        <v>1000</v>
      </c>
      <c r="D1503" s="644">
        <v>398480</v>
      </c>
      <c r="E1503" s="645">
        <v>177566.15</v>
      </c>
      <c r="F1503" s="645">
        <v>20666.555919999999</v>
      </c>
      <c r="G1503" s="698">
        <f t="shared" si="45"/>
        <v>11.638792596449267</v>
      </c>
    </row>
    <row r="1504" spans="1:7" x14ac:dyDescent="0.2">
      <c r="A1504" s="641">
        <v>3319</v>
      </c>
      <c r="B1504" s="642">
        <v>6129</v>
      </c>
      <c r="C1504" s="643" t="s">
        <v>4034</v>
      </c>
      <c r="D1504" s="644">
        <v>0</v>
      </c>
      <c r="E1504" s="645">
        <v>95</v>
      </c>
      <c r="F1504" s="645">
        <v>95</v>
      </c>
      <c r="G1504" s="698">
        <f t="shared" si="45"/>
        <v>100</v>
      </c>
    </row>
    <row r="1505" spans="1:7" x14ac:dyDescent="0.2">
      <c r="A1505" s="641">
        <v>3319</v>
      </c>
      <c r="B1505" s="642">
        <v>6312</v>
      </c>
      <c r="C1505" s="643" t="s">
        <v>3042</v>
      </c>
      <c r="D1505" s="644">
        <v>0</v>
      </c>
      <c r="E1505" s="645">
        <v>26</v>
      </c>
      <c r="F1505" s="645">
        <v>26</v>
      </c>
      <c r="G1505" s="698">
        <f t="shared" si="45"/>
        <v>100</v>
      </c>
    </row>
    <row r="1506" spans="1:7" x14ac:dyDescent="0.2">
      <c r="A1506" s="641">
        <v>3319</v>
      </c>
      <c r="B1506" s="642">
        <v>6313</v>
      </c>
      <c r="C1506" s="643" t="s">
        <v>3043</v>
      </c>
      <c r="D1506" s="644">
        <v>0</v>
      </c>
      <c r="E1506" s="645">
        <v>700</v>
      </c>
      <c r="F1506" s="645">
        <v>700</v>
      </c>
      <c r="G1506" s="698">
        <f t="shared" si="45"/>
        <v>100</v>
      </c>
    </row>
    <row r="1507" spans="1:7" x14ac:dyDescent="0.2">
      <c r="A1507" s="641">
        <v>3319</v>
      </c>
      <c r="B1507" s="642">
        <v>6322</v>
      </c>
      <c r="C1507" s="643" t="s">
        <v>266</v>
      </c>
      <c r="D1507" s="644">
        <v>0</v>
      </c>
      <c r="E1507" s="645">
        <v>1650</v>
      </c>
      <c r="F1507" s="645">
        <v>1650</v>
      </c>
      <c r="G1507" s="698">
        <f t="shared" si="45"/>
        <v>100</v>
      </c>
    </row>
    <row r="1508" spans="1:7" x14ac:dyDescent="0.2">
      <c r="A1508" s="641">
        <v>3319</v>
      </c>
      <c r="B1508" s="642">
        <v>6323</v>
      </c>
      <c r="C1508" s="643" t="s">
        <v>277</v>
      </c>
      <c r="D1508" s="644">
        <v>0</v>
      </c>
      <c r="E1508" s="645">
        <v>270</v>
      </c>
      <c r="F1508" s="645">
        <v>270</v>
      </c>
      <c r="G1508" s="698">
        <f t="shared" si="45"/>
        <v>100</v>
      </c>
    </row>
    <row r="1509" spans="1:7" x14ac:dyDescent="0.2">
      <c r="A1509" s="641">
        <v>3319</v>
      </c>
      <c r="B1509" s="642">
        <v>6341</v>
      </c>
      <c r="C1509" s="643" t="s">
        <v>271</v>
      </c>
      <c r="D1509" s="644">
        <v>0</v>
      </c>
      <c r="E1509" s="645">
        <v>1309.8599999999999</v>
      </c>
      <c r="F1509" s="645">
        <v>1309.854</v>
      </c>
      <c r="G1509" s="698">
        <f t="shared" si="45"/>
        <v>99.999541935779419</v>
      </c>
    </row>
    <row r="1510" spans="1:7" x14ac:dyDescent="0.2">
      <c r="A1510" s="641">
        <v>3319</v>
      </c>
      <c r="B1510" s="642">
        <v>6351</v>
      </c>
      <c r="C1510" s="643" t="s">
        <v>267</v>
      </c>
      <c r="D1510" s="644">
        <v>0</v>
      </c>
      <c r="E1510" s="645">
        <v>551.1</v>
      </c>
      <c r="F1510" s="645">
        <v>550.18299999999999</v>
      </c>
      <c r="G1510" s="698">
        <f t="shared" si="45"/>
        <v>99.83360551624024</v>
      </c>
    </row>
    <row r="1511" spans="1:7" s="653" customFormat="1" x14ac:dyDescent="0.2">
      <c r="A1511" s="648">
        <v>3319</v>
      </c>
      <c r="B1511" s="649"/>
      <c r="C1511" s="650" t="s">
        <v>76</v>
      </c>
      <c r="D1511" s="651">
        <v>398480</v>
      </c>
      <c r="E1511" s="621">
        <v>183983.11</v>
      </c>
      <c r="F1511" s="621">
        <v>25267.592919999999</v>
      </c>
      <c r="G1511" s="699">
        <f t="shared" si="45"/>
        <v>13.733648115851505</v>
      </c>
    </row>
    <row r="1512" spans="1:7" s="653" customFormat="1" x14ac:dyDescent="0.2">
      <c r="A1512" s="654"/>
      <c r="B1512" s="655"/>
      <c r="C1512" s="664" t="s">
        <v>2627</v>
      </c>
      <c r="D1512" s="657"/>
      <c r="E1512" s="657"/>
      <c r="F1512" s="657"/>
      <c r="G1512" s="700"/>
    </row>
    <row r="1513" spans="1:7" x14ac:dyDescent="0.2">
      <c r="A1513" s="658">
        <v>3322</v>
      </c>
      <c r="B1513" s="659">
        <v>6121</v>
      </c>
      <c r="C1513" s="660" t="s">
        <v>1000</v>
      </c>
      <c r="D1513" s="661">
        <v>185266</v>
      </c>
      <c r="E1513" s="662">
        <v>95219.771999999997</v>
      </c>
      <c r="F1513" s="662">
        <v>29556.876909999999</v>
      </c>
      <c r="G1513" s="672">
        <f t="shared" si="45"/>
        <v>31.040692798550285</v>
      </c>
    </row>
    <row r="1514" spans="1:7" x14ac:dyDescent="0.2">
      <c r="A1514" s="641">
        <v>3322</v>
      </c>
      <c r="B1514" s="642">
        <v>6122</v>
      </c>
      <c r="C1514" s="643" t="s">
        <v>268</v>
      </c>
      <c r="D1514" s="644">
        <v>0</v>
      </c>
      <c r="E1514" s="645">
        <v>3505</v>
      </c>
      <c r="F1514" s="645">
        <v>1803.9607799999999</v>
      </c>
      <c r="G1514" s="698">
        <f t="shared" si="45"/>
        <v>51.468210556348069</v>
      </c>
    </row>
    <row r="1515" spans="1:7" x14ac:dyDescent="0.2">
      <c r="A1515" s="641">
        <v>3322</v>
      </c>
      <c r="B1515" s="642">
        <v>6324</v>
      </c>
      <c r="C1515" s="643" t="s">
        <v>4035</v>
      </c>
      <c r="D1515" s="644">
        <v>0</v>
      </c>
      <c r="E1515" s="645">
        <v>500</v>
      </c>
      <c r="F1515" s="645">
        <v>500</v>
      </c>
      <c r="G1515" s="698">
        <f t="shared" si="45"/>
        <v>100</v>
      </c>
    </row>
    <row r="1516" spans="1:7" x14ac:dyDescent="0.2">
      <c r="A1516" s="641">
        <v>3322</v>
      </c>
      <c r="B1516" s="642">
        <v>6341</v>
      </c>
      <c r="C1516" s="643" t="s">
        <v>271</v>
      </c>
      <c r="D1516" s="644">
        <v>0</v>
      </c>
      <c r="E1516" s="645">
        <v>210.82900000000001</v>
      </c>
      <c r="F1516" s="645">
        <v>210.82900000000001</v>
      </c>
      <c r="G1516" s="698">
        <f t="shared" si="45"/>
        <v>100</v>
      </c>
    </row>
    <row r="1517" spans="1:7" x14ac:dyDescent="0.2">
      <c r="A1517" s="641">
        <v>3322</v>
      </c>
      <c r="B1517" s="642">
        <v>6351</v>
      </c>
      <c r="C1517" s="643" t="s">
        <v>267</v>
      </c>
      <c r="D1517" s="644">
        <v>8650</v>
      </c>
      <c r="E1517" s="645">
        <v>8000.1880000000001</v>
      </c>
      <c r="F1517" s="645">
        <v>1504.4782</v>
      </c>
      <c r="G1517" s="698">
        <f t="shared" si="45"/>
        <v>18.805535569914106</v>
      </c>
    </row>
    <row r="1518" spans="1:7" x14ac:dyDescent="0.2">
      <c r="A1518" s="641">
        <v>3322</v>
      </c>
      <c r="B1518" s="642">
        <v>6356</v>
      </c>
      <c r="C1518" s="643" t="s">
        <v>273</v>
      </c>
      <c r="D1518" s="644">
        <v>0</v>
      </c>
      <c r="E1518" s="645">
        <v>263.09399999999999</v>
      </c>
      <c r="F1518" s="645">
        <v>263.09339</v>
      </c>
      <c r="G1518" s="698">
        <f t="shared" si="45"/>
        <v>99.999768143705296</v>
      </c>
    </row>
    <row r="1519" spans="1:7" s="653" customFormat="1" x14ac:dyDescent="0.2">
      <c r="A1519" s="648">
        <v>3322</v>
      </c>
      <c r="B1519" s="649"/>
      <c r="C1519" s="650" t="s">
        <v>77</v>
      </c>
      <c r="D1519" s="651">
        <v>193916</v>
      </c>
      <c r="E1519" s="621">
        <v>107698.883</v>
      </c>
      <c r="F1519" s="621">
        <v>33839.238279999998</v>
      </c>
      <c r="G1519" s="699">
        <f t="shared" si="45"/>
        <v>31.420231424312909</v>
      </c>
    </row>
    <row r="1520" spans="1:7" s="653" customFormat="1" x14ac:dyDescent="0.2">
      <c r="A1520" s="654"/>
      <c r="B1520" s="655"/>
      <c r="C1520" s="664" t="s">
        <v>2627</v>
      </c>
      <c r="D1520" s="657"/>
      <c r="E1520" s="657"/>
      <c r="F1520" s="657"/>
      <c r="G1520" s="700"/>
    </row>
    <row r="1521" spans="1:7" x14ac:dyDescent="0.2">
      <c r="A1521" s="658">
        <v>3326</v>
      </c>
      <c r="B1521" s="659">
        <v>6111</v>
      </c>
      <c r="C1521" s="660" t="s">
        <v>274</v>
      </c>
      <c r="D1521" s="661">
        <v>20000</v>
      </c>
      <c r="E1521" s="662">
        <v>193.4</v>
      </c>
      <c r="F1521" s="662">
        <v>192.19192000000001</v>
      </c>
      <c r="G1521" s="672">
        <f t="shared" si="45"/>
        <v>99.375346432264749</v>
      </c>
    </row>
    <row r="1522" spans="1:7" x14ac:dyDescent="0.2">
      <c r="A1522" s="641">
        <v>3326</v>
      </c>
      <c r="B1522" s="642">
        <v>6122</v>
      </c>
      <c r="C1522" s="643" t="s">
        <v>268</v>
      </c>
      <c r="D1522" s="644">
        <v>0</v>
      </c>
      <c r="E1522" s="645">
        <v>9573.57</v>
      </c>
      <c r="F1522" s="645">
        <v>9573.2776300000005</v>
      </c>
      <c r="G1522" s="698">
        <f t="shared" si="45"/>
        <v>99.996946071319272</v>
      </c>
    </row>
    <row r="1523" spans="1:7" x14ac:dyDescent="0.2">
      <c r="A1523" s="641">
        <v>3326</v>
      </c>
      <c r="B1523" s="642">
        <v>6125</v>
      </c>
      <c r="C1523" s="643" t="s">
        <v>3047</v>
      </c>
      <c r="D1523" s="644">
        <v>0</v>
      </c>
      <c r="E1523" s="645">
        <v>17900.21</v>
      </c>
      <c r="F1523" s="645">
        <v>12671.18</v>
      </c>
      <c r="G1523" s="698">
        <f t="shared" si="45"/>
        <v>70.787884611409595</v>
      </c>
    </row>
    <row r="1524" spans="1:7" x14ac:dyDescent="0.2">
      <c r="A1524" s="641">
        <v>3326</v>
      </c>
      <c r="B1524" s="642">
        <v>6323</v>
      </c>
      <c r="C1524" s="643" t="s">
        <v>277</v>
      </c>
      <c r="D1524" s="644">
        <v>0</v>
      </c>
      <c r="E1524" s="645">
        <v>7175</v>
      </c>
      <c r="F1524" s="645">
        <v>7175</v>
      </c>
      <c r="G1524" s="698">
        <f t="shared" si="45"/>
        <v>100</v>
      </c>
    </row>
    <row r="1525" spans="1:7" x14ac:dyDescent="0.2">
      <c r="A1525" s="641">
        <v>3326</v>
      </c>
      <c r="B1525" s="642">
        <v>6341</v>
      </c>
      <c r="C1525" s="643" t="s">
        <v>271</v>
      </c>
      <c r="D1525" s="644">
        <v>100000</v>
      </c>
      <c r="E1525" s="645">
        <v>101000</v>
      </c>
      <c r="F1525" s="645">
        <v>1000</v>
      </c>
      <c r="G1525" s="698">
        <f t="shared" si="45"/>
        <v>0.99009900990099009</v>
      </c>
    </row>
    <row r="1526" spans="1:7" x14ac:dyDescent="0.2">
      <c r="A1526" s="641">
        <v>3326</v>
      </c>
      <c r="B1526" s="642">
        <v>6901</v>
      </c>
      <c r="C1526" s="643" t="s">
        <v>3048</v>
      </c>
      <c r="D1526" s="644">
        <v>0</v>
      </c>
      <c r="E1526" s="645">
        <v>100000</v>
      </c>
      <c r="F1526" s="645">
        <v>0</v>
      </c>
      <c r="G1526" s="698">
        <f t="shared" si="45"/>
        <v>0</v>
      </c>
    </row>
    <row r="1527" spans="1:7" s="653" customFormat="1" ht="25.5" x14ac:dyDescent="0.2">
      <c r="A1527" s="648">
        <v>3326</v>
      </c>
      <c r="B1527" s="649"/>
      <c r="C1527" s="650" t="s">
        <v>278</v>
      </c>
      <c r="D1527" s="651">
        <v>120000</v>
      </c>
      <c r="E1527" s="621">
        <v>235842.18</v>
      </c>
      <c r="F1527" s="621">
        <v>30611.649550000006</v>
      </c>
      <c r="G1527" s="699">
        <f t="shared" si="45"/>
        <v>12.979717856237594</v>
      </c>
    </row>
    <row r="1528" spans="1:7" s="653" customFormat="1" x14ac:dyDescent="0.2">
      <c r="A1528" s="654"/>
      <c r="B1528" s="655"/>
      <c r="C1528" s="664" t="s">
        <v>2627</v>
      </c>
      <c r="D1528" s="657"/>
      <c r="E1528" s="657"/>
      <c r="F1528" s="657"/>
      <c r="G1528" s="700"/>
    </row>
    <row r="1529" spans="1:7" x14ac:dyDescent="0.2">
      <c r="A1529" s="658">
        <v>3419</v>
      </c>
      <c r="B1529" s="659">
        <v>6313</v>
      </c>
      <c r="C1529" s="660" t="s">
        <v>3043</v>
      </c>
      <c r="D1529" s="661">
        <v>500</v>
      </c>
      <c r="E1529" s="662">
        <v>570</v>
      </c>
      <c r="F1529" s="662">
        <v>570</v>
      </c>
      <c r="G1529" s="672">
        <f t="shared" si="45"/>
        <v>100</v>
      </c>
    </row>
    <row r="1530" spans="1:7" x14ac:dyDescent="0.2">
      <c r="A1530" s="641">
        <v>3419</v>
      </c>
      <c r="B1530" s="642">
        <v>6322</v>
      </c>
      <c r="C1530" s="643" t="s">
        <v>266</v>
      </c>
      <c r="D1530" s="644">
        <v>40000</v>
      </c>
      <c r="E1530" s="645">
        <v>31704.28</v>
      </c>
      <c r="F1530" s="645">
        <v>31704.273000000001</v>
      </c>
      <c r="G1530" s="698">
        <f t="shared" si="45"/>
        <v>99.999977920962095</v>
      </c>
    </row>
    <row r="1531" spans="1:7" x14ac:dyDescent="0.2">
      <c r="A1531" s="641">
        <v>3419</v>
      </c>
      <c r="B1531" s="642">
        <v>6323</v>
      </c>
      <c r="C1531" s="643" t="s">
        <v>277</v>
      </c>
      <c r="D1531" s="644">
        <v>1000</v>
      </c>
      <c r="E1531" s="645">
        <v>1000</v>
      </c>
      <c r="F1531" s="645">
        <v>755</v>
      </c>
      <c r="G1531" s="698">
        <f t="shared" si="45"/>
        <v>75.5</v>
      </c>
    </row>
    <row r="1532" spans="1:7" x14ac:dyDescent="0.2">
      <c r="A1532" s="641">
        <v>3419</v>
      </c>
      <c r="B1532" s="642">
        <v>6341</v>
      </c>
      <c r="C1532" s="643" t="s">
        <v>271</v>
      </c>
      <c r="D1532" s="644">
        <v>0</v>
      </c>
      <c r="E1532" s="645">
        <v>100</v>
      </c>
      <c r="F1532" s="645">
        <v>0</v>
      </c>
      <c r="G1532" s="698">
        <f t="shared" si="45"/>
        <v>0</v>
      </c>
    </row>
    <row r="1533" spans="1:7" x14ac:dyDescent="0.2">
      <c r="A1533" s="641">
        <v>3419</v>
      </c>
      <c r="B1533" s="642">
        <v>6901</v>
      </c>
      <c r="C1533" s="643" t="s">
        <v>3048</v>
      </c>
      <c r="D1533" s="644">
        <v>0</v>
      </c>
      <c r="E1533" s="645">
        <v>40000</v>
      </c>
      <c r="F1533" s="645">
        <v>0</v>
      </c>
      <c r="G1533" s="698">
        <f t="shared" si="45"/>
        <v>0</v>
      </c>
    </row>
    <row r="1534" spans="1:7" s="653" customFormat="1" x14ac:dyDescent="0.2">
      <c r="A1534" s="648">
        <v>3419</v>
      </c>
      <c r="B1534" s="649"/>
      <c r="C1534" s="650" t="s">
        <v>79</v>
      </c>
      <c r="D1534" s="651">
        <v>41500</v>
      </c>
      <c r="E1534" s="621">
        <v>73374.28</v>
      </c>
      <c r="F1534" s="621">
        <v>33029.273000000001</v>
      </c>
      <c r="G1534" s="699">
        <f t="shared" si="45"/>
        <v>45.014783109285709</v>
      </c>
    </row>
    <row r="1535" spans="1:7" s="653" customFormat="1" x14ac:dyDescent="0.2">
      <c r="A1535" s="654"/>
      <c r="B1535" s="655"/>
      <c r="C1535" s="664" t="s">
        <v>2627</v>
      </c>
      <c r="D1535" s="657"/>
      <c r="E1535" s="657"/>
      <c r="F1535" s="657"/>
      <c r="G1535" s="700"/>
    </row>
    <row r="1536" spans="1:7" x14ac:dyDescent="0.2">
      <c r="A1536" s="658">
        <v>3421</v>
      </c>
      <c r="B1536" s="659">
        <v>6322</v>
      </c>
      <c r="C1536" s="660" t="s">
        <v>266</v>
      </c>
      <c r="D1536" s="661">
        <v>0</v>
      </c>
      <c r="E1536" s="662">
        <v>210</v>
      </c>
      <c r="F1536" s="662">
        <v>210</v>
      </c>
      <c r="G1536" s="672">
        <f t="shared" si="45"/>
        <v>100</v>
      </c>
    </row>
    <row r="1537" spans="1:7" x14ac:dyDescent="0.2">
      <c r="A1537" s="641">
        <v>3421</v>
      </c>
      <c r="B1537" s="642">
        <v>6323</v>
      </c>
      <c r="C1537" s="643" t="s">
        <v>277</v>
      </c>
      <c r="D1537" s="644">
        <v>0</v>
      </c>
      <c r="E1537" s="645">
        <v>199</v>
      </c>
      <c r="F1537" s="645">
        <v>199</v>
      </c>
      <c r="G1537" s="698">
        <f t="shared" si="45"/>
        <v>100</v>
      </c>
    </row>
    <row r="1538" spans="1:7" s="653" customFormat="1" x14ac:dyDescent="0.2">
      <c r="A1538" s="648">
        <v>3421</v>
      </c>
      <c r="B1538" s="649"/>
      <c r="C1538" s="650" t="s">
        <v>80</v>
      </c>
      <c r="D1538" s="651">
        <v>0</v>
      </c>
      <c r="E1538" s="621">
        <v>409</v>
      </c>
      <c r="F1538" s="621">
        <v>409</v>
      </c>
      <c r="G1538" s="699">
        <f t="shared" si="45"/>
        <v>100</v>
      </c>
    </row>
    <row r="1539" spans="1:7" s="653" customFormat="1" x14ac:dyDescent="0.2">
      <c r="A1539" s="654"/>
      <c r="B1539" s="655"/>
      <c r="C1539" s="664" t="s">
        <v>2627</v>
      </c>
      <c r="D1539" s="657"/>
      <c r="E1539" s="657"/>
      <c r="F1539" s="657"/>
      <c r="G1539" s="700"/>
    </row>
    <row r="1540" spans="1:7" x14ac:dyDescent="0.2">
      <c r="A1540" s="658">
        <v>3522</v>
      </c>
      <c r="B1540" s="659">
        <v>6111</v>
      </c>
      <c r="C1540" s="660" t="s">
        <v>274</v>
      </c>
      <c r="D1540" s="661">
        <v>27967</v>
      </c>
      <c r="E1540" s="662">
        <v>14481.7</v>
      </c>
      <c r="F1540" s="662">
        <v>0</v>
      </c>
      <c r="G1540" s="672">
        <f t="shared" si="45"/>
        <v>0</v>
      </c>
    </row>
    <row r="1541" spans="1:7" x14ac:dyDescent="0.2">
      <c r="A1541" s="641">
        <v>3522</v>
      </c>
      <c r="B1541" s="642">
        <v>6121</v>
      </c>
      <c r="C1541" s="643" t="s">
        <v>1000</v>
      </c>
      <c r="D1541" s="644">
        <v>16515</v>
      </c>
      <c r="E1541" s="645">
        <v>52755.883780000004</v>
      </c>
      <c r="F1541" s="645">
        <v>13889.199990000003</v>
      </c>
      <c r="G1541" s="698">
        <f t="shared" si="45"/>
        <v>26.327300378323798</v>
      </c>
    </row>
    <row r="1542" spans="1:7" x14ac:dyDescent="0.2">
      <c r="A1542" s="641">
        <v>3522</v>
      </c>
      <c r="B1542" s="642">
        <v>6122</v>
      </c>
      <c r="C1542" s="643" t="s">
        <v>268</v>
      </c>
      <c r="D1542" s="644">
        <v>0</v>
      </c>
      <c r="E1542" s="645">
        <v>598</v>
      </c>
      <c r="F1542" s="645">
        <v>597.48500000000001</v>
      </c>
      <c r="G1542" s="698">
        <f t="shared" si="45"/>
        <v>99.91387959866222</v>
      </c>
    </row>
    <row r="1543" spans="1:7" x14ac:dyDescent="0.2">
      <c r="A1543" s="641">
        <v>3522</v>
      </c>
      <c r="B1543" s="642">
        <v>6125</v>
      </c>
      <c r="C1543" s="643" t="s">
        <v>3047</v>
      </c>
      <c r="D1543" s="644">
        <v>0</v>
      </c>
      <c r="E1543" s="645">
        <v>3082</v>
      </c>
      <c r="F1543" s="645">
        <v>3081.6567999999997</v>
      </c>
      <c r="G1543" s="698">
        <f t="shared" si="45"/>
        <v>99.988864373783244</v>
      </c>
    </row>
    <row r="1544" spans="1:7" x14ac:dyDescent="0.2">
      <c r="A1544" s="641">
        <v>3522</v>
      </c>
      <c r="B1544" s="642">
        <v>6316</v>
      </c>
      <c r="C1544" s="643" t="s">
        <v>3485</v>
      </c>
      <c r="D1544" s="644">
        <v>0</v>
      </c>
      <c r="E1544" s="645">
        <v>9733.25</v>
      </c>
      <c r="F1544" s="645">
        <v>5795.2489999999998</v>
      </c>
      <c r="G1544" s="698">
        <f t="shared" si="45"/>
        <v>59.540739218657691</v>
      </c>
    </row>
    <row r="1545" spans="1:7" x14ac:dyDescent="0.2">
      <c r="A1545" s="641">
        <v>3522</v>
      </c>
      <c r="B1545" s="642">
        <v>6351</v>
      </c>
      <c r="C1545" s="643" t="s">
        <v>267</v>
      </c>
      <c r="D1545" s="644">
        <v>589479</v>
      </c>
      <c r="E1545" s="645">
        <v>994962.33622000006</v>
      </c>
      <c r="F1545" s="645">
        <v>702604.79374999995</v>
      </c>
      <c r="G1545" s="698">
        <f t="shared" si="45"/>
        <v>70.616220149527777</v>
      </c>
    </row>
    <row r="1546" spans="1:7" x14ac:dyDescent="0.2">
      <c r="A1546" s="641">
        <v>3522</v>
      </c>
      <c r="B1546" s="642">
        <v>6356</v>
      </c>
      <c r="C1546" s="643" t="s">
        <v>273</v>
      </c>
      <c r="D1546" s="644">
        <v>0</v>
      </c>
      <c r="E1546" s="645">
        <v>253822.25</v>
      </c>
      <c r="F1546" s="645">
        <v>253822.19808999996</v>
      </c>
      <c r="G1546" s="698">
        <f t="shared" si="45"/>
        <v>99.999979548680216</v>
      </c>
    </row>
    <row r="1547" spans="1:7" s="653" customFormat="1" x14ac:dyDescent="0.2">
      <c r="A1547" s="648">
        <v>3522</v>
      </c>
      <c r="B1547" s="649"/>
      <c r="C1547" s="650" t="s">
        <v>81</v>
      </c>
      <c r="D1547" s="651">
        <v>633961</v>
      </c>
      <c r="E1547" s="621">
        <v>1329435.42</v>
      </c>
      <c r="F1547" s="621">
        <v>979790.58262999984</v>
      </c>
      <c r="G1547" s="699">
        <f t="shared" si="45"/>
        <v>73.699750126260355</v>
      </c>
    </row>
    <row r="1548" spans="1:7" s="653" customFormat="1" x14ac:dyDescent="0.2">
      <c r="A1548" s="654"/>
      <c r="B1548" s="655"/>
      <c r="C1548" s="664" t="s">
        <v>2627</v>
      </c>
      <c r="D1548" s="657"/>
      <c r="E1548" s="657"/>
      <c r="F1548" s="657"/>
      <c r="G1548" s="700"/>
    </row>
    <row r="1549" spans="1:7" x14ac:dyDescent="0.2">
      <c r="A1549" s="658">
        <v>3525</v>
      </c>
      <c r="B1549" s="659">
        <v>6323</v>
      </c>
      <c r="C1549" s="660" t="s">
        <v>277</v>
      </c>
      <c r="D1549" s="661">
        <v>0</v>
      </c>
      <c r="E1549" s="662">
        <v>800</v>
      </c>
      <c r="F1549" s="662">
        <v>800</v>
      </c>
      <c r="G1549" s="672">
        <f t="shared" si="45"/>
        <v>100</v>
      </c>
    </row>
    <row r="1550" spans="1:7" s="653" customFormat="1" x14ac:dyDescent="0.2">
      <c r="A1550" s="648">
        <v>3525</v>
      </c>
      <c r="B1550" s="649"/>
      <c r="C1550" s="650" t="s">
        <v>200</v>
      </c>
      <c r="D1550" s="651">
        <v>0</v>
      </c>
      <c r="E1550" s="621">
        <v>800</v>
      </c>
      <c r="F1550" s="621">
        <v>800</v>
      </c>
      <c r="G1550" s="699">
        <f t="shared" si="45"/>
        <v>100</v>
      </c>
    </row>
    <row r="1551" spans="1:7" s="653" customFormat="1" x14ac:dyDescent="0.2">
      <c r="A1551" s="654"/>
      <c r="B1551" s="655"/>
      <c r="C1551" s="664" t="s">
        <v>2627</v>
      </c>
      <c r="D1551" s="657"/>
      <c r="E1551" s="657"/>
      <c r="F1551" s="657"/>
      <c r="G1551" s="700"/>
    </row>
    <row r="1552" spans="1:7" x14ac:dyDescent="0.2">
      <c r="A1552" s="658">
        <v>3526</v>
      </c>
      <c r="B1552" s="659">
        <v>6121</v>
      </c>
      <c r="C1552" s="660" t="s">
        <v>1000</v>
      </c>
      <c r="D1552" s="661">
        <v>0</v>
      </c>
      <c r="E1552" s="662">
        <v>851</v>
      </c>
      <c r="F1552" s="662">
        <v>0</v>
      </c>
      <c r="G1552" s="672">
        <f t="shared" si="45"/>
        <v>0</v>
      </c>
    </row>
    <row r="1553" spans="1:7" x14ac:dyDescent="0.2">
      <c r="A1553" s="641">
        <v>3526</v>
      </c>
      <c r="B1553" s="642">
        <v>6201</v>
      </c>
      <c r="C1553" s="643" t="s">
        <v>275</v>
      </c>
      <c r="D1553" s="644">
        <v>0</v>
      </c>
      <c r="E1553" s="645">
        <v>9000</v>
      </c>
      <c r="F1553" s="645">
        <v>9000</v>
      </c>
      <c r="G1553" s="698">
        <f t="shared" si="45"/>
        <v>100</v>
      </c>
    </row>
    <row r="1554" spans="1:7" x14ac:dyDescent="0.2">
      <c r="A1554" s="641">
        <v>3526</v>
      </c>
      <c r="B1554" s="642">
        <v>6316</v>
      </c>
      <c r="C1554" s="643" t="s">
        <v>3485</v>
      </c>
      <c r="D1554" s="644">
        <v>0</v>
      </c>
      <c r="E1554" s="645">
        <v>168.25</v>
      </c>
      <c r="F1554" s="645">
        <v>168.25</v>
      </c>
      <c r="G1554" s="698">
        <f t="shared" si="45"/>
        <v>100</v>
      </c>
    </row>
    <row r="1555" spans="1:7" x14ac:dyDescent="0.2">
      <c r="A1555" s="641">
        <v>3526</v>
      </c>
      <c r="B1555" s="642">
        <v>6351</v>
      </c>
      <c r="C1555" s="643" t="s">
        <v>267</v>
      </c>
      <c r="D1555" s="644">
        <v>28000</v>
      </c>
      <c r="E1555" s="645">
        <v>34947.15</v>
      </c>
      <c r="F1555" s="645">
        <v>20344.782500000001</v>
      </c>
      <c r="G1555" s="698">
        <f t="shared" si="45"/>
        <v>58.215855942473141</v>
      </c>
    </row>
    <row r="1556" spans="1:7" x14ac:dyDescent="0.2">
      <c r="A1556" s="641">
        <v>3526</v>
      </c>
      <c r="B1556" s="642">
        <v>6356</v>
      </c>
      <c r="C1556" s="643" t="s">
        <v>273</v>
      </c>
      <c r="D1556" s="644">
        <v>0</v>
      </c>
      <c r="E1556" s="645">
        <v>7977.66</v>
      </c>
      <c r="F1556" s="645">
        <v>7977.6579699999993</v>
      </c>
      <c r="G1556" s="698">
        <f t="shared" si="45"/>
        <v>99.999974553941868</v>
      </c>
    </row>
    <row r="1557" spans="1:7" s="653" customFormat="1" x14ac:dyDescent="0.2">
      <c r="A1557" s="648">
        <v>3526</v>
      </c>
      <c r="B1557" s="649"/>
      <c r="C1557" s="650" t="s">
        <v>82</v>
      </c>
      <c r="D1557" s="651">
        <v>28000</v>
      </c>
      <c r="E1557" s="621">
        <v>52944.06</v>
      </c>
      <c r="F1557" s="621">
        <v>37490.690470000001</v>
      </c>
      <c r="G1557" s="699">
        <f t="shared" si="45"/>
        <v>70.81189177785005</v>
      </c>
    </row>
    <row r="1558" spans="1:7" s="653" customFormat="1" x14ac:dyDescent="0.2">
      <c r="A1558" s="654"/>
      <c r="B1558" s="655"/>
      <c r="C1558" s="664" t="s">
        <v>2627</v>
      </c>
      <c r="D1558" s="657"/>
      <c r="E1558" s="657"/>
      <c r="F1558" s="657"/>
      <c r="G1558" s="700"/>
    </row>
    <row r="1559" spans="1:7" x14ac:dyDescent="0.2">
      <c r="A1559" s="658">
        <v>3533</v>
      </c>
      <c r="B1559" s="659">
        <v>6121</v>
      </c>
      <c r="C1559" s="660" t="s">
        <v>1000</v>
      </c>
      <c r="D1559" s="661">
        <v>53835</v>
      </c>
      <c r="E1559" s="662">
        <v>12649</v>
      </c>
      <c r="F1559" s="662">
        <v>0</v>
      </c>
      <c r="G1559" s="672">
        <f t="shared" si="45"/>
        <v>0</v>
      </c>
    </row>
    <row r="1560" spans="1:7" x14ac:dyDescent="0.2">
      <c r="A1560" s="641">
        <v>3533</v>
      </c>
      <c r="B1560" s="642">
        <v>6351</v>
      </c>
      <c r="C1560" s="643" t="s">
        <v>267</v>
      </c>
      <c r="D1560" s="644">
        <v>0</v>
      </c>
      <c r="E1560" s="645">
        <v>67499.97</v>
      </c>
      <c r="F1560" s="645">
        <v>35874.968090000002</v>
      </c>
      <c r="G1560" s="698">
        <f t="shared" si="45"/>
        <v>53.148124495462746</v>
      </c>
    </row>
    <row r="1561" spans="1:7" x14ac:dyDescent="0.2">
      <c r="A1561" s="641">
        <v>3533</v>
      </c>
      <c r="B1561" s="642">
        <v>6356</v>
      </c>
      <c r="C1561" s="643" t="s">
        <v>273</v>
      </c>
      <c r="D1561" s="644">
        <v>0</v>
      </c>
      <c r="E1561" s="645">
        <v>19472.14</v>
      </c>
      <c r="F1561" s="645">
        <v>19472.118549999999</v>
      </c>
      <c r="G1561" s="698">
        <f t="shared" si="45"/>
        <v>99.99988984261617</v>
      </c>
    </row>
    <row r="1562" spans="1:7" s="653" customFormat="1" x14ac:dyDescent="0.2">
      <c r="A1562" s="648">
        <v>3533</v>
      </c>
      <c r="B1562" s="649"/>
      <c r="C1562" s="650" t="s">
        <v>202</v>
      </c>
      <c r="D1562" s="651">
        <v>53835</v>
      </c>
      <c r="E1562" s="621">
        <v>99621.11</v>
      </c>
      <c r="F1562" s="621">
        <v>55347.086640000001</v>
      </c>
      <c r="G1562" s="699">
        <f t="shared" si="45"/>
        <v>55.557588788159464</v>
      </c>
    </row>
    <row r="1563" spans="1:7" s="653" customFormat="1" x14ac:dyDescent="0.2">
      <c r="A1563" s="654"/>
      <c r="B1563" s="655"/>
      <c r="C1563" s="664" t="s">
        <v>2627</v>
      </c>
      <c r="D1563" s="657"/>
      <c r="E1563" s="657"/>
      <c r="F1563" s="657"/>
      <c r="G1563" s="700"/>
    </row>
    <row r="1564" spans="1:7" x14ac:dyDescent="0.2">
      <c r="A1564" s="658">
        <v>3599</v>
      </c>
      <c r="B1564" s="659">
        <v>6111</v>
      </c>
      <c r="C1564" s="660" t="s">
        <v>274</v>
      </c>
      <c r="D1564" s="661">
        <v>0</v>
      </c>
      <c r="E1564" s="662">
        <v>3248.1</v>
      </c>
      <c r="F1564" s="662">
        <v>3247.8008999999997</v>
      </c>
      <c r="G1564" s="672">
        <f t="shared" si="45"/>
        <v>99.990791539669345</v>
      </c>
    </row>
    <row r="1565" spans="1:7" x14ac:dyDescent="0.2">
      <c r="A1565" s="641">
        <v>3599</v>
      </c>
      <c r="B1565" s="642">
        <v>6125</v>
      </c>
      <c r="C1565" s="643" t="s">
        <v>3047</v>
      </c>
      <c r="D1565" s="644">
        <v>132500</v>
      </c>
      <c r="E1565" s="645">
        <v>12000.78</v>
      </c>
      <c r="F1565" s="645">
        <v>0</v>
      </c>
      <c r="G1565" s="698">
        <f t="shared" si="45"/>
        <v>0</v>
      </c>
    </row>
    <row r="1566" spans="1:7" x14ac:dyDescent="0.2">
      <c r="A1566" s="641">
        <v>3599</v>
      </c>
      <c r="B1566" s="642">
        <v>6313</v>
      </c>
      <c r="C1566" s="643" t="s">
        <v>3043</v>
      </c>
      <c r="D1566" s="644">
        <v>0</v>
      </c>
      <c r="E1566" s="645">
        <v>700</v>
      </c>
      <c r="F1566" s="645">
        <v>0</v>
      </c>
      <c r="G1566" s="698">
        <f t="shared" si="45"/>
        <v>0</v>
      </c>
    </row>
    <row r="1567" spans="1:7" x14ac:dyDescent="0.2">
      <c r="A1567" s="641">
        <v>3599</v>
      </c>
      <c r="B1567" s="642">
        <v>6322</v>
      </c>
      <c r="C1567" s="643" t="s">
        <v>266</v>
      </c>
      <c r="D1567" s="644">
        <v>0</v>
      </c>
      <c r="E1567" s="645">
        <v>250</v>
      </c>
      <c r="F1567" s="645">
        <v>250</v>
      </c>
      <c r="G1567" s="698">
        <f t="shared" si="45"/>
        <v>100</v>
      </c>
    </row>
    <row r="1568" spans="1:7" x14ac:dyDescent="0.2">
      <c r="A1568" s="641">
        <v>3599</v>
      </c>
      <c r="B1568" s="642">
        <v>6341</v>
      </c>
      <c r="C1568" s="643" t="s">
        <v>271</v>
      </c>
      <c r="D1568" s="644">
        <v>0</v>
      </c>
      <c r="E1568" s="645">
        <v>5084.74</v>
      </c>
      <c r="F1568" s="645">
        <v>5084.7372400000004</v>
      </c>
      <c r="G1568" s="698">
        <f t="shared" si="45"/>
        <v>99.999945719938495</v>
      </c>
    </row>
    <row r="1569" spans="1:7" x14ac:dyDescent="0.2">
      <c r="A1569" s="641">
        <v>3599</v>
      </c>
      <c r="B1569" s="642">
        <v>6351</v>
      </c>
      <c r="C1569" s="643" t="s">
        <v>267</v>
      </c>
      <c r="D1569" s="644">
        <v>0</v>
      </c>
      <c r="E1569" s="645">
        <v>35500</v>
      </c>
      <c r="F1569" s="645">
        <v>1786.09772</v>
      </c>
      <c r="G1569" s="698">
        <f t="shared" si="45"/>
        <v>5.0312611830985912</v>
      </c>
    </row>
    <row r="1570" spans="1:7" x14ac:dyDescent="0.2">
      <c r="A1570" s="641">
        <v>3599</v>
      </c>
      <c r="B1570" s="642">
        <v>6901</v>
      </c>
      <c r="C1570" s="643" t="s">
        <v>3048</v>
      </c>
      <c r="D1570" s="644">
        <v>0</v>
      </c>
      <c r="E1570" s="645">
        <v>89773</v>
      </c>
      <c r="F1570" s="645">
        <v>0</v>
      </c>
      <c r="G1570" s="698">
        <f t="shared" si="45"/>
        <v>0</v>
      </c>
    </row>
    <row r="1571" spans="1:7" s="653" customFormat="1" x14ac:dyDescent="0.2">
      <c r="A1571" s="648">
        <v>3599</v>
      </c>
      <c r="B1571" s="649"/>
      <c r="C1571" s="650" t="s">
        <v>84</v>
      </c>
      <c r="D1571" s="651">
        <v>132500</v>
      </c>
      <c r="E1571" s="621">
        <v>146556.62</v>
      </c>
      <c r="F1571" s="621">
        <v>10368.635859999999</v>
      </c>
      <c r="G1571" s="699">
        <f t="shared" si="45"/>
        <v>7.0748328257024484</v>
      </c>
    </row>
    <row r="1572" spans="1:7" s="653" customFormat="1" x14ac:dyDescent="0.2">
      <c r="A1572" s="654"/>
      <c r="B1572" s="655"/>
      <c r="C1572" s="664" t="s">
        <v>2627</v>
      </c>
      <c r="D1572" s="657"/>
      <c r="E1572" s="657"/>
      <c r="F1572" s="657"/>
      <c r="G1572" s="700"/>
    </row>
    <row r="1573" spans="1:7" x14ac:dyDescent="0.2">
      <c r="A1573" s="658">
        <v>3635</v>
      </c>
      <c r="B1573" s="659">
        <v>6119</v>
      </c>
      <c r="C1573" s="660" t="s">
        <v>3046</v>
      </c>
      <c r="D1573" s="661">
        <v>44250</v>
      </c>
      <c r="E1573" s="662">
        <v>29250</v>
      </c>
      <c r="F1573" s="662">
        <v>0</v>
      </c>
      <c r="G1573" s="672">
        <f t="shared" ref="G1573:G1649" si="46">F1573/E1573*100</f>
        <v>0</v>
      </c>
    </row>
    <row r="1574" spans="1:7" s="653" customFormat="1" x14ac:dyDescent="0.2">
      <c r="A1574" s="648">
        <v>3635</v>
      </c>
      <c r="B1574" s="649"/>
      <c r="C1574" s="650" t="s">
        <v>204</v>
      </c>
      <c r="D1574" s="651">
        <v>44250</v>
      </c>
      <c r="E1574" s="621">
        <v>29250</v>
      </c>
      <c r="F1574" s="621">
        <v>0</v>
      </c>
      <c r="G1574" s="699">
        <f t="shared" si="46"/>
        <v>0</v>
      </c>
    </row>
    <row r="1575" spans="1:7" s="653" customFormat="1" x14ac:dyDescent="0.2">
      <c r="A1575" s="654"/>
      <c r="B1575" s="655"/>
      <c r="C1575" s="664" t="s">
        <v>2627</v>
      </c>
      <c r="D1575" s="657"/>
      <c r="E1575" s="657"/>
      <c r="F1575" s="657"/>
      <c r="G1575" s="700"/>
    </row>
    <row r="1576" spans="1:7" x14ac:dyDescent="0.2">
      <c r="A1576" s="658">
        <v>3636</v>
      </c>
      <c r="B1576" s="659">
        <v>6121</v>
      </c>
      <c r="C1576" s="660" t="s">
        <v>1000</v>
      </c>
      <c r="D1576" s="661">
        <v>0</v>
      </c>
      <c r="E1576" s="662">
        <v>9.1700000000419103E-3</v>
      </c>
      <c r="F1576" s="662">
        <v>0</v>
      </c>
      <c r="G1576" s="672">
        <f t="shared" si="46"/>
        <v>0</v>
      </c>
    </row>
    <row r="1577" spans="1:7" x14ac:dyDescent="0.2">
      <c r="A1577" s="641">
        <v>3636</v>
      </c>
      <c r="B1577" s="642">
        <v>6312</v>
      </c>
      <c r="C1577" s="643" t="s">
        <v>3042</v>
      </c>
      <c r="D1577" s="644">
        <v>0</v>
      </c>
      <c r="E1577" s="645">
        <v>1073</v>
      </c>
      <c r="F1577" s="645">
        <v>1073</v>
      </c>
      <c r="G1577" s="698">
        <f t="shared" si="46"/>
        <v>100</v>
      </c>
    </row>
    <row r="1578" spans="1:7" x14ac:dyDescent="0.2">
      <c r="A1578" s="641">
        <v>3636</v>
      </c>
      <c r="B1578" s="642">
        <v>6313</v>
      </c>
      <c r="C1578" s="643" t="s">
        <v>3043</v>
      </c>
      <c r="D1578" s="644">
        <v>3653</v>
      </c>
      <c r="E1578" s="645">
        <v>5728</v>
      </c>
      <c r="F1578" s="645">
        <v>1423.6877299999999</v>
      </c>
      <c r="G1578" s="698">
        <f t="shared" si="46"/>
        <v>24.854883554469271</v>
      </c>
    </row>
    <row r="1579" spans="1:7" x14ac:dyDescent="0.2">
      <c r="A1579" s="641">
        <v>3636</v>
      </c>
      <c r="B1579" s="642">
        <v>6341</v>
      </c>
      <c r="C1579" s="643" t="s">
        <v>271</v>
      </c>
      <c r="D1579" s="644">
        <v>69541</v>
      </c>
      <c r="E1579" s="645">
        <v>150436.49</v>
      </c>
      <c r="F1579" s="645">
        <v>83637.359499999991</v>
      </c>
      <c r="G1579" s="698">
        <f t="shared" si="46"/>
        <v>55.596457681244758</v>
      </c>
    </row>
    <row r="1580" spans="1:7" x14ac:dyDescent="0.2">
      <c r="A1580" s="641">
        <v>3636</v>
      </c>
      <c r="B1580" s="642">
        <v>6349</v>
      </c>
      <c r="C1580" s="643" t="s">
        <v>3044</v>
      </c>
      <c r="D1580" s="644">
        <v>96</v>
      </c>
      <c r="E1580" s="645">
        <v>96</v>
      </c>
      <c r="F1580" s="645">
        <v>96</v>
      </c>
      <c r="G1580" s="698">
        <f t="shared" si="46"/>
        <v>100</v>
      </c>
    </row>
    <row r="1581" spans="1:7" x14ac:dyDescent="0.2">
      <c r="A1581" s="641">
        <v>3636</v>
      </c>
      <c r="B1581" s="642">
        <v>6351</v>
      </c>
      <c r="C1581" s="643" t="s">
        <v>267</v>
      </c>
      <c r="D1581" s="644">
        <v>7715</v>
      </c>
      <c r="E1581" s="645">
        <v>17997.69083</v>
      </c>
      <c r="F1581" s="645">
        <v>12118.61419</v>
      </c>
      <c r="G1581" s="698">
        <f t="shared" si="46"/>
        <v>67.334272515670278</v>
      </c>
    </row>
    <row r="1582" spans="1:7" x14ac:dyDescent="0.2">
      <c r="A1582" s="641">
        <v>3636</v>
      </c>
      <c r="B1582" s="642">
        <v>6352</v>
      </c>
      <c r="C1582" s="643" t="s">
        <v>3049</v>
      </c>
      <c r="D1582" s="644">
        <v>9700</v>
      </c>
      <c r="E1582" s="645">
        <v>60897.751759999999</v>
      </c>
      <c r="F1582" s="645">
        <v>56961.751759999999</v>
      </c>
      <c r="G1582" s="698">
        <f t="shared" si="46"/>
        <v>93.536707207990361</v>
      </c>
    </row>
    <row r="1583" spans="1:7" x14ac:dyDescent="0.2">
      <c r="A1583" s="641">
        <v>3636</v>
      </c>
      <c r="B1583" s="642">
        <v>6901</v>
      </c>
      <c r="C1583" s="643" t="s">
        <v>3048</v>
      </c>
      <c r="D1583" s="644">
        <v>0</v>
      </c>
      <c r="E1583" s="645">
        <v>3890.0082400000001</v>
      </c>
      <c r="F1583" s="645">
        <v>0</v>
      </c>
      <c r="G1583" s="698">
        <f t="shared" si="46"/>
        <v>0</v>
      </c>
    </row>
    <row r="1584" spans="1:7" s="653" customFormat="1" x14ac:dyDescent="0.2">
      <c r="A1584" s="648">
        <v>3636</v>
      </c>
      <c r="B1584" s="649"/>
      <c r="C1584" s="650" t="s">
        <v>85</v>
      </c>
      <c r="D1584" s="651">
        <v>90705</v>
      </c>
      <c r="E1584" s="621">
        <v>240118.95</v>
      </c>
      <c r="F1584" s="621">
        <v>155310.41317999997</v>
      </c>
      <c r="G1584" s="699">
        <f t="shared" si="46"/>
        <v>64.680614828608896</v>
      </c>
    </row>
    <row r="1585" spans="1:7" s="653" customFormat="1" x14ac:dyDescent="0.2">
      <c r="A1585" s="654"/>
      <c r="B1585" s="655"/>
      <c r="C1585" s="664" t="s">
        <v>2627</v>
      </c>
      <c r="D1585" s="657"/>
      <c r="E1585" s="657"/>
      <c r="F1585" s="657"/>
      <c r="G1585" s="700"/>
    </row>
    <row r="1586" spans="1:7" x14ac:dyDescent="0.2">
      <c r="A1586" s="658">
        <v>3639</v>
      </c>
      <c r="B1586" s="659">
        <v>6111</v>
      </c>
      <c r="C1586" s="660" t="s">
        <v>274</v>
      </c>
      <c r="D1586" s="661">
        <v>0</v>
      </c>
      <c r="E1586" s="662">
        <v>360.6</v>
      </c>
      <c r="F1586" s="662">
        <v>360.58</v>
      </c>
      <c r="G1586" s="672">
        <f t="shared" si="46"/>
        <v>99.99445368829727</v>
      </c>
    </row>
    <row r="1587" spans="1:7" x14ac:dyDescent="0.2">
      <c r="A1587" s="641">
        <v>3639</v>
      </c>
      <c r="B1587" s="642">
        <v>6121</v>
      </c>
      <c r="C1587" s="643" t="s">
        <v>1000</v>
      </c>
      <c r="D1587" s="644">
        <v>62975</v>
      </c>
      <c r="E1587" s="645">
        <v>36379.53</v>
      </c>
      <c r="F1587" s="645">
        <v>15393.730449999999</v>
      </c>
      <c r="G1587" s="698">
        <f t="shared" si="46"/>
        <v>42.314264230461468</v>
      </c>
    </row>
    <row r="1588" spans="1:7" x14ac:dyDescent="0.2">
      <c r="A1588" s="641">
        <v>3639</v>
      </c>
      <c r="B1588" s="642">
        <v>6122</v>
      </c>
      <c r="C1588" s="643" t="s">
        <v>268</v>
      </c>
      <c r="D1588" s="644">
        <v>0</v>
      </c>
      <c r="E1588" s="645">
        <v>961.96</v>
      </c>
      <c r="F1588" s="645">
        <v>961.95</v>
      </c>
      <c r="G1588" s="698">
        <f t="shared" si="46"/>
        <v>99.99896045573621</v>
      </c>
    </row>
    <row r="1589" spans="1:7" x14ac:dyDescent="0.2">
      <c r="A1589" s="641">
        <v>3639</v>
      </c>
      <c r="B1589" s="642">
        <v>6130</v>
      </c>
      <c r="C1589" s="643" t="s">
        <v>272</v>
      </c>
      <c r="D1589" s="644">
        <v>33025</v>
      </c>
      <c r="E1589" s="645">
        <v>17767.560000000001</v>
      </c>
      <c r="F1589" s="645">
        <v>15875.289000000001</v>
      </c>
      <c r="G1589" s="698">
        <f t="shared" si="46"/>
        <v>89.349854453847342</v>
      </c>
    </row>
    <row r="1590" spans="1:7" x14ac:dyDescent="0.2">
      <c r="A1590" s="641">
        <v>3639</v>
      </c>
      <c r="B1590" s="642">
        <v>6322</v>
      </c>
      <c r="C1590" s="643" t="s">
        <v>266</v>
      </c>
      <c r="D1590" s="644">
        <v>0</v>
      </c>
      <c r="E1590" s="645">
        <v>275</v>
      </c>
      <c r="F1590" s="645">
        <v>275</v>
      </c>
      <c r="G1590" s="698">
        <f t="shared" si="46"/>
        <v>100</v>
      </c>
    </row>
    <row r="1591" spans="1:7" x14ac:dyDescent="0.2">
      <c r="A1591" s="641">
        <v>3639</v>
      </c>
      <c r="B1591" s="642">
        <v>6341</v>
      </c>
      <c r="C1591" s="643" t="s">
        <v>271</v>
      </c>
      <c r="D1591" s="644">
        <v>1388</v>
      </c>
      <c r="E1591" s="645">
        <v>7331.5</v>
      </c>
      <c r="F1591" s="645">
        <v>6250</v>
      </c>
      <c r="G1591" s="698">
        <f t="shared" si="46"/>
        <v>85.248584873491097</v>
      </c>
    </row>
    <row r="1592" spans="1:7" x14ac:dyDescent="0.2">
      <c r="A1592" s="641">
        <v>3639</v>
      </c>
      <c r="B1592" s="642">
        <v>6421</v>
      </c>
      <c r="C1592" s="643" t="s">
        <v>4036</v>
      </c>
      <c r="D1592" s="644">
        <v>0</v>
      </c>
      <c r="E1592" s="645">
        <v>21100.263999999999</v>
      </c>
      <c r="F1592" s="645">
        <v>21100.263899999998</v>
      </c>
      <c r="G1592" s="698">
        <f t="shared" si="46"/>
        <v>99.999999526072273</v>
      </c>
    </row>
    <row r="1593" spans="1:7" x14ac:dyDescent="0.2">
      <c r="A1593" s="641">
        <v>3639</v>
      </c>
      <c r="B1593" s="642">
        <v>6441</v>
      </c>
      <c r="C1593" s="643" t="s">
        <v>279</v>
      </c>
      <c r="D1593" s="644">
        <v>0</v>
      </c>
      <c r="E1593" s="645">
        <v>29640</v>
      </c>
      <c r="F1593" s="645">
        <v>29640</v>
      </c>
      <c r="G1593" s="698">
        <f t="shared" si="46"/>
        <v>100</v>
      </c>
    </row>
    <row r="1594" spans="1:7" x14ac:dyDescent="0.2">
      <c r="A1594" s="641">
        <v>3639</v>
      </c>
      <c r="B1594" s="642">
        <v>6901</v>
      </c>
      <c r="C1594" s="643" t="s">
        <v>3048</v>
      </c>
      <c r="D1594" s="644">
        <v>0</v>
      </c>
      <c r="E1594" s="645">
        <v>26750</v>
      </c>
      <c r="F1594" s="645">
        <v>0</v>
      </c>
      <c r="G1594" s="698">
        <f t="shared" si="46"/>
        <v>0</v>
      </c>
    </row>
    <row r="1595" spans="1:7" s="653" customFormat="1" x14ac:dyDescent="0.2">
      <c r="A1595" s="648">
        <v>3639</v>
      </c>
      <c r="B1595" s="649"/>
      <c r="C1595" s="650" t="s">
        <v>86</v>
      </c>
      <c r="D1595" s="651">
        <v>97388</v>
      </c>
      <c r="E1595" s="621">
        <v>140566.41399999999</v>
      </c>
      <c r="F1595" s="621">
        <v>89856.813349999997</v>
      </c>
      <c r="G1595" s="699">
        <f t="shared" si="46"/>
        <v>63.924810196836923</v>
      </c>
    </row>
    <row r="1596" spans="1:7" s="653" customFormat="1" x14ac:dyDescent="0.2">
      <c r="A1596" s="654"/>
      <c r="B1596" s="655"/>
      <c r="C1596" s="664" t="s">
        <v>2627</v>
      </c>
      <c r="D1596" s="657"/>
      <c r="E1596" s="657"/>
      <c r="F1596" s="657"/>
      <c r="G1596" s="700"/>
    </row>
    <row r="1597" spans="1:7" x14ac:dyDescent="0.2">
      <c r="A1597" s="658">
        <v>3713</v>
      </c>
      <c r="B1597" s="659">
        <v>6371</v>
      </c>
      <c r="C1597" s="660" t="s">
        <v>280</v>
      </c>
      <c r="D1597" s="661">
        <v>99530</v>
      </c>
      <c r="E1597" s="662">
        <v>342066.99200000003</v>
      </c>
      <c r="F1597" s="662">
        <v>149865.606</v>
      </c>
      <c r="G1597" s="672">
        <f t="shared" si="46"/>
        <v>43.811770648715495</v>
      </c>
    </row>
    <row r="1598" spans="1:7" s="653" customFormat="1" x14ac:dyDescent="0.2">
      <c r="A1598" s="648">
        <v>3713</v>
      </c>
      <c r="B1598" s="649"/>
      <c r="C1598" s="650" t="s">
        <v>209</v>
      </c>
      <c r="D1598" s="651">
        <v>99530</v>
      </c>
      <c r="E1598" s="621">
        <v>342066.99200000003</v>
      </c>
      <c r="F1598" s="621">
        <v>149865.606</v>
      </c>
      <c r="G1598" s="699">
        <f t="shared" si="46"/>
        <v>43.811770648715495</v>
      </c>
    </row>
    <row r="1599" spans="1:7" s="653" customFormat="1" x14ac:dyDescent="0.2">
      <c r="A1599" s="654"/>
      <c r="B1599" s="655"/>
      <c r="C1599" s="664" t="s">
        <v>2627</v>
      </c>
      <c r="D1599" s="657"/>
      <c r="E1599" s="657"/>
      <c r="F1599" s="657"/>
      <c r="G1599" s="700"/>
    </row>
    <row r="1600" spans="1:7" x14ac:dyDescent="0.2">
      <c r="A1600" s="658">
        <v>3741</v>
      </c>
      <c r="B1600" s="659">
        <v>6322</v>
      </c>
      <c r="C1600" s="660" t="s">
        <v>266</v>
      </c>
      <c r="D1600" s="661">
        <v>0</v>
      </c>
      <c r="E1600" s="662">
        <v>500</v>
      </c>
      <c r="F1600" s="662">
        <v>0</v>
      </c>
      <c r="G1600" s="672">
        <f t="shared" si="46"/>
        <v>0</v>
      </c>
    </row>
    <row r="1601" spans="1:7" s="653" customFormat="1" x14ac:dyDescent="0.2">
      <c r="A1601" s="648">
        <v>3741</v>
      </c>
      <c r="B1601" s="649"/>
      <c r="C1601" s="650" t="s">
        <v>213</v>
      </c>
      <c r="D1601" s="651">
        <v>0</v>
      </c>
      <c r="E1601" s="621">
        <v>500</v>
      </c>
      <c r="F1601" s="621">
        <v>0</v>
      </c>
      <c r="G1601" s="699">
        <f t="shared" si="46"/>
        <v>0</v>
      </c>
    </row>
    <row r="1602" spans="1:7" s="653" customFormat="1" x14ac:dyDescent="0.2">
      <c r="A1602" s="654"/>
      <c r="B1602" s="655"/>
      <c r="C1602" s="664" t="s">
        <v>2627</v>
      </c>
      <c r="D1602" s="657"/>
      <c r="E1602" s="657"/>
      <c r="F1602" s="657"/>
      <c r="G1602" s="700"/>
    </row>
    <row r="1603" spans="1:7" x14ac:dyDescent="0.2">
      <c r="A1603" s="658">
        <v>3792</v>
      </c>
      <c r="B1603" s="659">
        <v>6351</v>
      </c>
      <c r="C1603" s="660" t="s">
        <v>267</v>
      </c>
      <c r="D1603" s="661">
        <v>0</v>
      </c>
      <c r="E1603" s="662">
        <v>6300</v>
      </c>
      <c r="F1603" s="662">
        <v>6266.4323700000004</v>
      </c>
      <c r="G1603" s="672">
        <f t="shared" si="46"/>
        <v>99.467180476190492</v>
      </c>
    </row>
    <row r="1604" spans="1:7" s="653" customFormat="1" x14ac:dyDescent="0.2">
      <c r="A1604" s="648">
        <v>3792</v>
      </c>
      <c r="B1604" s="649"/>
      <c r="C1604" s="650" t="s">
        <v>216</v>
      </c>
      <c r="D1604" s="651">
        <v>0</v>
      </c>
      <c r="E1604" s="621">
        <v>6300</v>
      </c>
      <c r="F1604" s="621">
        <v>6266.4323700000004</v>
      </c>
      <c r="G1604" s="699">
        <f t="shared" si="46"/>
        <v>99.467180476190492</v>
      </c>
    </row>
    <row r="1605" spans="1:7" s="653" customFormat="1" x14ac:dyDescent="0.2">
      <c r="A1605" s="654"/>
      <c r="B1605" s="655"/>
      <c r="C1605" s="664" t="s">
        <v>2627</v>
      </c>
      <c r="D1605" s="657"/>
      <c r="E1605" s="657"/>
      <c r="F1605" s="657"/>
      <c r="G1605" s="700"/>
    </row>
    <row r="1606" spans="1:7" x14ac:dyDescent="0.2">
      <c r="A1606" s="658">
        <v>3799</v>
      </c>
      <c r="B1606" s="659">
        <v>6119</v>
      </c>
      <c r="C1606" s="660" t="s">
        <v>3046</v>
      </c>
      <c r="D1606" s="661">
        <v>0</v>
      </c>
      <c r="E1606" s="662">
        <v>733.75</v>
      </c>
      <c r="F1606" s="662">
        <v>496.1</v>
      </c>
      <c r="G1606" s="672">
        <f t="shared" si="46"/>
        <v>67.611584327086888</v>
      </c>
    </row>
    <row r="1607" spans="1:7" x14ac:dyDescent="0.2">
      <c r="A1607" s="641">
        <v>3799</v>
      </c>
      <c r="B1607" s="642">
        <v>6316</v>
      </c>
      <c r="C1607" s="643" t="s">
        <v>3485</v>
      </c>
      <c r="D1607" s="644">
        <v>0</v>
      </c>
      <c r="E1607" s="645">
        <v>1600</v>
      </c>
      <c r="F1607" s="645">
        <v>0</v>
      </c>
      <c r="G1607" s="698">
        <f t="shared" si="46"/>
        <v>0</v>
      </c>
    </row>
    <row r="1608" spans="1:7" x14ac:dyDescent="0.2">
      <c r="A1608" s="641">
        <v>3799</v>
      </c>
      <c r="B1608" s="642">
        <v>6451</v>
      </c>
      <c r="C1608" s="643" t="s">
        <v>276</v>
      </c>
      <c r="D1608" s="644">
        <v>0</v>
      </c>
      <c r="E1608" s="645">
        <v>140</v>
      </c>
      <c r="F1608" s="645">
        <v>140</v>
      </c>
      <c r="G1608" s="698">
        <f t="shared" si="46"/>
        <v>100</v>
      </c>
    </row>
    <row r="1609" spans="1:7" s="653" customFormat="1" x14ac:dyDescent="0.2">
      <c r="A1609" s="648">
        <v>3799</v>
      </c>
      <c r="B1609" s="649"/>
      <c r="C1609" s="650" t="s">
        <v>218</v>
      </c>
      <c r="D1609" s="651">
        <v>0</v>
      </c>
      <c r="E1609" s="621">
        <v>2473.75</v>
      </c>
      <c r="F1609" s="621">
        <v>636.1</v>
      </c>
      <c r="G1609" s="699">
        <f t="shared" si="46"/>
        <v>25.713996968165741</v>
      </c>
    </row>
    <row r="1610" spans="1:7" s="653" customFormat="1" x14ac:dyDescent="0.2">
      <c r="A1610" s="654"/>
      <c r="B1610" s="655"/>
      <c r="C1610" s="664" t="s">
        <v>2627</v>
      </c>
      <c r="D1610" s="657"/>
      <c r="E1610" s="657"/>
      <c r="F1610" s="657"/>
      <c r="G1610" s="700"/>
    </row>
    <row r="1611" spans="1:7" ht="13.5" customHeight="1" x14ac:dyDescent="0.2">
      <c r="A1611" s="1247" t="s">
        <v>219</v>
      </c>
      <c r="B1611" s="1248"/>
      <c r="C1611" s="1251"/>
      <c r="D1611" s="665">
        <v>3164091</v>
      </c>
      <c r="E1611" s="665">
        <v>4098541.7349999999</v>
      </c>
      <c r="F1611" s="665">
        <v>2347794.66664</v>
      </c>
      <c r="G1611" s="666">
        <f t="shared" ref="G1611" si="47">F1611/E1611*100</f>
        <v>57.283658882639145</v>
      </c>
    </row>
    <row r="1612" spans="1:7" x14ac:dyDescent="0.2">
      <c r="A1612" s="667"/>
      <c r="B1612" s="668"/>
      <c r="C1612" s="668"/>
      <c r="D1612" s="669"/>
      <c r="E1612" s="669"/>
      <c r="F1612" s="669"/>
      <c r="G1612" s="670"/>
    </row>
    <row r="1613" spans="1:7" x14ac:dyDescent="0.2">
      <c r="A1613" s="658">
        <v>4312</v>
      </c>
      <c r="B1613" s="659">
        <v>6121</v>
      </c>
      <c r="C1613" s="660" t="s">
        <v>1000</v>
      </c>
      <c r="D1613" s="661">
        <v>3150</v>
      </c>
      <c r="E1613" s="662">
        <v>250.43</v>
      </c>
      <c r="F1613" s="662">
        <v>0</v>
      </c>
      <c r="G1613" s="672">
        <f t="shared" si="46"/>
        <v>0</v>
      </c>
    </row>
    <row r="1614" spans="1:7" x14ac:dyDescent="0.2">
      <c r="A1614" s="641">
        <v>4312</v>
      </c>
      <c r="B1614" s="642">
        <v>6351</v>
      </c>
      <c r="C1614" s="643" t="s">
        <v>267</v>
      </c>
      <c r="D1614" s="644">
        <v>850</v>
      </c>
      <c r="E1614" s="645">
        <v>850</v>
      </c>
      <c r="F1614" s="645">
        <v>272.25</v>
      </c>
      <c r="G1614" s="698">
        <f t="shared" si="46"/>
        <v>32.029411764705884</v>
      </c>
    </row>
    <row r="1615" spans="1:7" s="653" customFormat="1" x14ac:dyDescent="0.2">
      <c r="A1615" s="648">
        <v>4312</v>
      </c>
      <c r="B1615" s="649"/>
      <c r="C1615" s="650" t="s">
        <v>223</v>
      </c>
      <c r="D1615" s="651">
        <v>4000</v>
      </c>
      <c r="E1615" s="621">
        <v>1100.43</v>
      </c>
      <c r="F1615" s="621">
        <v>272.25</v>
      </c>
      <c r="G1615" s="699">
        <f t="shared" si="46"/>
        <v>24.740328780567594</v>
      </c>
    </row>
    <row r="1616" spans="1:7" s="653" customFormat="1" x14ac:dyDescent="0.2">
      <c r="A1616" s="654"/>
      <c r="B1616" s="655"/>
      <c r="C1616" s="664" t="s">
        <v>2627</v>
      </c>
      <c r="D1616" s="657"/>
      <c r="E1616" s="657"/>
      <c r="F1616" s="657"/>
      <c r="G1616" s="700"/>
    </row>
    <row r="1617" spans="1:7" x14ac:dyDescent="0.2">
      <c r="A1617" s="658">
        <v>4319</v>
      </c>
      <c r="B1617" s="659">
        <v>6351</v>
      </c>
      <c r="C1617" s="660" t="s">
        <v>267</v>
      </c>
      <c r="D1617" s="661">
        <v>0</v>
      </c>
      <c r="E1617" s="662">
        <v>620</v>
      </c>
      <c r="F1617" s="662">
        <v>620</v>
      </c>
      <c r="G1617" s="672">
        <f t="shared" si="46"/>
        <v>100</v>
      </c>
    </row>
    <row r="1618" spans="1:7" s="653" customFormat="1" x14ac:dyDescent="0.2">
      <c r="A1618" s="648">
        <v>4319</v>
      </c>
      <c r="B1618" s="649"/>
      <c r="C1618" s="650" t="s">
        <v>224</v>
      </c>
      <c r="D1618" s="651">
        <v>0</v>
      </c>
      <c r="E1618" s="621">
        <v>620</v>
      </c>
      <c r="F1618" s="621">
        <v>620</v>
      </c>
      <c r="G1618" s="699">
        <f t="shared" si="46"/>
        <v>100</v>
      </c>
    </row>
    <row r="1619" spans="1:7" s="653" customFormat="1" x14ac:dyDescent="0.2">
      <c r="A1619" s="654"/>
      <c r="B1619" s="655"/>
      <c r="C1619" s="664" t="s">
        <v>2627</v>
      </c>
      <c r="D1619" s="657"/>
      <c r="E1619" s="657"/>
      <c r="F1619" s="657"/>
      <c r="G1619" s="700"/>
    </row>
    <row r="1620" spans="1:7" x14ac:dyDescent="0.2">
      <c r="A1620" s="658">
        <v>4324</v>
      </c>
      <c r="B1620" s="659">
        <v>6121</v>
      </c>
      <c r="C1620" s="660" t="s">
        <v>1000</v>
      </c>
      <c r="D1620" s="661">
        <v>25300</v>
      </c>
      <c r="E1620" s="662">
        <v>10744.47</v>
      </c>
      <c r="F1620" s="662">
        <v>2022.0889</v>
      </c>
      <c r="G1620" s="672">
        <f t="shared" si="46"/>
        <v>18.819810563015206</v>
      </c>
    </row>
    <row r="1621" spans="1:7" s="653" customFormat="1" x14ac:dyDescent="0.2">
      <c r="A1621" s="648">
        <v>4324</v>
      </c>
      <c r="B1621" s="649"/>
      <c r="C1621" s="650" t="s">
        <v>225</v>
      </c>
      <c r="D1621" s="651">
        <v>25300</v>
      </c>
      <c r="E1621" s="621">
        <v>10744.47</v>
      </c>
      <c r="F1621" s="621">
        <v>2022.0889</v>
      </c>
      <c r="G1621" s="699">
        <f t="shared" si="46"/>
        <v>18.819810563015206</v>
      </c>
    </row>
    <row r="1622" spans="1:7" s="653" customFormat="1" x14ac:dyDescent="0.2">
      <c r="A1622" s="654"/>
      <c r="B1622" s="655"/>
      <c r="C1622" s="664" t="s">
        <v>2627</v>
      </c>
      <c r="D1622" s="657"/>
      <c r="E1622" s="657"/>
      <c r="F1622" s="657"/>
      <c r="G1622" s="700"/>
    </row>
    <row r="1623" spans="1:7" x14ac:dyDescent="0.2">
      <c r="A1623" s="658">
        <v>4341</v>
      </c>
      <c r="B1623" s="659">
        <v>6323</v>
      </c>
      <c r="C1623" s="660" t="s">
        <v>277</v>
      </c>
      <c r="D1623" s="661">
        <v>0</v>
      </c>
      <c r="E1623" s="662">
        <v>500</v>
      </c>
      <c r="F1623" s="662">
        <v>500</v>
      </c>
      <c r="G1623" s="672">
        <f t="shared" si="46"/>
        <v>100</v>
      </c>
    </row>
    <row r="1624" spans="1:7" s="653" customFormat="1" x14ac:dyDescent="0.2">
      <c r="A1624" s="648">
        <v>4341</v>
      </c>
      <c r="B1624" s="649"/>
      <c r="C1624" s="650" t="s">
        <v>4031</v>
      </c>
      <c r="D1624" s="651">
        <v>0</v>
      </c>
      <c r="E1624" s="621">
        <v>500</v>
      </c>
      <c r="F1624" s="621">
        <v>500</v>
      </c>
      <c r="G1624" s="699">
        <f t="shared" si="46"/>
        <v>100</v>
      </c>
    </row>
    <row r="1625" spans="1:7" s="653" customFormat="1" x14ac:dyDescent="0.2">
      <c r="A1625" s="654"/>
      <c r="B1625" s="655"/>
      <c r="C1625" s="664" t="s">
        <v>2627</v>
      </c>
      <c r="D1625" s="657"/>
      <c r="E1625" s="657"/>
      <c r="F1625" s="657"/>
      <c r="G1625" s="700"/>
    </row>
    <row r="1626" spans="1:7" x14ac:dyDescent="0.2">
      <c r="A1626" s="658">
        <v>4344</v>
      </c>
      <c r="B1626" s="659">
        <v>6321</v>
      </c>
      <c r="C1626" s="660" t="s">
        <v>270</v>
      </c>
      <c r="D1626" s="661">
        <v>0</v>
      </c>
      <c r="E1626" s="662">
        <v>1354</v>
      </c>
      <c r="F1626" s="662">
        <v>1354</v>
      </c>
      <c r="G1626" s="672">
        <f t="shared" si="46"/>
        <v>100</v>
      </c>
    </row>
    <row r="1627" spans="1:7" x14ac:dyDescent="0.2">
      <c r="A1627" s="641">
        <v>4344</v>
      </c>
      <c r="B1627" s="642">
        <v>6323</v>
      </c>
      <c r="C1627" s="643" t="s">
        <v>277</v>
      </c>
      <c r="D1627" s="644">
        <v>0</v>
      </c>
      <c r="E1627" s="645">
        <v>795.2</v>
      </c>
      <c r="F1627" s="645">
        <v>795.2</v>
      </c>
      <c r="G1627" s="698">
        <f t="shared" si="46"/>
        <v>100</v>
      </c>
    </row>
    <row r="1628" spans="1:7" s="653" customFormat="1" x14ac:dyDescent="0.2">
      <c r="A1628" s="648">
        <v>4344</v>
      </c>
      <c r="B1628" s="649"/>
      <c r="C1628" s="650" t="s">
        <v>227</v>
      </c>
      <c r="D1628" s="651">
        <v>0</v>
      </c>
      <c r="E1628" s="621">
        <v>2149.1999999999998</v>
      </c>
      <c r="F1628" s="621">
        <v>2149.1999999999998</v>
      </c>
      <c r="G1628" s="699">
        <f t="shared" si="46"/>
        <v>100</v>
      </c>
    </row>
    <row r="1629" spans="1:7" s="653" customFormat="1" x14ac:dyDescent="0.2">
      <c r="A1629" s="654"/>
      <c r="B1629" s="655"/>
      <c r="C1629" s="664" t="s">
        <v>2627</v>
      </c>
      <c r="D1629" s="657"/>
      <c r="E1629" s="657"/>
      <c r="F1629" s="657"/>
      <c r="G1629" s="700"/>
    </row>
    <row r="1630" spans="1:7" x14ac:dyDescent="0.2">
      <c r="A1630" s="658">
        <v>4349</v>
      </c>
      <c r="B1630" s="659">
        <v>6322</v>
      </c>
      <c r="C1630" s="660" t="s">
        <v>266</v>
      </c>
      <c r="D1630" s="661">
        <v>0</v>
      </c>
      <c r="E1630" s="662">
        <v>100</v>
      </c>
      <c r="F1630" s="662">
        <v>0</v>
      </c>
      <c r="G1630" s="672">
        <f t="shared" si="46"/>
        <v>0</v>
      </c>
    </row>
    <row r="1631" spans="1:7" s="653" customFormat="1" x14ac:dyDescent="0.2">
      <c r="A1631" s="648">
        <v>4349</v>
      </c>
      <c r="B1631" s="649"/>
      <c r="C1631" s="650" t="s">
        <v>3038</v>
      </c>
      <c r="D1631" s="651">
        <v>0</v>
      </c>
      <c r="E1631" s="621">
        <v>100</v>
      </c>
      <c r="F1631" s="621">
        <v>0</v>
      </c>
      <c r="G1631" s="699">
        <f t="shared" si="46"/>
        <v>0</v>
      </c>
    </row>
    <row r="1632" spans="1:7" s="653" customFormat="1" x14ac:dyDescent="0.2">
      <c r="A1632" s="654"/>
      <c r="B1632" s="655"/>
      <c r="C1632" s="664" t="s">
        <v>2627</v>
      </c>
      <c r="D1632" s="657"/>
      <c r="E1632" s="657"/>
      <c r="F1632" s="657"/>
      <c r="G1632" s="700"/>
    </row>
    <row r="1633" spans="1:7" x14ac:dyDescent="0.2">
      <c r="A1633" s="658">
        <v>4350</v>
      </c>
      <c r="B1633" s="659">
        <v>6121</v>
      </c>
      <c r="C1633" s="660" t="s">
        <v>1000</v>
      </c>
      <c r="D1633" s="661">
        <v>132379</v>
      </c>
      <c r="E1633" s="662">
        <v>99945.96</v>
      </c>
      <c r="F1633" s="662">
        <v>53070.292560000002</v>
      </c>
      <c r="G1633" s="672">
        <f t="shared" si="46"/>
        <v>53.09898725271136</v>
      </c>
    </row>
    <row r="1634" spans="1:7" x14ac:dyDescent="0.2">
      <c r="A1634" s="641">
        <v>4350</v>
      </c>
      <c r="B1634" s="642">
        <v>6122</v>
      </c>
      <c r="C1634" s="643" t="s">
        <v>268</v>
      </c>
      <c r="D1634" s="644">
        <v>0</v>
      </c>
      <c r="E1634" s="645">
        <v>5218.8100000000004</v>
      </c>
      <c r="F1634" s="645">
        <v>0</v>
      </c>
      <c r="G1634" s="698">
        <f t="shared" si="46"/>
        <v>0</v>
      </c>
    </row>
    <row r="1635" spans="1:7" x14ac:dyDescent="0.2">
      <c r="A1635" s="641">
        <v>4350</v>
      </c>
      <c r="B1635" s="642">
        <v>6321</v>
      </c>
      <c r="C1635" s="643" t="s">
        <v>270</v>
      </c>
      <c r="D1635" s="644">
        <v>0</v>
      </c>
      <c r="E1635" s="645">
        <v>1893.2</v>
      </c>
      <c r="F1635" s="645">
        <v>1893.2</v>
      </c>
      <c r="G1635" s="698">
        <f t="shared" si="46"/>
        <v>100</v>
      </c>
    </row>
    <row r="1636" spans="1:7" x14ac:dyDescent="0.2">
      <c r="A1636" s="641">
        <v>4350</v>
      </c>
      <c r="B1636" s="642">
        <v>6322</v>
      </c>
      <c r="C1636" s="643" t="s">
        <v>266</v>
      </c>
      <c r="D1636" s="644">
        <v>0</v>
      </c>
      <c r="E1636" s="645">
        <v>276</v>
      </c>
      <c r="F1636" s="645">
        <v>276</v>
      </c>
      <c r="G1636" s="698">
        <f t="shared" si="46"/>
        <v>100</v>
      </c>
    </row>
    <row r="1637" spans="1:7" x14ac:dyDescent="0.2">
      <c r="A1637" s="641">
        <v>4350</v>
      </c>
      <c r="B1637" s="642">
        <v>6323</v>
      </c>
      <c r="C1637" s="643" t="s">
        <v>277</v>
      </c>
      <c r="D1637" s="644">
        <v>0</v>
      </c>
      <c r="E1637" s="645">
        <v>4624.7</v>
      </c>
      <c r="F1637" s="645">
        <v>4624.7</v>
      </c>
      <c r="G1637" s="698">
        <f t="shared" si="46"/>
        <v>100</v>
      </c>
    </row>
    <row r="1638" spans="1:7" x14ac:dyDescent="0.2">
      <c r="A1638" s="641">
        <v>4350</v>
      </c>
      <c r="B1638" s="642">
        <v>6341</v>
      </c>
      <c r="C1638" s="643" t="s">
        <v>271</v>
      </c>
      <c r="D1638" s="644">
        <v>0</v>
      </c>
      <c r="E1638" s="645">
        <v>4302.8999999999996</v>
      </c>
      <c r="F1638" s="645">
        <v>4302.8999999999996</v>
      </c>
      <c r="G1638" s="698">
        <f t="shared" si="46"/>
        <v>100</v>
      </c>
    </row>
    <row r="1639" spans="1:7" x14ac:dyDescent="0.2">
      <c r="A1639" s="641">
        <v>4350</v>
      </c>
      <c r="B1639" s="642">
        <v>6351</v>
      </c>
      <c r="C1639" s="643" t="s">
        <v>267</v>
      </c>
      <c r="D1639" s="644">
        <v>6000</v>
      </c>
      <c r="E1639" s="645">
        <v>38695.39</v>
      </c>
      <c r="F1639" s="645">
        <v>22215.557680000002</v>
      </c>
      <c r="G1639" s="698">
        <f t="shared" si="46"/>
        <v>57.411380735534657</v>
      </c>
    </row>
    <row r="1640" spans="1:7" s="653" customFormat="1" x14ac:dyDescent="0.2">
      <c r="A1640" s="648">
        <v>4350</v>
      </c>
      <c r="B1640" s="649"/>
      <c r="C1640" s="650" t="s">
        <v>92</v>
      </c>
      <c r="D1640" s="651">
        <v>138379</v>
      </c>
      <c r="E1640" s="621">
        <v>154956.96</v>
      </c>
      <c r="F1640" s="621">
        <v>86382.650240000003</v>
      </c>
      <c r="G1640" s="699">
        <f t="shared" si="46"/>
        <v>55.746221557263389</v>
      </c>
    </row>
    <row r="1641" spans="1:7" s="653" customFormat="1" x14ac:dyDescent="0.2">
      <c r="A1641" s="654"/>
      <c r="B1641" s="655"/>
      <c r="C1641" s="664" t="s">
        <v>2627</v>
      </c>
      <c r="D1641" s="657"/>
      <c r="E1641" s="657"/>
      <c r="F1641" s="657"/>
      <c r="G1641" s="700"/>
    </row>
    <row r="1642" spans="1:7" x14ac:dyDescent="0.2">
      <c r="A1642" s="658">
        <v>4351</v>
      </c>
      <c r="B1642" s="659">
        <v>6321</v>
      </c>
      <c r="C1642" s="660" t="s">
        <v>270</v>
      </c>
      <c r="D1642" s="661">
        <v>0</v>
      </c>
      <c r="E1642" s="662">
        <v>1068</v>
      </c>
      <c r="F1642" s="662">
        <v>1064.829</v>
      </c>
      <c r="G1642" s="672">
        <f t="shared" si="46"/>
        <v>99.703089887640445</v>
      </c>
    </row>
    <row r="1643" spans="1:7" x14ac:dyDescent="0.2">
      <c r="A1643" s="641">
        <v>4351</v>
      </c>
      <c r="B1643" s="642">
        <v>6322</v>
      </c>
      <c r="C1643" s="643" t="s">
        <v>266</v>
      </c>
      <c r="D1643" s="644">
        <v>0</v>
      </c>
      <c r="E1643" s="645">
        <v>587.20000000000005</v>
      </c>
      <c r="F1643" s="645">
        <v>587.20000000000005</v>
      </c>
      <c r="G1643" s="698">
        <f t="shared" si="46"/>
        <v>100</v>
      </c>
    </row>
    <row r="1644" spans="1:7" x14ac:dyDescent="0.2">
      <c r="A1644" s="641">
        <v>4351</v>
      </c>
      <c r="B1644" s="642">
        <v>6323</v>
      </c>
      <c r="C1644" s="643" t="s">
        <v>277</v>
      </c>
      <c r="D1644" s="644">
        <v>0</v>
      </c>
      <c r="E1644" s="645">
        <v>2838.3</v>
      </c>
      <c r="F1644" s="645">
        <v>2831.8359999999998</v>
      </c>
      <c r="G1644" s="698">
        <f t="shared" si="46"/>
        <v>99.772258041785562</v>
      </c>
    </row>
    <row r="1645" spans="1:7" s="653" customFormat="1" x14ac:dyDescent="0.2">
      <c r="A1645" s="648">
        <v>4351</v>
      </c>
      <c r="B1645" s="649"/>
      <c r="C1645" s="650" t="s">
        <v>93</v>
      </c>
      <c r="D1645" s="651">
        <v>0</v>
      </c>
      <c r="E1645" s="621">
        <v>4493.5</v>
      </c>
      <c r="F1645" s="621">
        <v>4483.8649999999998</v>
      </c>
      <c r="G1645" s="699">
        <f t="shared" si="46"/>
        <v>99.785579169912083</v>
      </c>
    </row>
    <row r="1646" spans="1:7" s="653" customFormat="1" x14ac:dyDescent="0.2">
      <c r="A1646" s="654"/>
      <c r="B1646" s="655"/>
      <c r="C1646" s="664" t="s">
        <v>2627</v>
      </c>
      <c r="D1646" s="657"/>
      <c r="E1646" s="657"/>
      <c r="F1646" s="657"/>
      <c r="G1646" s="700"/>
    </row>
    <row r="1647" spans="1:7" x14ac:dyDescent="0.2">
      <c r="A1647" s="658">
        <v>4354</v>
      </c>
      <c r="B1647" s="659">
        <v>6121</v>
      </c>
      <c r="C1647" s="660" t="s">
        <v>1000</v>
      </c>
      <c r="D1647" s="661">
        <v>46200</v>
      </c>
      <c r="E1647" s="662">
        <v>45409.65</v>
      </c>
      <c r="F1647" s="662">
        <v>17482.383679999999</v>
      </c>
      <c r="G1647" s="672">
        <f t="shared" si="46"/>
        <v>38.499269824805957</v>
      </c>
    </row>
    <row r="1648" spans="1:7" x14ac:dyDescent="0.2">
      <c r="A1648" s="641">
        <v>4354</v>
      </c>
      <c r="B1648" s="642">
        <v>6122</v>
      </c>
      <c r="C1648" s="643" t="s">
        <v>268</v>
      </c>
      <c r="D1648" s="644">
        <v>0</v>
      </c>
      <c r="E1648" s="645">
        <v>1000</v>
      </c>
      <c r="F1648" s="645">
        <v>0</v>
      </c>
      <c r="G1648" s="698">
        <f t="shared" si="46"/>
        <v>0</v>
      </c>
    </row>
    <row r="1649" spans="1:7" x14ac:dyDescent="0.2">
      <c r="A1649" s="641">
        <v>4354</v>
      </c>
      <c r="B1649" s="642">
        <v>6351</v>
      </c>
      <c r="C1649" s="643" t="s">
        <v>267</v>
      </c>
      <c r="D1649" s="644">
        <v>0</v>
      </c>
      <c r="E1649" s="645">
        <v>300</v>
      </c>
      <c r="F1649" s="645">
        <v>167.40350000000001</v>
      </c>
      <c r="G1649" s="698">
        <f t="shared" si="46"/>
        <v>55.801166666666667</v>
      </c>
    </row>
    <row r="1650" spans="1:7" s="653" customFormat="1" x14ac:dyDescent="0.2">
      <c r="A1650" s="648">
        <v>4354</v>
      </c>
      <c r="B1650" s="649"/>
      <c r="C1650" s="650" t="s">
        <v>228</v>
      </c>
      <c r="D1650" s="651">
        <v>46200</v>
      </c>
      <c r="E1650" s="621">
        <v>46709.65</v>
      </c>
      <c r="F1650" s="621">
        <v>17649.787179999999</v>
      </c>
      <c r="G1650" s="699">
        <f t="shared" ref="G1650:G1732" si="48">F1650/E1650*100</f>
        <v>37.786168768123929</v>
      </c>
    </row>
    <row r="1651" spans="1:7" s="653" customFormat="1" x14ac:dyDescent="0.2">
      <c r="A1651" s="654"/>
      <c r="B1651" s="655"/>
      <c r="C1651" s="664" t="s">
        <v>2627</v>
      </c>
      <c r="D1651" s="657"/>
      <c r="E1651" s="657"/>
      <c r="F1651" s="657"/>
      <c r="G1651" s="700"/>
    </row>
    <row r="1652" spans="1:7" x14ac:dyDescent="0.2">
      <c r="A1652" s="658">
        <v>4356</v>
      </c>
      <c r="B1652" s="659">
        <v>6323</v>
      </c>
      <c r="C1652" s="660" t="s">
        <v>277</v>
      </c>
      <c r="D1652" s="661">
        <v>0</v>
      </c>
      <c r="E1652" s="662">
        <v>1088</v>
      </c>
      <c r="F1652" s="662">
        <v>1088</v>
      </c>
      <c r="G1652" s="672">
        <f t="shared" si="48"/>
        <v>100</v>
      </c>
    </row>
    <row r="1653" spans="1:7" x14ac:dyDescent="0.2">
      <c r="A1653" s="641">
        <v>4356</v>
      </c>
      <c r="B1653" s="642">
        <v>6341</v>
      </c>
      <c r="C1653" s="643" t="s">
        <v>271</v>
      </c>
      <c r="D1653" s="644">
        <v>0</v>
      </c>
      <c r="E1653" s="645">
        <v>315.57</v>
      </c>
      <c r="F1653" s="645">
        <v>315.56400000000002</v>
      </c>
      <c r="G1653" s="698">
        <f t="shared" si="48"/>
        <v>99.998098678581627</v>
      </c>
    </row>
    <row r="1654" spans="1:7" x14ac:dyDescent="0.2">
      <c r="A1654" s="641">
        <v>4356</v>
      </c>
      <c r="B1654" s="642">
        <v>6901</v>
      </c>
      <c r="C1654" s="643" t="s">
        <v>3048</v>
      </c>
      <c r="D1654" s="644">
        <v>0</v>
      </c>
      <c r="E1654" s="645">
        <v>14.53</v>
      </c>
      <c r="F1654" s="645">
        <v>0</v>
      </c>
      <c r="G1654" s="698">
        <f t="shared" si="48"/>
        <v>0</v>
      </c>
    </row>
    <row r="1655" spans="1:7" s="653" customFormat="1" x14ac:dyDescent="0.2">
      <c r="A1655" s="648">
        <v>4356</v>
      </c>
      <c r="B1655" s="649"/>
      <c r="C1655" s="650" t="s">
        <v>230</v>
      </c>
      <c r="D1655" s="651">
        <v>0</v>
      </c>
      <c r="E1655" s="621">
        <v>1418.1</v>
      </c>
      <c r="F1655" s="621">
        <v>1403.5640000000001</v>
      </c>
      <c r="G1655" s="699">
        <f t="shared" si="48"/>
        <v>98.974966504477834</v>
      </c>
    </row>
    <row r="1656" spans="1:7" s="653" customFormat="1" x14ac:dyDescent="0.2">
      <c r="A1656" s="654"/>
      <c r="B1656" s="655"/>
      <c r="C1656" s="664" t="s">
        <v>2627</v>
      </c>
      <c r="D1656" s="657"/>
      <c r="E1656" s="657"/>
      <c r="F1656" s="657"/>
      <c r="G1656" s="700"/>
    </row>
    <row r="1657" spans="1:7" x14ac:dyDescent="0.2">
      <c r="A1657" s="658">
        <v>4357</v>
      </c>
      <c r="B1657" s="659">
        <v>6121</v>
      </c>
      <c r="C1657" s="660" t="s">
        <v>1000</v>
      </c>
      <c r="D1657" s="661">
        <v>232688</v>
      </c>
      <c r="E1657" s="662">
        <v>314659.01699999999</v>
      </c>
      <c r="F1657" s="662">
        <v>220144.06826999999</v>
      </c>
      <c r="G1657" s="672">
        <f t="shared" si="48"/>
        <v>69.962739466004237</v>
      </c>
    </row>
    <row r="1658" spans="1:7" x14ac:dyDescent="0.2">
      <c r="A1658" s="641">
        <v>4357</v>
      </c>
      <c r="B1658" s="642">
        <v>6122</v>
      </c>
      <c r="C1658" s="643" t="s">
        <v>268</v>
      </c>
      <c r="D1658" s="644">
        <v>27104</v>
      </c>
      <c r="E1658" s="645">
        <v>35974.283000000003</v>
      </c>
      <c r="F1658" s="645">
        <v>17264.109210000002</v>
      </c>
      <c r="G1658" s="698">
        <f t="shared" si="48"/>
        <v>47.990141207261864</v>
      </c>
    </row>
    <row r="1659" spans="1:7" x14ac:dyDescent="0.2">
      <c r="A1659" s="641">
        <v>4357</v>
      </c>
      <c r="B1659" s="642">
        <v>6130</v>
      </c>
      <c r="C1659" s="643" t="s">
        <v>272</v>
      </c>
      <c r="D1659" s="644">
        <v>0</v>
      </c>
      <c r="E1659" s="645">
        <v>5033.3</v>
      </c>
      <c r="F1659" s="645">
        <v>4250</v>
      </c>
      <c r="G1659" s="698">
        <f t="shared" si="48"/>
        <v>84.437645282419084</v>
      </c>
    </row>
    <row r="1660" spans="1:7" x14ac:dyDescent="0.2">
      <c r="A1660" s="641">
        <v>4357</v>
      </c>
      <c r="B1660" s="642">
        <v>6313</v>
      </c>
      <c r="C1660" s="643" t="s">
        <v>3043</v>
      </c>
      <c r="D1660" s="644">
        <v>0</v>
      </c>
      <c r="E1660" s="645">
        <v>338.9</v>
      </c>
      <c r="F1660" s="645">
        <v>338.9</v>
      </c>
      <c r="G1660" s="698">
        <f t="shared" si="48"/>
        <v>100</v>
      </c>
    </row>
    <row r="1661" spans="1:7" x14ac:dyDescent="0.2">
      <c r="A1661" s="641">
        <v>4357</v>
      </c>
      <c r="B1661" s="642">
        <v>6321</v>
      </c>
      <c r="C1661" s="643" t="s">
        <v>270</v>
      </c>
      <c r="D1661" s="644">
        <v>0</v>
      </c>
      <c r="E1661" s="645">
        <v>215.6</v>
      </c>
      <c r="F1661" s="645">
        <v>215.6</v>
      </c>
      <c r="G1661" s="698">
        <f t="shared" si="48"/>
        <v>100</v>
      </c>
    </row>
    <row r="1662" spans="1:7" x14ac:dyDescent="0.2">
      <c r="A1662" s="641">
        <v>4357</v>
      </c>
      <c r="B1662" s="642">
        <v>6322</v>
      </c>
      <c r="C1662" s="643" t="s">
        <v>266</v>
      </c>
      <c r="D1662" s="644">
        <v>0</v>
      </c>
      <c r="E1662" s="645">
        <v>1000</v>
      </c>
      <c r="F1662" s="645">
        <v>1000</v>
      </c>
      <c r="G1662" s="698">
        <f t="shared" si="48"/>
        <v>100</v>
      </c>
    </row>
    <row r="1663" spans="1:7" x14ac:dyDescent="0.2">
      <c r="A1663" s="641">
        <v>4357</v>
      </c>
      <c r="B1663" s="642">
        <v>6323</v>
      </c>
      <c r="C1663" s="643" t="s">
        <v>277</v>
      </c>
      <c r="D1663" s="644">
        <v>0</v>
      </c>
      <c r="E1663" s="645">
        <v>132.69999999999999</v>
      </c>
      <c r="F1663" s="645">
        <v>132.69999999999999</v>
      </c>
      <c r="G1663" s="698">
        <f t="shared" si="48"/>
        <v>100</v>
      </c>
    </row>
    <row r="1664" spans="1:7" x14ac:dyDescent="0.2">
      <c r="A1664" s="641">
        <v>4357</v>
      </c>
      <c r="B1664" s="642">
        <v>6341</v>
      </c>
      <c r="C1664" s="643" t="s">
        <v>271</v>
      </c>
      <c r="D1664" s="644">
        <v>0</v>
      </c>
      <c r="E1664" s="645">
        <v>2068.1</v>
      </c>
      <c r="F1664" s="645">
        <v>2068.1</v>
      </c>
      <c r="G1664" s="698">
        <f t="shared" si="48"/>
        <v>100</v>
      </c>
    </row>
    <row r="1665" spans="1:7" x14ac:dyDescent="0.2">
      <c r="A1665" s="641">
        <v>4357</v>
      </c>
      <c r="B1665" s="642">
        <v>6351</v>
      </c>
      <c r="C1665" s="643" t="s">
        <v>267</v>
      </c>
      <c r="D1665" s="644">
        <v>21350</v>
      </c>
      <c r="E1665" s="645">
        <v>20552.73</v>
      </c>
      <c r="F1665" s="645">
        <v>13977.75027</v>
      </c>
      <c r="G1665" s="698">
        <f t="shared" si="48"/>
        <v>68.00921468826769</v>
      </c>
    </row>
    <row r="1666" spans="1:7" s="653" customFormat="1" x14ac:dyDescent="0.2">
      <c r="A1666" s="648">
        <v>4357</v>
      </c>
      <c r="B1666" s="649"/>
      <c r="C1666" s="650" t="s">
        <v>94</v>
      </c>
      <c r="D1666" s="651">
        <v>281142</v>
      </c>
      <c r="E1666" s="621">
        <v>379974.63</v>
      </c>
      <c r="F1666" s="621">
        <v>259391.22774999999</v>
      </c>
      <c r="G1666" s="699">
        <f t="shared" si="48"/>
        <v>68.265407022042496</v>
      </c>
    </row>
    <row r="1667" spans="1:7" s="653" customFormat="1" x14ac:dyDescent="0.2">
      <c r="A1667" s="654"/>
      <c r="B1667" s="655"/>
      <c r="C1667" s="664" t="s">
        <v>2627</v>
      </c>
      <c r="D1667" s="657"/>
      <c r="E1667" s="657"/>
      <c r="F1667" s="657"/>
      <c r="G1667" s="700"/>
    </row>
    <row r="1668" spans="1:7" x14ac:dyDescent="0.2">
      <c r="A1668" s="658">
        <v>4359</v>
      </c>
      <c r="B1668" s="659">
        <v>6321</v>
      </c>
      <c r="C1668" s="660" t="s">
        <v>270</v>
      </c>
      <c r="D1668" s="661">
        <v>0</v>
      </c>
      <c r="E1668" s="662">
        <v>200</v>
      </c>
      <c r="F1668" s="662">
        <v>200</v>
      </c>
      <c r="G1668" s="672">
        <f t="shared" si="48"/>
        <v>100</v>
      </c>
    </row>
    <row r="1669" spans="1:7" x14ac:dyDescent="0.2">
      <c r="A1669" s="641">
        <v>4359</v>
      </c>
      <c r="B1669" s="642">
        <v>6341</v>
      </c>
      <c r="C1669" s="643" t="s">
        <v>271</v>
      </c>
      <c r="D1669" s="644">
        <v>0</v>
      </c>
      <c r="E1669" s="645">
        <v>1469.4</v>
      </c>
      <c r="F1669" s="645">
        <v>1469.4</v>
      </c>
      <c r="G1669" s="698">
        <f t="shared" si="48"/>
        <v>100</v>
      </c>
    </row>
    <row r="1670" spans="1:7" s="653" customFormat="1" x14ac:dyDescent="0.2">
      <c r="A1670" s="648">
        <v>4359</v>
      </c>
      <c r="B1670" s="649"/>
      <c r="C1670" s="650" t="s">
        <v>232</v>
      </c>
      <c r="D1670" s="651">
        <v>0</v>
      </c>
      <c r="E1670" s="621">
        <v>1669.4</v>
      </c>
      <c r="F1670" s="621">
        <v>1669.4</v>
      </c>
      <c r="G1670" s="699">
        <f t="shared" si="48"/>
        <v>100</v>
      </c>
    </row>
    <row r="1671" spans="1:7" s="653" customFormat="1" x14ac:dyDescent="0.2">
      <c r="A1671" s="654"/>
      <c r="B1671" s="655"/>
      <c r="C1671" s="664" t="s">
        <v>2627</v>
      </c>
      <c r="D1671" s="657"/>
      <c r="E1671" s="657"/>
      <c r="F1671" s="657"/>
      <c r="G1671" s="700"/>
    </row>
    <row r="1672" spans="1:7" x14ac:dyDescent="0.2">
      <c r="A1672" s="658">
        <v>4374</v>
      </c>
      <c r="B1672" s="659">
        <v>6323</v>
      </c>
      <c r="C1672" s="660" t="s">
        <v>277</v>
      </c>
      <c r="D1672" s="661">
        <v>0</v>
      </c>
      <c r="E1672" s="662">
        <v>708.6</v>
      </c>
      <c r="F1672" s="662">
        <v>708.6</v>
      </c>
      <c r="G1672" s="672">
        <f t="shared" si="48"/>
        <v>100</v>
      </c>
    </row>
    <row r="1673" spans="1:7" s="653" customFormat="1" x14ac:dyDescent="0.2">
      <c r="A1673" s="648">
        <v>4374</v>
      </c>
      <c r="B1673" s="649"/>
      <c r="C1673" s="650" t="s">
        <v>236</v>
      </c>
      <c r="D1673" s="651">
        <v>0</v>
      </c>
      <c r="E1673" s="621">
        <v>708.6</v>
      </c>
      <c r="F1673" s="621">
        <v>708.6</v>
      </c>
      <c r="G1673" s="699">
        <f t="shared" si="48"/>
        <v>100</v>
      </c>
    </row>
    <row r="1674" spans="1:7" s="653" customFormat="1" x14ac:dyDescent="0.2">
      <c r="A1674" s="654"/>
      <c r="B1674" s="655"/>
      <c r="C1674" s="664" t="s">
        <v>2627</v>
      </c>
      <c r="D1674" s="657"/>
      <c r="E1674" s="657"/>
      <c r="F1674" s="657"/>
      <c r="G1674" s="700"/>
    </row>
    <row r="1675" spans="1:7" x14ac:dyDescent="0.2">
      <c r="A1675" s="658">
        <v>4377</v>
      </c>
      <c r="B1675" s="659">
        <v>6323</v>
      </c>
      <c r="C1675" s="660" t="s">
        <v>277</v>
      </c>
      <c r="D1675" s="661">
        <v>0</v>
      </c>
      <c r="E1675" s="662">
        <v>416</v>
      </c>
      <c r="F1675" s="662">
        <v>416</v>
      </c>
      <c r="G1675" s="672">
        <f t="shared" si="48"/>
        <v>100</v>
      </c>
    </row>
    <row r="1676" spans="1:7" x14ac:dyDescent="0.2">
      <c r="A1676" s="641">
        <v>4377</v>
      </c>
      <c r="B1676" s="642">
        <v>6356</v>
      </c>
      <c r="C1676" s="643" t="s">
        <v>273</v>
      </c>
      <c r="D1676" s="644">
        <v>0</v>
      </c>
      <c r="E1676" s="645">
        <v>911.56399999999996</v>
      </c>
      <c r="F1676" s="645">
        <v>911.56363999999996</v>
      </c>
      <c r="G1676" s="698">
        <f t="shared" si="48"/>
        <v>99.999960507435574</v>
      </c>
    </row>
    <row r="1677" spans="1:7" s="653" customFormat="1" x14ac:dyDescent="0.2">
      <c r="A1677" s="648">
        <v>4377</v>
      </c>
      <c r="B1677" s="649"/>
      <c r="C1677" s="650" t="s">
        <v>95</v>
      </c>
      <c r="D1677" s="651">
        <v>0</v>
      </c>
      <c r="E1677" s="621">
        <v>1327.5640000000001</v>
      </c>
      <c r="F1677" s="621">
        <v>1327.5636400000001</v>
      </c>
      <c r="G1677" s="699">
        <f t="shared" si="48"/>
        <v>99.999972882663286</v>
      </c>
    </row>
    <row r="1678" spans="1:7" s="653" customFormat="1" x14ac:dyDescent="0.2">
      <c r="A1678" s="654"/>
      <c r="B1678" s="655"/>
      <c r="C1678" s="664" t="s">
        <v>2627</v>
      </c>
      <c r="D1678" s="657"/>
      <c r="E1678" s="657"/>
      <c r="F1678" s="657"/>
      <c r="G1678" s="700"/>
    </row>
    <row r="1679" spans="1:7" x14ac:dyDescent="0.2">
      <c r="A1679" s="658">
        <v>4379</v>
      </c>
      <c r="B1679" s="659">
        <v>6323</v>
      </c>
      <c r="C1679" s="660" t="s">
        <v>277</v>
      </c>
      <c r="D1679" s="661">
        <v>0</v>
      </c>
      <c r="E1679" s="662">
        <v>1000</v>
      </c>
      <c r="F1679" s="662">
        <v>1000</v>
      </c>
      <c r="G1679" s="672">
        <f t="shared" si="48"/>
        <v>100</v>
      </c>
    </row>
    <row r="1680" spans="1:7" s="653" customFormat="1" x14ac:dyDescent="0.2">
      <c r="A1680" s="648">
        <v>4379</v>
      </c>
      <c r="B1680" s="649"/>
      <c r="C1680" s="650" t="s">
        <v>240</v>
      </c>
      <c r="D1680" s="651">
        <v>0</v>
      </c>
      <c r="E1680" s="621">
        <v>1000</v>
      </c>
      <c r="F1680" s="621">
        <v>1000</v>
      </c>
      <c r="G1680" s="699">
        <f t="shared" si="48"/>
        <v>100</v>
      </c>
    </row>
    <row r="1681" spans="1:7" s="653" customFormat="1" x14ac:dyDescent="0.2">
      <c r="A1681" s="654"/>
      <c r="B1681" s="655"/>
      <c r="C1681" s="664" t="s">
        <v>2627</v>
      </c>
      <c r="D1681" s="657"/>
      <c r="E1681" s="657"/>
      <c r="F1681" s="657"/>
      <c r="G1681" s="700"/>
    </row>
    <row r="1682" spans="1:7" x14ac:dyDescent="0.2">
      <c r="A1682" s="658">
        <v>4399</v>
      </c>
      <c r="B1682" s="659">
        <v>6313</v>
      </c>
      <c r="C1682" s="660" t="s">
        <v>3043</v>
      </c>
      <c r="D1682" s="661">
        <v>0</v>
      </c>
      <c r="E1682" s="662">
        <v>1182.5</v>
      </c>
      <c r="F1682" s="662">
        <v>1182.5</v>
      </c>
      <c r="G1682" s="672">
        <f t="shared" si="48"/>
        <v>100</v>
      </c>
    </row>
    <row r="1683" spans="1:7" x14ac:dyDescent="0.2">
      <c r="A1683" s="641">
        <v>4399</v>
      </c>
      <c r="B1683" s="642">
        <v>6321</v>
      </c>
      <c r="C1683" s="643" t="s">
        <v>270</v>
      </c>
      <c r="D1683" s="644">
        <v>13000</v>
      </c>
      <c r="E1683" s="645">
        <v>7534</v>
      </c>
      <c r="F1683" s="645">
        <v>0</v>
      </c>
      <c r="G1683" s="698">
        <f t="shared" si="48"/>
        <v>0</v>
      </c>
    </row>
    <row r="1684" spans="1:7" x14ac:dyDescent="0.2">
      <c r="A1684" s="641">
        <v>4399</v>
      </c>
      <c r="B1684" s="642">
        <v>6322</v>
      </c>
      <c r="C1684" s="643" t="s">
        <v>266</v>
      </c>
      <c r="D1684" s="644">
        <v>0</v>
      </c>
      <c r="E1684" s="645">
        <v>1150</v>
      </c>
      <c r="F1684" s="645">
        <v>1150</v>
      </c>
      <c r="G1684" s="698">
        <f t="shared" si="48"/>
        <v>100</v>
      </c>
    </row>
    <row r="1685" spans="1:7" x14ac:dyDescent="0.2">
      <c r="A1685" s="641">
        <v>4399</v>
      </c>
      <c r="B1685" s="642">
        <v>6323</v>
      </c>
      <c r="C1685" s="643" t="s">
        <v>277</v>
      </c>
      <c r="D1685" s="644">
        <v>0</v>
      </c>
      <c r="E1685" s="645">
        <v>321</v>
      </c>
      <c r="F1685" s="645">
        <v>321</v>
      </c>
      <c r="G1685" s="698">
        <f t="shared" si="48"/>
        <v>100</v>
      </c>
    </row>
    <row r="1686" spans="1:7" s="653" customFormat="1" x14ac:dyDescent="0.2">
      <c r="A1686" s="648">
        <v>4399</v>
      </c>
      <c r="B1686" s="649"/>
      <c r="C1686" s="650" t="s">
        <v>96</v>
      </c>
      <c r="D1686" s="651">
        <v>13000</v>
      </c>
      <c r="E1686" s="621">
        <v>10187.5</v>
      </c>
      <c r="F1686" s="621">
        <v>2653.5</v>
      </c>
      <c r="G1686" s="699">
        <f t="shared" si="48"/>
        <v>26.046625766871166</v>
      </c>
    </row>
    <row r="1687" spans="1:7" s="653" customFormat="1" x14ac:dyDescent="0.2">
      <c r="A1687" s="654"/>
      <c r="B1687" s="655"/>
      <c r="C1687" s="664" t="s">
        <v>2627</v>
      </c>
      <c r="D1687" s="657"/>
      <c r="E1687" s="657"/>
      <c r="F1687" s="657"/>
      <c r="G1687" s="700"/>
    </row>
    <row r="1688" spans="1:7" ht="13.5" customHeight="1" x14ac:dyDescent="0.2">
      <c r="A1688" s="1247" t="s">
        <v>241</v>
      </c>
      <c r="B1688" s="1248"/>
      <c r="C1688" s="1248"/>
      <c r="D1688" s="665">
        <v>508021</v>
      </c>
      <c r="E1688" s="665">
        <v>617660.00399999996</v>
      </c>
      <c r="F1688" s="665">
        <v>382233.69671000005</v>
      </c>
      <c r="G1688" s="666">
        <f t="shared" ref="G1688" si="49">F1688/E1688*100</f>
        <v>61.884158636569268</v>
      </c>
    </row>
    <row r="1689" spans="1:7" x14ac:dyDescent="0.2">
      <c r="A1689" s="667"/>
      <c r="B1689" s="668"/>
      <c r="C1689" s="668"/>
      <c r="D1689" s="669"/>
      <c r="E1689" s="669"/>
      <c r="F1689" s="669"/>
      <c r="G1689" s="670"/>
    </row>
    <row r="1690" spans="1:7" x14ac:dyDescent="0.2">
      <c r="A1690" s="658">
        <v>5212</v>
      </c>
      <c r="B1690" s="659">
        <v>6121</v>
      </c>
      <c r="C1690" s="660" t="s">
        <v>1000</v>
      </c>
      <c r="D1690" s="661">
        <v>15000</v>
      </c>
      <c r="E1690" s="662">
        <v>3000</v>
      </c>
      <c r="F1690" s="662">
        <v>273.11399999999998</v>
      </c>
      <c r="G1690" s="672">
        <f t="shared" si="48"/>
        <v>9.1037999999999997</v>
      </c>
    </row>
    <row r="1691" spans="1:7" x14ac:dyDescent="0.2">
      <c r="A1691" s="641">
        <v>5212</v>
      </c>
      <c r="B1691" s="642">
        <v>6122</v>
      </c>
      <c r="C1691" s="643" t="s">
        <v>268</v>
      </c>
      <c r="D1691" s="644">
        <v>2715</v>
      </c>
      <c r="E1691" s="645">
        <v>4020.37</v>
      </c>
      <c r="F1691" s="645">
        <v>1305.36978</v>
      </c>
      <c r="G1691" s="698">
        <f t="shared" si="48"/>
        <v>32.468896643841241</v>
      </c>
    </row>
    <row r="1692" spans="1:7" x14ac:dyDescent="0.2">
      <c r="A1692" s="641">
        <v>5212</v>
      </c>
      <c r="B1692" s="642">
        <v>6331</v>
      </c>
      <c r="C1692" s="643" t="s">
        <v>4037</v>
      </c>
      <c r="D1692" s="644">
        <v>0</v>
      </c>
      <c r="E1692" s="645">
        <v>2195</v>
      </c>
      <c r="F1692" s="645">
        <v>2116.4110000000001</v>
      </c>
      <c r="G1692" s="698">
        <f t="shared" si="48"/>
        <v>96.419635535307521</v>
      </c>
    </row>
    <row r="1693" spans="1:7" x14ac:dyDescent="0.2">
      <c r="A1693" s="641">
        <v>5212</v>
      </c>
      <c r="B1693" s="642">
        <v>6339</v>
      </c>
      <c r="C1693" s="643" t="s">
        <v>3050</v>
      </c>
      <c r="D1693" s="644">
        <v>2195</v>
      </c>
      <c r="E1693" s="645">
        <v>0</v>
      </c>
      <c r="F1693" s="645">
        <v>0</v>
      </c>
      <c r="G1693" s="646" t="s">
        <v>2739</v>
      </c>
    </row>
    <row r="1694" spans="1:7" s="653" customFormat="1" x14ac:dyDescent="0.2">
      <c r="A1694" s="648">
        <v>5212</v>
      </c>
      <c r="B1694" s="649"/>
      <c r="C1694" s="650" t="s">
        <v>242</v>
      </c>
      <c r="D1694" s="651">
        <v>19910</v>
      </c>
      <c r="E1694" s="621">
        <v>9215.3700000000008</v>
      </c>
      <c r="F1694" s="621">
        <v>3694.8947800000001</v>
      </c>
      <c r="G1694" s="699">
        <f t="shared" si="48"/>
        <v>40.094915125491433</v>
      </c>
    </row>
    <row r="1695" spans="1:7" s="653" customFormat="1" x14ac:dyDescent="0.2">
      <c r="A1695" s="654"/>
      <c r="B1695" s="655"/>
      <c r="C1695" s="664" t="s">
        <v>2627</v>
      </c>
      <c r="D1695" s="657"/>
      <c r="E1695" s="657"/>
      <c r="F1695" s="657"/>
      <c r="G1695" s="700"/>
    </row>
    <row r="1696" spans="1:7" x14ac:dyDescent="0.2">
      <c r="A1696" s="658">
        <v>5213</v>
      </c>
      <c r="B1696" s="659">
        <v>6341</v>
      </c>
      <c r="C1696" s="660" t="s">
        <v>271</v>
      </c>
      <c r="D1696" s="661">
        <v>0</v>
      </c>
      <c r="E1696" s="662">
        <v>5000</v>
      </c>
      <c r="F1696" s="662">
        <v>4397.2169999999996</v>
      </c>
      <c r="G1696" s="672">
        <f t="shared" si="48"/>
        <v>87.944339999999983</v>
      </c>
    </row>
    <row r="1697" spans="1:7" s="653" customFormat="1" x14ac:dyDescent="0.2">
      <c r="A1697" s="648">
        <v>5213</v>
      </c>
      <c r="B1697" s="649"/>
      <c r="C1697" s="650" t="s">
        <v>245</v>
      </c>
      <c r="D1697" s="651">
        <v>0</v>
      </c>
      <c r="E1697" s="621">
        <v>5000</v>
      </c>
      <c r="F1697" s="621">
        <v>4397.2169999999996</v>
      </c>
      <c r="G1697" s="699">
        <f t="shared" si="48"/>
        <v>87.944339999999983</v>
      </c>
    </row>
    <row r="1698" spans="1:7" s="653" customFormat="1" x14ac:dyDescent="0.2">
      <c r="A1698" s="654"/>
      <c r="B1698" s="655"/>
      <c r="C1698" s="664" t="s">
        <v>2627</v>
      </c>
      <c r="D1698" s="657"/>
      <c r="E1698" s="657"/>
      <c r="F1698" s="657"/>
      <c r="G1698" s="700"/>
    </row>
    <row r="1699" spans="1:7" x14ac:dyDescent="0.2">
      <c r="A1699" s="658">
        <v>5279</v>
      </c>
      <c r="B1699" s="659">
        <v>6123</v>
      </c>
      <c r="C1699" s="660" t="s">
        <v>269</v>
      </c>
      <c r="D1699" s="661">
        <v>1300</v>
      </c>
      <c r="E1699" s="662">
        <v>1300</v>
      </c>
      <c r="F1699" s="662">
        <v>1081</v>
      </c>
      <c r="G1699" s="672">
        <f t="shared" si="48"/>
        <v>83.15384615384616</v>
      </c>
    </row>
    <row r="1700" spans="1:7" x14ac:dyDescent="0.2">
      <c r="A1700" s="641">
        <v>5279</v>
      </c>
      <c r="B1700" s="642">
        <v>6321</v>
      </c>
      <c r="C1700" s="643" t="s">
        <v>270</v>
      </c>
      <c r="D1700" s="644">
        <v>0</v>
      </c>
      <c r="E1700" s="645">
        <v>1000</v>
      </c>
      <c r="F1700" s="645">
        <v>1000</v>
      </c>
      <c r="G1700" s="698">
        <f t="shared" si="48"/>
        <v>100</v>
      </c>
    </row>
    <row r="1701" spans="1:7" x14ac:dyDescent="0.2">
      <c r="A1701" s="641">
        <v>5279</v>
      </c>
      <c r="B1701" s="642">
        <v>6322</v>
      </c>
      <c r="C1701" s="643" t="s">
        <v>266</v>
      </c>
      <c r="D1701" s="644">
        <v>5000</v>
      </c>
      <c r="E1701" s="645">
        <v>3945.5859999999998</v>
      </c>
      <c r="F1701" s="645">
        <v>942.94541000000004</v>
      </c>
      <c r="G1701" s="698">
        <f t="shared" si="48"/>
        <v>23.898741783856696</v>
      </c>
    </row>
    <row r="1702" spans="1:7" x14ac:dyDescent="0.2">
      <c r="A1702" s="641">
        <v>5279</v>
      </c>
      <c r="B1702" s="642">
        <v>6341</v>
      </c>
      <c r="C1702" s="643" t="s">
        <v>271</v>
      </c>
      <c r="D1702" s="644">
        <v>0</v>
      </c>
      <c r="E1702" s="645">
        <v>1300</v>
      </c>
      <c r="F1702" s="645">
        <v>1298.33</v>
      </c>
      <c r="G1702" s="698">
        <f t="shared" si="48"/>
        <v>99.871538461538449</v>
      </c>
    </row>
    <row r="1703" spans="1:7" s="653" customFormat="1" x14ac:dyDescent="0.2">
      <c r="A1703" s="648">
        <v>5279</v>
      </c>
      <c r="B1703" s="649"/>
      <c r="C1703" s="650" t="s">
        <v>246</v>
      </c>
      <c r="D1703" s="651">
        <v>6300</v>
      </c>
      <c r="E1703" s="621">
        <v>7545.5860000000002</v>
      </c>
      <c r="F1703" s="621">
        <v>4322.2754100000002</v>
      </c>
      <c r="G1703" s="699">
        <f t="shared" si="48"/>
        <v>57.282170132313112</v>
      </c>
    </row>
    <row r="1704" spans="1:7" s="653" customFormat="1" x14ac:dyDescent="0.2">
      <c r="A1704" s="654"/>
      <c r="B1704" s="655"/>
      <c r="C1704" s="664" t="s">
        <v>2627</v>
      </c>
      <c r="D1704" s="657"/>
      <c r="E1704" s="657"/>
      <c r="F1704" s="657"/>
      <c r="G1704" s="700"/>
    </row>
    <row r="1705" spans="1:7" x14ac:dyDescent="0.2">
      <c r="A1705" s="658">
        <v>5299</v>
      </c>
      <c r="B1705" s="659">
        <v>6341</v>
      </c>
      <c r="C1705" s="660" t="s">
        <v>271</v>
      </c>
      <c r="D1705" s="661">
        <v>0</v>
      </c>
      <c r="E1705" s="662">
        <v>200</v>
      </c>
      <c r="F1705" s="662">
        <v>200</v>
      </c>
      <c r="G1705" s="672">
        <f t="shared" si="48"/>
        <v>100</v>
      </c>
    </row>
    <row r="1706" spans="1:7" s="653" customFormat="1" x14ac:dyDescent="0.2">
      <c r="A1706" s="648">
        <v>5299</v>
      </c>
      <c r="B1706" s="649"/>
      <c r="C1706" s="650" t="s">
        <v>3483</v>
      </c>
      <c r="D1706" s="651">
        <v>0</v>
      </c>
      <c r="E1706" s="621">
        <v>200</v>
      </c>
      <c r="F1706" s="621">
        <v>200</v>
      </c>
      <c r="G1706" s="699">
        <f t="shared" si="48"/>
        <v>100</v>
      </c>
    </row>
    <row r="1707" spans="1:7" s="653" customFormat="1" x14ac:dyDescent="0.2">
      <c r="A1707" s="654"/>
      <c r="B1707" s="655"/>
      <c r="C1707" s="664" t="s">
        <v>2627</v>
      </c>
      <c r="D1707" s="657"/>
      <c r="E1707" s="657"/>
      <c r="F1707" s="657"/>
      <c r="G1707" s="700"/>
    </row>
    <row r="1708" spans="1:7" x14ac:dyDescent="0.2">
      <c r="A1708" s="658">
        <v>5311</v>
      </c>
      <c r="B1708" s="659">
        <v>6331</v>
      </c>
      <c r="C1708" s="660" t="s">
        <v>4037</v>
      </c>
      <c r="D1708" s="661">
        <v>0</v>
      </c>
      <c r="E1708" s="662">
        <v>9060</v>
      </c>
      <c r="F1708" s="662">
        <v>9060</v>
      </c>
      <c r="G1708" s="672">
        <f t="shared" si="48"/>
        <v>100</v>
      </c>
    </row>
    <row r="1709" spans="1:7" x14ac:dyDescent="0.2">
      <c r="A1709" s="641">
        <v>5311</v>
      </c>
      <c r="B1709" s="642">
        <v>6339</v>
      </c>
      <c r="C1709" s="643" t="s">
        <v>3050</v>
      </c>
      <c r="D1709" s="644">
        <v>10000</v>
      </c>
      <c r="E1709" s="645">
        <v>0</v>
      </c>
      <c r="F1709" s="645">
        <v>0</v>
      </c>
      <c r="G1709" s="646" t="s">
        <v>2739</v>
      </c>
    </row>
    <row r="1710" spans="1:7" s="653" customFormat="1" x14ac:dyDescent="0.2">
      <c r="A1710" s="648">
        <v>5311</v>
      </c>
      <c r="B1710" s="649"/>
      <c r="C1710" s="650" t="s">
        <v>247</v>
      </c>
      <c r="D1710" s="651">
        <v>10000</v>
      </c>
      <c r="E1710" s="621">
        <v>9060</v>
      </c>
      <c r="F1710" s="621">
        <v>9060</v>
      </c>
      <c r="G1710" s="699">
        <f t="shared" si="48"/>
        <v>100</v>
      </c>
    </row>
    <row r="1711" spans="1:7" s="653" customFormat="1" x14ac:dyDescent="0.2">
      <c r="A1711" s="654"/>
      <c r="B1711" s="655"/>
      <c r="C1711" s="664" t="s">
        <v>2627</v>
      </c>
      <c r="D1711" s="657"/>
      <c r="E1711" s="657"/>
      <c r="F1711" s="657"/>
      <c r="G1711" s="700"/>
    </row>
    <row r="1712" spans="1:7" x14ac:dyDescent="0.2">
      <c r="A1712" s="658">
        <v>5511</v>
      </c>
      <c r="B1712" s="659">
        <v>6331</v>
      </c>
      <c r="C1712" s="660" t="s">
        <v>4037</v>
      </c>
      <c r="D1712" s="661">
        <v>0</v>
      </c>
      <c r="E1712" s="662">
        <v>55850</v>
      </c>
      <c r="F1712" s="662">
        <v>55850</v>
      </c>
      <c r="G1712" s="672">
        <f t="shared" si="48"/>
        <v>100</v>
      </c>
    </row>
    <row r="1713" spans="1:7" x14ac:dyDescent="0.2">
      <c r="A1713" s="641">
        <v>5511</v>
      </c>
      <c r="B1713" s="642">
        <v>6339</v>
      </c>
      <c r="C1713" s="643" t="s">
        <v>3050</v>
      </c>
      <c r="D1713" s="644">
        <v>55850</v>
      </c>
      <c r="E1713" s="645">
        <v>0</v>
      </c>
      <c r="F1713" s="645">
        <v>0</v>
      </c>
      <c r="G1713" s="646" t="s">
        <v>2739</v>
      </c>
    </row>
    <row r="1714" spans="1:7" s="653" customFormat="1" x14ac:dyDescent="0.2">
      <c r="A1714" s="648">
        <v>5511</v>
      </c>
      <c r="B1714" s="649"/>
      <c r="C1714" s="650" t="s">
        <v>98</v>
      </c>
      <c r="D1714" s="651">
        <v>55850</v>
      </c>
      <c r="E1714" s="621">
        <v>55850</v>
      </c>
      <c r="F1714" s="621">
        <v>55850</v>
      </c>
      <c r="G1714" s="699">
        <f t="shared" si="48"/>
        <v>100</v>
      </c>
    </row>
    <row r="1715" spans="1:7" s="653" customFormat="1" x14ac:dyDescent="0.2">
      <c r="A1715" s="654"/>
      <c r="B1715" s="655"/>
      <c r="C1715" s="664" t="s">
        <v>2627</v>
      </c>
      <c r="D1715" s="657"/>
      <c r="E1715" s="657"/>
      <c r="F1715" s="657"/>
      <c r="G1715" s="700"/>
    </row>
    <row r="1716" spans="1:7" x14ac:dyDescent="0.2">
      <c r="A1716" s="658">
        <v>5512</v>
      </c>
      <c r="B1716" s="659">
        <v>6122</v>
      </c>
      <c r="C1716" s="660" t="s">
        <v>268</v>
      </c>
      <c r="D1716" s="661">
        <v>4245</v>
      </c>
      <c r="E1716" s="662">
        <v>4348.6000000000004</v>
      </c>
      <c r="F1716" s="662">
        <v>0</v>
      </c>
      <c r="G1716" s="672">
        <f t="shared" si="48"/>
        <v>0</v>
      </c>
    </row>
    <row r="1717" spans="1:7" x14ac:dyDescent="0.2">
      <c r="A1717" s="641">
        <v>5512</v>
      </c>
      <c r="B1717" s="642">
        <v>6341</v>
      </c>
      <c r="C1717" s="643" t="s">
        <v>271</v>
      </c>
      <c r="D1717" s="644">
        <v>25000</v>
      </c>
      <c r="E1717" s="645">
        <v>109072</v>
      </c>
      <c r="F1717" s="645">
        <v>12652.10225</v>
      </c>
      <c r="G1717" s="698">
        <f t="shared" si="48"/>
        <v>11.59977102281062</v>
      </c>
    </row>
    <row r="1718" spans="1:7" s="653" customFormat="1" x14ac:dyDescent="0.2">
      <c r="A1718" s="648">
        <v>5512</v>
      </c>
      <c r="B1718" s="649"/>
      <c r="C1718" s="650" t="s">
        <v>99</v>
      </c>
      <c r="D1718" s="651">
        <v>29245</v>
      </c>
      <c r="E1718" s="621">
        <v>113420.6</v>
      </c>
      <c r="F1718" s="621">
        <v>12652.10225</v>
      </c>
      <c r="G1718" s="699">
        <f t="shared" si="48"/>
        <v>11.15503025905347</v>
      </c>
    </row>
    <row r="1719" spans="1:7" s="653" customFormat="1" x14ac:dyDescent="0.2">
      <c r="A1719" s="654"/>
      <c r="B1719" s="655"/>
      <c r="C1719" s="664" t="s">
        <v>2627</v>
      </c>
      <c r="D1719" s="657"/>
      <c r="E1719" s="657"/>
      <c r="F1719" s="657"/>
      <c r="G1719" s="700"/>
    </row>
    <row r="1720" spans="1:7" x14ac:dyDescent="0.2">
      <c r="A1720" s="658">
        <v>5521</v>
      </c>
      <c r="B1720" s="659">
        <v>6121</v>
      </c>
      <c r="C1720" s="660" t="s">
        <v>1000</v>
      </c>
      <c r="D1720" s="661">
        <v>0</v>
      </c>
      <c r="E1720" s="662">
        <v>606.66999999999996</v>
      </c>
      <c r="F1720" s="662">
        <v>593.96887000000004</v>
      </c>
      <c r="G1720" s="672">
        <f t="shared" si="48"/>
        <v>97.906418646051407</v>
      </c>
    </row>
    <row r="1721" spans="1:7" s="653" customFormat="1" x14ac:dyDescent="0.2">
      <c r="A1721" s="648">
        <v>5521</v>
      </c>
      <c r="B1721" s="649"/>
      <c r="C1721" s="650" t="s">
        <v>100</v>
      </c>
      <c r="D1721" s="651">
        <v>0</v>
      </c>
      <c r="E1721" s="621">
        <v>606.66999999999996</v>
      </c>
      <c r="F1721" s="621">
        <v>593.96887000000004</v>
      </c>
      <c r="G1721" s="699">
        <f t="shared" si="48"/>
        <v>97.906418646051407</v>
      </c>
    </row>
    <row r="1722" spans="1:7" s="653" customFormat="1" x14ac:dyDescent="0.2">
      <c r="A1722" s="654"/>
      <c r="B1722" s="655"/>
      <c r="C1722" s="664" t="s">
        <v>2627</v>
      </c>
      <c r="D1722" s="657"/>
      <c r="E1722" s="657"/>
      <c r="F1722" s="657"/>
      <c r="G1722" s="700"/>
    </row>
    <row r="1723" spans="1:7" ht="13.5" customHeight="1" x14ac:dyDescent="0.2">
      <c r="A1723" s="1247" t="s">
        <v>250</v>
      </c>
      <c r="B1723" s="1248"/>
      <c r="C1723" s="1248"/>
      <c r="D1723" s="665">
        <v>121305</v>
      </c>
      <c r="E1723" s="665">
        <v>200898.226</v>
      </c>
      <c r="F1723" s="665">
        <v>90770.458310000002</v>
      </c>
      <c r="G1723" s="666">
        <f t="shared" ref="G1723" si="50">F1723/E1723*100</f>
        <v>45.182309529204105</v>
      </c>
    </row>
    <row r="1724" spans="1:7" x14ac:dyDescent="0.2">
      <c r="A1724" s="667"/>
      <c r="B1724" s="668"/>
      <c r="C1724" s="668"/>
      <c r="D1724" s="669"/>
      <c r="E1724" s="669"/>
      <c r="F1724" s="669"/>
      <c r="G1724" s="670"/>
    </row>
    <row r="1725" spans="1:7" x14ac:dyDescent="0.2">
      <c r="A1725" s="658">
        <v>6113</v>
      </c>
      <c r="B1725" s="659">
        <v>6123</v>
      </c>
      <c r="C1725" s="660" t="s">
        <v>269</v>
      </c>
      <c r="D1725" s="661">
        <v>1400</v>
      </c>
      <c r="E1725" s="662">
        <v>1183.03</v>
      </c>
      <c r="F1725" s="662">
        <v>1183.03</v>
      </c>
      <c r="G1725" s="672">
        <f t="shared" si="48"/>
        <v>100</v>
      </c>
    </row>
    <row r="1726" spans="1:7" x14ac:dyDescent="0.2">
      <c r="A1726" s="641">
        <v>6113</v>
      </c>
      <c r="B1726" s="642">
        <v>6125</v>
      </c>
      <c r="C1726" s="643" t="s">
        <v>3047</v>
      </c>
      <c r="D1726" s="644">
        <v>250</v>
      </c>
      <c r="E1726" s="645">
        <v>650</v>
      </c>
      <c r="F1726" s="645">
        <v>293.26769999999999</v>
      </c>
      <c r="G1726" s="698">
        <f t="shared" si="48"/>
        <v>45.118107692307689</v>
      </c>
    </row>
    <row r="1727" spans="1:7" s="653" customFormat="1" x14ac:dyDescent="0.2">
      <c r="A1727" s="648">
        <v>6113</v>
      </c>
      <c r="B1727" s="649"/>
      <c r="C1727" s="650" t="s">
        <v>101</v>
      </c>
      <c r="D1727" s="651">
        <v>1650</v>
      </c>
      <c r="E1727" s="621">
        <v>1833.03</v>
      </c>
      <c r="F1727" s="621">
        <v>1476.2976999999998</v>
      </c>
      <c r="G1727" s="699">
        <f t="shared" si="48"/>
        <v>80.538654577393714</v>
      </c>
    </row>
    <row r="1728" spans="1:7" s="653" customFormat="1" x14ac:dyDescent="0.2">
      <c r="A1728" s="654"/>
      <c r="B1728" s="655"/>
      <c r="C1728" s="664" t="s">
        <v>2627</v>
      </c>
      <c r="D1728" s="657"/>
      <c r="E1728" s="657"/>
      <c r="F1728" s="657"/>
      <c r="G1728" s="700"/>
    </row>
    <row r="1729" spans="1:7" x14ac:dyDescent="0.2">
      <c r="A1729" s="658">
        <v>6172</v>
      </c>
      <c r="B1729" s="659">
        <v>6111</v>
      </c>
      <c r="C1729" s="660" t="s">
        <v>274</v>
      </c>
      <c r="D1729" s="661">
        <v>18250</v>
      </c>
      <c r="E1729" s="662">
        <v>9165.4</v>
      </c>
      <c r="F1729" s="662">
        <v>2143.8048199999998</v>
      </c>
      <c r="G1729" s="672">
        <f t="shared" si="48"/>
        <v>23.390193772230344</v>
      </c>
    </row>
    <row r="1730" spans="1:7" x14ac:dyDescent="0.2">
      <c r="A1730" s="641">
        <v>6172</v>
      </c>
      <c r="B1730" s="642">
        <v>6119</v>
      </c>
      <c r="C1730" s="643" t="s">
        <v>3046</v>
      </c>
      <c r="D1730" s="644">
        <v>0</v>
      </c>
      <c r="E1730" s="645">
        <v>200</v>
      </c>
      <c r="F1730" s="645">
        <v>0</v>
      </c>
      <c r="G1730" s="698">
        <f t="shared" si="48"/>
        <v>0</v>
      </c>
    </row>
    <row r="1731" spans="1:7" x14ac:dyDescent="0.2">
      <c r="A1731" s="641">
        <v>6172</v>
      </c>
      <c r="B1731" s="642">
        <v>6121</v>
      </c>
      <c r="C1731" s="643" t="s">
        <v>1000</v>
      </c>
      <c r="D1731" s="644">
        <v>5800</v>
      </c>
      <c r="E1731" s="645">
        <v>13376.89</v>
      </c>
      <c r="F1731" s="645">
        <v>7929.973140000001</v>
      </c>
      <c r="G1731" s="698">
        <f t="shared" si="48"/>
        <v>59.281141879764284</v>
      </c>
    </row>
    <row r="1732" spans="1:7" x14ac:dyDescent="0.2">
      <c r="A1732" s="641">
        <v>6172</v>
      </c>
      <c r="B1732" s="642">
        <v>6122</v>
      </c>
      <c r="C1732" s="643" t="s">
        <v>268</v>
      </c>
      <c r="D1732" s="644">
        <v>4600</v>
      </c>
      <c r="E1732" s="645">
        <v>4600</v>
      </c>
      <c r="F1732" s="645">
        <v>3898.7215299999998</v>
      </c>
      <c r="G1732" s="698">
        <f t="shared" si="48"/>
        <v>84.754815869565221</v>
      </c>
    </row>
    <row r="1733" spans="1:7" x14ac:dyDescent="0.2">
      <c r="A1733" s="641">
        <v>6172</v>
      </c>
      <c r="B1733" s="642">
        <v>6123</v>
      </c>
      <c r="C1733" s="643" t="s">
        <v>269</v>
      </c>
      <c r="D1733" s="644">
        <v>4900</v>
      </c>
      <c r="E1733" s="645">
        <v>6269.72</v>
      </c>
      <c r="F1733" s="645">
        <v>1369.72</v>
      </c>
      <c r="G1733" s="698">
        <f t="shared" ref="G1733:G1739" si="51">F1733/E1733*100</f>
        <v>21.846589640366716</v>
      </c>
    </row>
    <row r="1734" spans="1:7" x14ac:dyDescent="0.2">
      <c r="A1734" s="641">
        <v>6172</v>
      </c>
      <c r="B1734" s="642">
        <v>6125</v>
      </c>
      <c r="C1734" s="643" t="s">
        <v>3047</v>
      </c>
      <c r="D1734" s="644">
        <v>10000</v>
      </c>
      <c r="E1734" s="645">
        <v>17694.88</v>
      </c>
      <c r="F1734" s="645">
        <v>5786.3547600000002</v>
      </c>
      <c r="G1734" s="698">
        <f t="shared" si="51"/>
        <v>32.700729024440967</v>
      </c>
    </row>
    <row r="1735" spans="1:7" x14ac:dyDescent="0.2">
      <c r="A1735" s="641">
        <v>6172</v>
      </c>
      <c r="B1735" s="642">
        <v>6901</v>
      </c>
      <c r="C1735" s="643" t="s">
        <v>3048</v>
      </c>
      <c r="D1735" s="644">
        <v>0</v>
      </c>
      <c r="E1735" s="645">
        <v>1300</v>
      </c>
      <c r="F1735" s="645">
        <v>0</v>
      </c>
      <c r="G1735" s="698">
        <f t="shared" si="51"/>
        <v>0</v>
      </c>
    </row>
    <row r="1736" spans="1:7" s="653" customFormat="1" x14ac:dyDescent="0.2">
      <c r="A1736" s="648">
        <v>6172</v>
      </c>
      <c r="B1736" s="649"/>
      <c r="C1736" s="650" t="s">
        <v>103</v>
      </c>
      <c r="D1736" s="651">
        <v>43550</v>
      </c>
      <c r="E1736" s="621">
        <v>52606.89</v>
      </c>
      <c r="F1736" s="621">
        <v>21128.574250000001</v>
      </c>
      <c r="G1736" s="699">
        <f t="shared" si="51"/>
        <v>40.163131198213776</v>
      </c>
    </row>
    <row r="1737" spans="1:7" s="653" customFormat="1" x14ac:dyDescent="0.2">
      <c r="A1737" s="654"/>
      <c r="B1737" s="655"/>
      <c r="C1737" s="664" t="s">
        <v>2627</v>
      </c>
      <c r="D1737" s="657"/>
      <c r="E1737" s="657"/>
      <c r="F1737" s="657"/>
      <c r="G1737" s="700"/>
    </row>
    <row r="1738" spans="1:7" x14ac:dyDescent="0.2">
      <c r="A1738" s="658">
        <v>6409</v>
      </c>
      <c r="B1738" s="659">
        <v>6901</v>
      </c>
      <c r="C1738" s="660" t="s">
        <v>3048</v>
      </c>
      <c r="D1738" s="661">
        <v>50000</v>
      </c>
      <c r="E1738" s="662">
        <v>111927.626</v>
      </c>
      <c r="F1738" s="662">
        <v>0</v>
      </c>
      <c r="G1738" s="672">
        <f t="shared" si="51"/>
        <v>0</v>
      </c>
    </row>
    <row r="1739" spans="1:7" s="653" customFormat="1" x14ac:dyDescent="0.2">
      <c r="A1739" s="648">
        <v>6409</v>
      </c>
      <c r="B1739" s="649"/>
      <c r="C1739" s="650" t="s">
        <v>106</v>
      </c>
      <c r="D1739" s="651">
        <v>50000</v>
      </c>
      <c r="E1739" s="621">
        <v>111927.626</v>
      </c>
      <c r="F1739" s="621">
        <v>0</v>
      </c>
      <c r="G1739" s="699">
        <f t="shared" si="51"/>
        <v>0</v>
      </c>
    </row>
    <row r="1740" spans="1:7" ht="12.75" customHeight="1" x14ac:dyDescent="0.25">
      <c r="A1740" s="701"/>
      <c r="B1740" s="702"/>
      <c r="C1740" s="664" t="s">
        <v>2627</v>
      </c>
      <c r="D1740" s="703"/>
      <c r="E1740" s="703"/>
      <c r="F1740" s="703"/>
      <c r="G1740" s="704"/>
    </row>
    <row r="1741" spans="1:7" ht="13.5" customHeight="1" thickBot="1" x14ac:dyDescent="0.25">
      <c r="A1741" s="1249" t="s">
        <v>262</v>
      </c>
      <c r="B1741" s="1250"/>
      <c r="C1741" s="1250"/>
      <c r="D1741" s="705">
        <v>95200</v>
      </c>
      <c r="E1741" s="705">
        <v>166367.546</v>
      </c>
      <c r="F1741" s="705">
        <v>22604.871949999997</v>
      </c>
      <c r="G1741" s="706">
        <f t="shared" ref="G1741" si="52">F1741/E1741*100</f>
        <v>13.587308638909656</v>
      </c>
    </row>
    <row r="1742" spans="1:7" s="697" customFormat="1" ht="12.75" customHeight="1" x14ac:dyDescent="0.2">
      <c r="C1742" s="707"/>
    </row>
    <row r="1743" spans="1:7" s="697" customFormat="1" ht="12.75" customHeight="1" x14ac:dyDescent="0.2">
      <c r="C1743" s="707"/>
    </row>
    <row r="1744" spans="1:7" s="697" customFormat="1" ht="12.75" customHeight="1" thickBot="1" x14ac:dyDescent="0.25">
      <c r="C1744" s="707"/>
    </row>
    <row r="1745" spans="1:9" s="107" customFormat="1" ht="15" customHeight="1" x14ac:dyDescent="0.2">
      <c r="A1745" s="292"/>
      <c r="B1745" s="292"/>
      <c r="C1745" s="106" t="s">
        <v>281</v>
      </c>
      <c r="D1745" s="708">
        <v>34410962</v>
      </c>
      <c r="E1745" s="708">
        <v>39252173.836000003</v>
      </c>
      <c r="F1745" s="709">
        <v>35956439.274810009</v>
      </c>
      <c r="G1745" s="710">
        <f t="shared" ref="G1745:G1749" si="53">F1745/E1745*100</f>
        <v>91.603689072202869</v>
      </c>
      <c r="H1745" s="95"/>
      <c r="I1745" s="95"/>
    </row>
    <row r="1746" spans="1:9" s="107" customFormat="1" ht="15" customHeight="1" x14ac:dyDescent="0.2">
      <c r="A1746" s="108"/>
      <c r="B1746" s="108"/>
      <c r="C1746" s="109" t="s">
        <v>282</v>
      </c>
      <c r="D1746" s="711">
        <v>5069991</v>
      </c>
      <c r="E1746" s="711">
        <v>6841934.1629999997</v>
      </c>
      <c r="F1746" s="712">
        <v>4066854.2736800006</v>
      </c>
      <c r="G1746" s="713">
        <f t="shared" si="53"/>
        <v>59.440125800579125</v>
      </c>
      <c r="H1746" s="95"/>
      <c r="I1746" s="95"/>
    </row>
    <row r="1747" spans="1:9" s="107" customFormat="1" ht="15" customHeight="1" x14ac:dyDescent="0.2">
      <c r="A1747" s="108"/>
      <c r="B1747" s="108"/>
      <c r="C1747" s="109" t="s">
        <v>283</v>
      </c>
      <c r="D1747" s="711">
        <v>0</v>
      </c>
      <c r="E1747" s="711">
        <v>0</v>
      </c>
      <c r="F1747" s="712">
        <v>34964322.507059999</v>
      </c>
      <c r="G1747" s="652" t="s">
        <v>2739</v>
      </c>
      <c r="H1747" s="95"/>
      <c r="I1747" s="95"/>
    </row>
    <row r="1748" spans="1:9" s="107" customFormat="1" ht="15.75" customHeight="1" thickBot="1" x14ac:dyDescent="0.25">
      <c r="A1748" s="108"/>
      <c r="B1748" s="108"/>
      <c r="C1748" s="109" t="s">
        <v>284</v>
      </c>
      <c r="D1748" s="711">
        <v>39480953</v>
      </c>
      <c r="E1748" s="711">
        <v>46094107.998999998</v>
      </c>
      <c r="F1748" s="711">
        <v>74987616.055549994</v>
      </c>
      <c r="G1748" s="714">
        <f t="shared" si="53"/>
        <v>162.68373401905691</v>
      </c>
      <c r="H1748" s="95"/>
      <c r="I1748" s="95"/>
    </row>
    <row r="1749" spans="1:9" s="107" customFormat="1" ht="16.5" customHeight="1" thickBot="1" x14ac:dyDescent="0.25">
      <c r="A1749" s="110"/>
      <c r="B1749" s="110"/>
      <c r="C1749" s="111" t="s">
        <v>285</v>
      </c>
      <c r="D1749" s="715">
        <v>39480953</v>
      </c>
      <c r="E1749" s="715">
        <v>46094107.998999998</v>
      </c>
      <c r="F1749" s="715">
        <v>40023293.548490003</v>
      </c>
      <c r="G1749" s="716">
        <f t="shared" si="53"/>
        <v>86.829521789115219</v>
      </c>
      <c r="H1749" s="95"/>
      <c r="I1749" s="95"/>
    </row>
    <row r="1750" spans="1:9" x14ac:dyDescent="0.2">
      <c r="D1750" s="717"/>
      <c r="F1750" s="718"/>
    </row>
  </sheetData>
  <mergeCells count="14">
    <mergeCell ref="A1111:C1111"/>
    <mergeCell ref="A2:G2"/>
    <mergeCell ref="A4:G4"/>
    <mergeCell ref="A21:C21"/>
    <mergeCell ref="A180:C180"/>
    <mergeCell ref="A799:C799"/>
    <mergeCell ref="A1723:C1723"/>
    <mergeCell ref="A1741:C1741"/>
    <mergeCell ref="A1175:C1175"/>
    <mergeCell ref="A1328:C1328"/>
    <mergeCell ref="A1348:C1348"/>
    <mergeCell ref="A1411:C1411"/>
    <mergeCell ref="A1611:C1611"/>
    <mergeCell ref="A1688:C1688"/>
  </mergeCells>
  <pageMargins left="0.39370078740157483" right="0.39370078740157483" top="0.59055118110236227" bottom="0.39370078740157483" header="0.31496062992125984" footer="0.11811023622047245"/>
  <pageSetup paperSize="9" scale="91" firstPageNumber="78" fitToHeight="0" orientation="landscape" useFirstPageNumber="1" r:id="rId1"/>
  <headerFooter>
    <oddHeader>&amp;L&amp;"Tahoma,Kurzíva"Závěrečný účet Moravskoslezského kraje za rok 2024&amp;R&amp;"Tahoma,Kurzíva"Tabulka č. 2</oddHeader>
    <oddFooter>&amp;C&amp;"Tahoma,Obyčejné"&amp;P</oddFooter>
  </headerFooter>
  <rowBreaks count="43" manualBreakCount="43">
    <brk id="40" max="16383" man="1"/>
    <brk id="80" max="16383" man="1"/>
    <brk id="117" max="16383" man="1"/>
    <brk id="157" max="16383" man="1"/>
    <brk id="198" max="16383" man="1"/>
    <brk id="239" max="16383" man="1"/>
    <brk id="280" max="16383" man="1"/>
    <brk id="320" max="16383" man="1"/>
    <brk id="360" max="16383" man="1"/>
    <brk id="401" max="16383" man="1"/>
    <brk id="442" max="16383" man="1"/>
    <brk id="483" max="16383" man="1"/>
    <brk id="523" max="16383" man="1"/>
    <brk id="564" max="16383" man="1"/>
    <brk id="605" max="16383" man="1"/>
    <brk id="645" max="16383" man="1"/>
    <brk id="683" max="16383" man="1"/>
    <brk id="722" max="16383" man="1"/>
    <brk id="761" max="16383" man="1"/>
    <brk id="799" max="16383" man="1"/>
    <brk id="838" max="16383" man="1"/>
    <brk id="877" max="16383" man="1"/>
    <brk id="918" max="16383" man="1"/>
    <brk id="957" max="16383" man="1"/>
    <brk id="998" max="16383" man="1"/>
    <brk id="1039" max="16383" man="1"/>
    <brk id="1079" max="16383" man="1"/>
    <brk id="1117" max="16383" man="1"/>
    <brk id="1157" max="16383" man="1"/>
    <brk id="1198" max="16383" man="1"/>
    <brk id="1238" max="16383" man="1"/>
    <brk id="1278" max="16383" man="1"/>
    <brk id="1318" max="16383" man="1"/>
    <brk id="1356" max="16383" man="1"/>
    <brk id="1395" max="16383" man="1"/>
    <brk id="1435" max="16383" man="1"/>
    <brk id="1475" max="16383" man="1"/>
    <brk id="1516" max="16383" man="1"/>
    <brk id="1555" max="16383" man="1"/>
    <brk id="1595" max="16383" man="1"/>
    <brk id="1636" max="16383" man="1"/>
    <brk id="1673" max="16383" man="1"/>
    <brk id="1714"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98921-64A5-4B82-8C2E-31779AC56A99}">
  <sheetPr>
    <pageSetUpPr fitToPage="1"/>
  </sheetPr>
  <dimension ref="A2:K225"/>
  <sheetViews>
    <sheetView zoomScaleNormal="100" zoomScaleSheetLayoutView="100" workbookViewId="0">
      <selection activeCell="F16" sqref="F16"/>
    </sheetView>
  </sheetViews>
  <sheetFormatPr defaultRowHeight="10.5" x14ac:dyDescent="0.15"/>
  <cols>
    <col min="1" max="1" width="8.140625" style="369" customWidth="1"/>
    <col min="2" max="2" width="40.7109375" style="313" customWidth="1"/>
    <col min="3" max="3" width="12.7109375" style="313" customWidth="1"/>
    <col min="4" max="5" width="12.7109375" style="367" customWidth="1"/>
    <col min="6" max="6" width="88.7109375" style="311" customWidth="1"/>
    <col min="7" max="7" width="11.85546875" style="311" customWidth="1"/>
    <col min="8" max="8" width="52.7109375" style="311" customWidth="1"/>
    <col min="9" max="9" width="16" style="311" customWidth="1"/>
    <col min="10" max="10" width="39.7109375" style="312" customWidth="1"/>
    <col min="11" max="11" width="11.5703125" style="313" customWidth="1"/>
    <col min="12" max="16384" width="9.140625" style="313"/>
  </cols>
  <sheetData>
    <row r="2" spans="1:11" s="306" customFormat="1" ht="21" customHeight="1" x14ac:dyDescent="0.2">
      <c r="A2" s="1274" t="s">
        <v>4285</v>
      </c>
      <c r="B2" s="1274"/>
      <c r="C2" s="1274"/>
      <c r="D2" s="1274"/>
      <c r="E2" s="1274"/>
      <c r="F2" s="1274"/>
      <c r="G2" s="304"/>
      <c r="H2" s="304"/>
      <c r="I2" s="305"/>
      <c r="J2" s="305"/>
    </row>
    <row r="3" spans="1:11" s="306" customFormat="1" ht="12.75" customHeight="1" x14ac:dyDescent="0.2">
      <c r="A3" s="307"/>
      <c r="B3" s="307"/>
      <c r="C3" s="307"/>
      <c r="D3" s="307"/>
      <c r="E3" s="307"/>
      <c r="F3" s="307"/>
      <c r="G3" s="307"/>
      <c r="H3" s="307"/>
      <c r="I3" s="307"/>
      <c r="J3" s="307"/>
    </row>
    <row r="4" spans="1:11" ht="18" customHeight="1" x14ac:dyDescent="0.2">
      <c r="A4" s="380" t="s">
        <v>5</v>
      </c>
      <c r="B4" s="306"/>
      <c r="C4" s="306"/>
      <c r="D4" s="309"/>
      <c r="E4" s="309"/>
      <c r="F4" s="310"/>
      <c r="G4" s="310"/>
      <c r="H4" s="310"/>
    </row>
    <row r="5" spans="1:11" ht="13.5" thickBot="1" x14ac:dyDescent="0.25">
      <c r="A5" s="308"/>
      <c r="B5" s="306"/>
      <c r="C5" s="306"/>
      <c r="D5" s="309"/>
      <c r="E5" s="309"/>
      <c r="F5" s="379" t="s">
        <v>2</v>
      </c>
      <c r="G5" s="310"/>
      <c r="H5" s="310"/>
    </row>
    <row r="6" spans="1:11" ht="30" customHeight="1" thickBot="1" x14ac:dyDescent="0.2">
      <c r="A6" s="314" t="s">
        <v>56</v>
      </c>
      <c r="B6" s="315" t="s">
        <v>3197</v>
      </c>
      <c r="C6" s="316" t="s">
        <v>58</v>
      </c>
      <c r="D6" s="316" t="s">
        <v>59</v>
      </c>
      <c r="E6" s="316" t="s">
        <v>1</v>
      </c>
      <c r="F6" s="317" t="s">
        <v>3198</v>
      </c>
      <c r="G6" s="318"/>
      <c r="H6" s="318"/>
      <c r="I6" s="319"/>
      <c r="J6" s="320"/>
    </row>
    <row r="7" spans="1:11" ht="27.75" customHeight="1" thickTop="1" x14ac:dyDescent="0.15">
      <c r="A7" s="852">
        <v>1111</v>
      </c>
      <c r="B7" s="853" t="s">
        <v>2982</v>
      </c>
      <c r="C7" s="854">
        <v>1600000</v>
      </c>
      <c r="D7" s="854">
        <v>1850000</v>
      </c>
      <c r="E7" s="854">
        <v>1883651.3556600001</v>
      </c>
      <c r="F7" s="855" t="s">
        <v>3199</v>
      </c>
      <c r="G7" s="321"/>
      <c r="H7" s="321"/>
      <c r="I7" s="322"/>
      <c r="J7" s="323"/>
    </row>
    <row r="8" spans="1:11" ht="27.75" customHeight="1" x14ac:dyDescent="0.15">
      <c r="A8" s="324">
        <v>1112</v>
      </c>
      <c r="B8" s="856" t="s">
        <v>2983</v>
      </c>
      <c r="C8" s="857">
        <v>100000</v>
      </c>
      <c r="D8" s="857">
        <v>140000</v>
      </c>
      <c r="E8" s="857">
        <v>142185.38381</v>
      </c>
      <c r="F8" s="858" t="s">
        <v>3200</v>
      </c>
      <c r="G8" s="321"/>
      <c r="H8" s="321"/>
      <c r="I8" s="322"/>
      <c r="J8" s="323"/>
    </row>
    <row r="9" spans="1:11" ht="27.75" customHeight="1" x14ac:dyDescent="0.15">
      <c r="A9" s="324">
        <v>1113</v>
      </c>
      <c r="B9" s="856" t="s">
        <v>2984</v>
      </c>
      <c r="C9" s="857">
        <v>300000</v>
      </c>
      <c r="D9" s="857">
        <v>440000</v>
      </c>
      <c r="E9" s="857">
        <v>441818.37642000004</v>
      </c>
      <c r="F9" s="858" t="s">
        <v>3201</v>
      </c>
      <c r="G9" s="321"/>
      <c r="H9" s="321"/>
      <c r="I9" s="319"/>
      <c r="J9" s="319"/>
      <c r="K9" s="319"/>
    </row>
    <row r="10" spans="1:11" ht="15" customHeight="1" x14ac:dyDescent="0.15">
      <c r="A10" s="324">
        <v>1121</v>
      </c>
      <c r="B10" s="856" t="s">
        <v>2985</v>
      </c>
      <c r="C10" s="857">
        <v>2600000</v>
      </c>
      <c r="D10" s="857">
        <v>2700000</v>
      </c>
      <c r="E10" s="857">
        <v>2741531.2788800001</v>
      </c>
      <c r="F10" s="858" t="s">
        <v>3202</v>
      </c>
      <c r="G10" s="321"/>
      <c r="H10" s="321"/>
      <c r="I10" s="319"/>
      <c r="J10" s="319"/>
      <c r="K10" s="319"/>
    </row>
    <row r="11" spans="1:11" ht="41.25" customHeight="1" x14ac:dyDescent="0.15">
      <c r="A11" s="324">
        <v>1123</v>
      </c>
      <c r="B11" s="856" t="s">
        <v>2986</v>
      </c>
      <c r="C11" s="857">
        <v>80000</v>
      </c>
      <c r="D11" s="857">
        <v>138109.9</v>
      </c>
      <c r="E11" s="857">
        <v>138109.85999999999</v>
      </c>
      <c r="F11" s="858" t="s">
        <v>3203</v>
      </c>
      <c r="G11" s="321"/>
      <c r="H11" s="321"/>
      <c r="I11" s="319"/>
      <c r="J11" s="319"/>
      <c r="K11" s="319"/>
    </row>
    <row r="12" spans="1:11" ht="15" customHeight="1" x14ac:dyDescent="0.15">
      <c r="A12" s="324">
        <v>1211</v>
      </c>
      <c r="B12" s="856" t="s">
        <v>2987</v>
      </c>
      <c r="C12" s="859">
        <v>5400000</v>
      </c>
      <c r="D12" s="859">
        <v>5470000</v>
      </c>
      <c r="E12" s="859">
        <v>5488947.5721000005</v>
      </c>
      <c r="F12" s="858" t="s">
        <v>4315</v>
      </c>
      <c r="G12" s="321"/>
      <c r="H12" s="321"/>
      <c r="I12" s="319"/>
      <c r="J12" s="319"/>
      <c r="K12" s="319"/>
    </row>
    <row r="13" spans="1:11" ht="41.25" customHeight="1" x14ac:dyDescent="0.15">
      <c r="A13" s="860">
        <v>1332</v>
      </c>
      <c r="B13" s="861" t="s">
        <v>2988</v>
      </c>
      <c r="C13" s="857">
        <v>4000</v>
      </c>
      <c r="D13" s="857">
        <v>4000</v>
      </c>
      <c r="E13" s="857">
        <v>18673.284250000001</v>
      </c>
      <c r="F13" s="862" t="s">
        <v>3204</v>
      </c>
      <c r="G13" s="321"/>
      <c r="H13" s="321"/>
      <c r="I13" s="319"/>
      <c r="J13" s="319"/>
      <c r="K13" s="319"/>
    </row>
    <row r="14" spans="1:11" ht="41.25" customHeight="1" x14ac:dyDescent="0.15">
      <c r="A14" s="860">
        <v>1356</v>
      </c>
      <c r="B14" s="861" t="s">
        <v>4020</v>
      </c>
      <c r="C14" s="857">
        <v>0</v>
      </c>
      <c r="D14" s="857">
        <v>2496.0300000000002</v>
      </c>
      <c r="E14" s="857">
        <v>3697.2392300000001</v>
      </c>
      <c r="F14" s="863" t="s">
        <v>4286</v>
      </c>
      <c r="G14" s="321"/>
      <c r="H14" s="321"/>
      <c r="I14" s="319"/>
      <c r="J14" s="319"/>
      <c r="K14" s="319"/>
    </row>
    <row r="15" spans="1:11" ht="41.25" customHeight="1" x14ac:dyDescent="0.15">
      <c r="A15" s="860">
        <v>1357</v>
      </c>
      <c r="B15" s="856" t="s">
        <v>2989</v>
      </c>
      <c r="C15" s="857">
        <v>15000</v>
      </c>
      <c r="D15" s="857">
        <v>15000</v>
      </c>
      <c r="E15" s="857">
        <v>15649.2425</v>
      </c>
      <c r="F15" s="863" t="s">
        <v>3205</v>
      </c>
      <c r="G15" s="321"/>
      <c r="H15" s="321"/>
      <c r="I15" s="319"/>
      <c r="J15" s="319"/>
      <c r="K15" s="319"/>
    </row>
    <row r="16" spans="1:11" ht="55.5" customHeight="1" thickBot="1" x14ac:dyDescent="0.2">
      <c r="A16" s="325">
        <v>1361</v>
      </c>
      <c r="B16" s="326" t="s">
        <v>2990</v>
      </c>
      <c r="C16" s="327">
        <v>1900</v>
      </c>
      <c r="D16" s="327">
        <v>2807.8199999999997</v>
      </c>
      <c r="E16" s="327">
        <v>2886.5440000000003</v>
      </c>
      <c r="F16" s="381" t="s">
        <v>3206</v>
      </c>
      <c r="G16" s="321"/>
      <c r="H16" s="321"/>
      <c r="I16" s="319"/>
      <c r="J16" s="319"/>
      <c r="K16" s="319"/>
    </row>
    <row r="17" spans="1:11" s="880" customFormat="1" ht="15.75" customHeight="1" thickTop="1" thickBot="1" x14ac:dyDescent="0.25">
      <c r="A17" s="875" t="s">
        <v>2735</v>
      </c>
      <c r="B17" s="876"/>
      <c r="C17" s="877">
        <f>SUM(C7:C16)</f>
        <v>10100900</v>
      </c>
      <c r="D17" s="877">
        <f>SUM(D7:D16)</f>
        <v>10762413.75</v>
      </c>
      <c r="E17" s="877">
        <f>SUM(E7:E16)</f>
        <v>10877150.136850001</v>
      </c>
      <c r="F17" s="878"/>
      <c r="G17" s="879"/>
      <c r="H17" s="879"/>
      <c r="I17" s="319"/>
      <c r="J17" s="319"/>
      <c r="K17" s="319"/>
    </row>
    <row r="18" spans="1:11" s="328" customFormat="1" ht="12.75" customHeight="1" x14ac:dyDescent="0.15">
      <c r="A18" s="329"/>
      <c r="D18" s="330"/>
      <c r="E18" s="330"/>
      <c r="F18" s="331"/>
      <c r="G18" s="331"/>
      <c r="H18" s="331"/>
      <c r="I18" s="319"/>
      <c r="J18" s="319"/>
      <c r="K18" s="319"/>
    </row>
    <row r="19" spans="1:11" s="328" customFormat="1" ht="12.75" customHeight="1" x14ac:dyDescent="0.15">
      <c r="A19" s="329"/>
      <c r="D19" s="330"/>
      <c r="E19" s="330"/>
      <c r="F19" s="331"/>
      <c r="G19" s="331"/>
      <c r="H19" s="331"/>
      <c r="I19" s="319"/>
      <c r="J19" s="319"/>
      <c r="K19" s="319"/>
    </row>
    <row r="20" spans="1:11" ht="18" customHeight="1" x14ac:dyDescent="0.2">
      <c r="A20" s="380" t="s">
        <v>6</v>
      </c>
      <c r="B20" s="306"/>
      <c r="C20" s="306"/>
      <c r="D20" s="309"/>
      <c r="E20" s="309"/>
      <c r="F20" s="310"/>
      <c r="G20" s="310"/>
      <c r="H20" s="310"/>
    </row>
    <row r="21" spans="1:11" s="328" customFormat="1" ht="13.5" thickBot="1" x14ac:dyDescent="0.25">
      <c r="A21" s="308"/>
      <c r="B21" s="332"/>
      <c r="C21" s="332"/>
      <c r="D21" s="333"/>
      <c r="E21" s="333"/>
      <c r="F21" s="379" t="s">
        <v>2</v>
      </c>
      <c r="G21" s="310"/>
      <c r="H21" s="310"/>
      <c r="I21" s="319"/>
      <c r="J21" s="319"/>
      <c r="K21" s="319"/>
    </row>
    <row r="22" spans="1:11" ht="30" customHeight="1" thickBot="1" x14ac:dyDescent="0.2">
      <c r="A22" s="314" t="s">
        <v>56</v>
      </c>
      <c r="B22" s="315" t="s">
        <v>3197</v>
      </c>
      <c r="C22" s="316" t="s">
        <v>58</v>
      </c>
      <c r="D22" s="334" t="s">
        <v>59</v>
      </c>
      <c r="E22" s="334" t="s">
        <v>1</v>
      </c>
      <c r="F22" s="317" t="s">
        <v>3198</v>
      </c>
      <c r="G22" s="318"/>
      <c r="H22" s="318"/>
      <c r="I22" s="319"/>
      <c r="J22" s="319"/>
      <c r="K22" s="319"/>
    </row>
    <row r="23" spans="1:11" ht="64.5" thickTop="1" x14ac:dyDescent="0.15">
      <c r="A23" s="894">
        <v>2111</v>
      </c>
      <c r="B23" s="354" t="s">
        <v>2996</v>
      </c>
      <c r="C23" s="335">
        <v>2553</v>
      </c>
      <c r="D23" s="335">
        <v>13447.98</v>
      </c>
      <c r="E23" s="335">
        <v>12501.129109999996</v>
      </c>
      <c r="F23" s="382" t="s">
        <v>4287</v>
      </c>
      <c r="G23" s="321"/>
      <c r="H23" s="321"/>
      <c r="I23" s="319"/>
      <c r="J23" s="319"/>
      <c r="K23" s="319"/>
    </row>
    <row r="24" spans="1:11" ht="15" customHeight="1" x14ac:dyDescent="0.15">
      <c r="A24" s="324">
        <v>2119</v>
      </c>
      <c r="B24" s="856" t="s">
        <v>78</v>
      </c>
      <c r="C24" s="857">
        <v>2500</v>
      </c>
      <c r="D24" s="857">
        <v>2400</v>
      </c>
      <c r="E24" s="857">
        <v>2438.6568399999996</v>
      </c>
      <c r="F24" s="862" t="s">
        <v>3207</v>
      </c>
      <c r="G24" s="321"/>
      <c r="H24" s="321"/>
      <c r="I24" s="319"/>
      <c r="J24" s="319"/>
      <c r="K24" s="319"/>
    </row>
    <row r="25" spans="1:11" ht="15" customHeight="1" x14ac:dyDescent="0.15">
      <c r="A25" s="860">
        <v>2122</v>
      </c>
      <c r="B25" s="864" t="s">
        <v>2995</v>
      </c>
      <c r="C25" s="857">
        <v>0</v>
      </c>
      <c r="D25" s="857">
        <v>36596.93</v>
      </c>
      <c r="E25" s="857">
        <v>36596.934000000001</v>
      </c>
      <c r="F25" s="865" t="s">
        <v>4288</v>
      </c>
      <c r="G25" s="321"/>
      <c r="H25" s="321"/>
      <c r="I25" s="319"/>
      <c r="J25" s="319"/>
      <c r="K25" s="319"/>
    </row>
    <row r="26" spans="1:11" ht="15" customHeight="1" x14ac:dyDescent="0.15">
      <c r="A26" s="860">
        <v>2131</v>
      </c>
      <c r="B26" s="864" t="s">
        <v>2998</v>
      </c>
      <c r="C26" s="857">
        <v>81</v>
      </c>
      <c r="D26" s="857">
        <v>85.12</v>
      </c>
      <c r="E26" s="857">
        <v>109.3931</v>
      </c>
      <c r="F26" s="1268" t="s">
        <v>4289</v>
      </c>
      <c r="G26" s="321"/>
      <c r="H26" s="1271"/>
      <c r="I26" s="319"/>
      <c r="J26" s="319"/>
      <c r="K26" s="319"/>
    </row>
    <row r="27" spans="1:11" ht="27.75" customHeight="1" x14ac:dyDescent="0.15">
      <c r="A27" s="324">
        <v>2132</v>
      </c>
      <c r="B27" s="856" t="s">
        <v>2994</v>
      </c>
      <c r="C27" s="857">
        <v>28541</v>
      </c>
      <c r="D27" s="857">
        <v>21240.429999999997</v>
      </c>
      <c r="E27" s="854">
        <v>21295.5347</v>
      </c>
      <c r="F27" s="1269"/>
      <c r="G27" s="321"/>
      <c r="H27" s="1275"/>
      <c r="I27" s="319"/>
      <c r="J27" s="319"/>
      <c r="K27" s="319"/>
    </row>
    <row r="28" spans="1:11" ht="15" customHeight="1" x14ac:dyDescent="0.15">
      <c r="A28" s="852">
        <v>2133</v>
      </c>
      <c r="B28" s="853" t="s">
        <v>3486</v>
      </c>
      <c r="C28" s="854">
        <v>0</v>
      </c>
      <c r="D28" s="854">
        <v>12</v>
      </c>
      <c r="E28" s="854">
        <v>10</v>
      </c>
      <c r="F28" s="1269"/>
      <c r="G28" s="321"/>
      <c r="H28" s="1275"/>
      <c r="I28" s="319"/>
      <c r="J28" s="319"/>
      <c r="K28" s="319"/>
    </row>
    <row r="29" spans="1:11" ht="15" customHeight="1" x14ac:dyDescent="0.15">
      <c r="A29" s="852">
        <v>2139</v>
      </c>
      <c r="B29" s="853" t="s">
        <v>3000</v>
      </c>
      <c r="C29" s="854">
        <v>2</v>
      </c>
      <c r="D29" s="854">
        <v>0</v>
      </c>
      <c r="E29" s="854">
        <v>0</v>
      </c>
      <c r="F29" s="1270"/>
      <c r="G29" s="321"/>
      <c r="H29" s="1275"/>
      <c r="I29" s="319"/>
      <c r="J29" s="319"/>
      <c r="K29" s="319"/>
    </row>
    <row r="30" spans="1:11" ht="67.5" customHeight="1" x14ac:dyDescent="0.15">
      <c r="A30" s="860">
        <v>2141</v>
      </c>
      <c r="B30" s="864" t="s">
        <v>3001</v>
      </c>
      <c r="C30" s="857">
        <v>120000</v>
      </c>
      <c r="D30" s="857">
        <v>160111.04000000001</v>
      </c>
      <c r="E30" s="857">
        <v>351372.28524</v>
      </c>
      <c r="F30" s="383" t="s">
        <v>4290</v>
      </c>
      <c r="G30" s="321"/>
      <c r="H30" s="336"/>
      <c r="I30" s="319"/>
      <c r="J30" s="319"/>
      <c r="K30" s="319"/>
    </row>
    <row r="31" spans="1:11" ht="15" customHeight="1" x14ac:dyDescent="0.15">
      <c r="A31" s="324">
        <v>2143</v>
      </c>
      <c r="B31" s="856" t="s">
        <v>102</v>
      </c>
      <c r="C31" s="857">
        <v>0</v>
      </c>
      <c r="D31" s="857">
        <v>0</v>
      </c>
      <c r="E31" s="857">
        <v>0.15215999999999999</v>
      </c>
      <c r="F31" s="862" t="s">
        <v>3208</v>
      </c>
      <c r="G31" s="321"/>
      <c r="H31" s="321"/>
      <c r="I31" s="319"/>
      <c r="J31" s="319"/>
      <c r="K31" s="319"/>
    </row>
    <row r="32" spans="1:11" ht="27.75" customHeight="1" x14ac:dyDescent="0.15">
      <c r="A32" s="860">
        <v>2211</v>
      </c>
      <c r="B32" s="864" t="s">
        <v>2997</v>
      </c>
      <c r="C32" s="857">
        <v>5</v>
      </c>
      <c r="D32" s="857">
        <v>337.86</v>
      </c>
      <c r="E32" s="857">
        <v>364.17497999999995</v>
      </c>
      <c r="F32" s="1268" t="s">
        <v>4291</v>
      </c>
      <c r="G32" s="321"/>
      <c r="H32" s="1275"/>
      <c r="I32" s="319"/>
      <c r="J32" s="319"/>
      <c r="K32" s="319"/>
    </row>
    <row r="33" spans="1:11" ht="27.75" customHeight="1" x14ac:dyDescent="0.15">
      <c r="A33" s="860">
        <v>2212</v>
      </c>
      <c r="B33" s="864" t="s">
        <v>3209</v>
      </c>
      <c r="C33" s="857">
        <v>8030</v>
      </c>
      <c r="D33" s="857">
        <v>47228.01999999999</v>
      </c>
      <c r="E33" s="857">
        <v>51016.89254999999</v>
      </c>
      <c r="F33" s="1270"/>
      <c r="G33" s="321"/>
      <c r="H33" s="1275"/>
      <c r="I33" s="319"/>
      <c r="J33" s="319"/>
      <c r="K33" s="319"/>
    </row>
    <row r="34" spans="1:11" ht="27.75" customHeight="1" x14ac:dyDescent="0.15">
      <c r="A34" s="860">
        <v>2223</v>
      </c>
      <c r="B34" s="864" t="s">
        <v>3003</v>
      </c>
      <c r="C34" s="857">
        <v>372</v>
      </c>
      <c r="D34" s="857">
        <v>11416.560000000001</v>
      </c>
      <c r="E34" s="857">
        <v>18090.142460000003</v>
      </c>
      <c r="F34" s="1269" t="s">
        <v>4292</v>
      </c>
      <c r="G34" s="321"/>
      <c r="H34" s="1271"/>
      <c r="I34" s="319"/>
      <c r="J34" s="319"/>
      <c r="K34" s="319"/>
    </row>
    <row r="35" spans="1:11" ht="15" customHeight="1" x14ac:dyDescent="0.15">
      <c r="A35" s="860">
        <v>2229</v>
      </c>
      <c r="B35" s="864" t="s">
        <v>2740</v>
      </c>
      <c r="C35" s="857">
        <v>0</v>
      </c>
      <c r="D35" s="857">
        <v>303452.54000000027</v>
      </c>
      <c r="E35" s="857">
        <v>304458.70876999985</v>
      </c>
      <c r="F35" s="1269"/>
      <c r="G35" s="321"/>
      <c r="H35" s="1271"/>
      <c r="I35" s="319"/>
      <c r="J35" s="319"/>
      <c r="K35" s="319"/>
    </row>
    <row r="36" spans="1:11" ht="27.75" customHeight="1" x14ac:dyDescent="0.15">
      <c r="A36" s="860">
        <v>2310</v>
      </c>
      <c r="B36" s="864" t="s">
        <v>2993</v>
      </c>
      <c r="C36" s="857">
        <v>0</v>
      </c>
      <c r="D36" s="857">
        <v>3785.45</v>
      </c>
      <c r="E36" s="857">
        <v>3804.63375</v>
      </c>
      <c r="F36" s="862" t="s">
        <v>4293</v>
      </c>
      <c r="G36" s="321"/>
      <c r="H36" s="321"/>
      <c r="I36" s="319"/>
      <c r="J36" s="319"/>
      <c r="K36" s="319"/>
    </row>
    <row r="37" spans="1:11" ht="15" customHeight="1" x14ac:dyDescent="0.15">
      <c r="A37" s="860">
        <v>2321</v>
      </c>
      <c r="B37" s="864" t="s">
        <v>2999</v>
      </c>
      <c r="C37" s="857">
        <v>0</v>
      </c>
      <c r="D37" s="857">
        <v>106.68</v>
      </c>
      <c r="E37" s="857">
        <v>106.68571</v>
      </c>
      <c r="F37" s="862" t="s">
        <v>4294</v>
      </c>
      <c r="G37" s="321"/>
      <c r="H37" s="321"/>
      <c r="I37" s="319"/>
      <c r="J37" s="319"/>
      <c r="K37" s="319"/>
    </row>
    <row r="38" spans="1:11" ht="67.5" customHeight="1" x14ac:dyDescent="0.15">
      <c r="A38" s="860">
        <v>2322</v>
      </c>
      <c r="B38" s="864" t="s">
        <v>3002</v>
      </c>
      <c r="C38" s="857">
        <v>0</v>
      </c>
      <c r="D38" s="857">
        <v>102669.53999999998</v>
      </c>
      <c r="E38" s="857">
        <v>127124.406</v>
      </c>
      <c r="F38" s="862" t="s">
        <v>4295</v>
      </c>
      <c r="G38" s="866"/>
      <c r="H38" s="321"/>
      <c r="I38" s="319"/>
      <c r="J38" s="319"/>
      <c r="K38" s="319"/>
    </row>
    <row r="39" spans="1:11" ht="55.5" customHeight="1" x14ac:dyDescent="0.15">
      <c r="A39" s="860">
        <v>2324</v>
      </c>
      <c r="B39" s="864" t="s">
        <v>2992</v>
      </c>
      <c r="C39" s="857">
        <v>13715</v>
      </c>
      <c r="D39" s="857">
        <v>20049.490000000002</v>
      </c>
      <c r="E39" s="857">
        <v>60875.792830000013</v>
      </c>
      <c r="F39" s="383" t="s">
        <v>4296</v>
      </c>
      <c r="G39" s="321"/>
      <c r="H39" s="336"/>
      <c r="I39" s="319"/>
      <c r="J39" s="319"/>
      <c r="K39" s="319"/>
    </row>
    <row r="40" spans="1:11" ht="41.25" customHeight="1" x14ac:dyDescent="0.15">
      <c r="A40" s="324">
        <v>2329</v>
      </c>
      <c r="B40" s="856" t="s">
        <v>63</v>
      </c>
      <c r="C40" s="857">
        <v>7000</v>
      </c>
      <c r="D40" s="857">
        <v>359405.75000000006</v>
      </c>
      <c r="E40" s="857">
        <v>359405.74328</v>
      </c>
      <c r="F40" s="862" t="s">
        <v>4297</v>
      </c>
      <c r="G40" s="866"/>
      <c r="H40" s="336"/>
      <c r="I40" s="319"/>
      <c r="J40" s="319"/>
      <c r="K40" s="319"/>
    </row>
    <row r="41" spans="1:11" ht="34.5" customHeight="1" x14ac:dyDescent="0.15">
      <c r="A41" s="860">
        <v>2412</v>
      </c>
      <c r="B41" s="864" t="s">
        <v>3004</v>
      </c>
      <c r="C41" s="857">
        <v>11580</v>
      </c>
      <c r="D41" s="857">
        <v>12312.66</v>
      </c>
      <c r="E41" s="857">
        <v>12312.655859999999</v>
      </c>
      <c r="F41" s="1268" t="s">
        <v>4298</v>
      </c>
      <c r="G41" s="321"/>
      <c r="H41" s="1271"/>
      <c r="I41" s="319"/>
      <c r="J41" s="319"/>
      <c r="K41" s="319"/>
    </row>
    <row r="42" spans="1:11" ht="34.5" customHeight="1" x14ac:dyDescent="0.15">
      <c r="A42" s="860">
        <v>2420</v>
      </c>
      <c r="B42" s="864" t="s">
        <v>3005</v>
      </c>
      <c r="C42" s="857">
        <v>201869</v>
      </c>
      <c r="D42" s="857">
        <v>206412.4</v>
      </c>
      <c r="E42" s="857">
        <v>206412.40052</v>
      </c>
      <c r="F42" s="1269"/>
      <c r="G42" s="321"/>
      <c r="H42" s="1271"/>
      <c r="I42" s="319"/>
      <c r="J42" s="319"/>
      <c r="K42" s="319"/>
    </row>
    <row r="43" spans="1:11" ht="18" customHeight="1" x14ac:dyDescent="0.15">
      <c r="A43" s="324">
        <v>2441</v>
      </c>
      <c r="B43" s="856" t="s">
        <v>107</v>
      </c>
      <c r="C43" s="857">
        <v>20481</v>
      </c>
      <c r="D43" s="857">
        <v>29121.809999999998</v>
      </c>
      <c r="E43" s="857">
        <v>28693.455749999997</v>
      </c>
      <c r="F43" s="1269"/>
      <c r="G43" s="321"/>
      <c r="H43" s="1271"/>
      <c r="I43" s="319"/>
      <c r="J43" s="319"/>
      <c r="K43" s="319"/>
    </row>
    <row r="44" spans="1:11" ht="34.5" customHeight="1" x14ac:dyDescent="0.15">
      <c r="A44" s="324">
        <v>2449</v>
      </c>
      <c r="B44" s="856" t="s">
        <v>3473</v>
      </c>
      <c r="C44" s="857">
        <v>0</v>
      </c>
      <c r="D44" s="857">
        <v>1668</v>
      </c>
      <c r="E44" s="857">
        <v>1668</v>
      </c>
      <c r="F44" s="1270"/>
      <c r="G44" s="321"/>
      <c r="H44" s="321"/>
      <c r="I44" s="319"/>
      <c r="J44" s="319"/>
      <c r="K44" s="319"/>
    </row>
    <row r="45" spans="1:11" s="340" customFormat="1" ht="185.25" customHeight="1" x14ac:dyDescent="0.2">
      <c r="A45" s="364">
        <v>2451</v>
      </c>
      <c r="B45" s="856" t="s">
        <v>108</v>
      </c>
      <c r="C45" s="857">
        <v>209471</v>
      </c>
      <c r="D45" s="857">
        <v>207572.53999999998</v>
      </c>
      <c r="E45" s="857">
        <v>207572.38902000003</v>
      </c>
      <c r="F45" s="862" t="s">
        <v>4299</v>
      </c>
      <c r="G45" s="321"/>
      <c r="H45" s="336"/>
      <c r="I45" s="318"/>
      <c r="J45" s="318"/>
      <c r="K45" s="318"/>
    </row>
    <row r="46" spans="1:11" s="340" customFormat="1" ht="42" customHeight="1" x14ac:dyDescent="0.2">
      <c r="A46" s="364">
        <v>2459</v>
      </c>
      <c r="B46" s="856" t="s">
        <v>3474</v>
      </c>
      <c r="C46" s="857">
        <v>1400</v>
      </c>
      <c r="D46" s="857">
        <v>1400</v>
      </c>
      <c r="E46" s="857">
        <v>1400</v>
      </c>
      <c r="F46" s="862" t="s">
        <v>4300</v>
      </c>
      <c r="G46" s="321"/>
      <c r="H46" s="336"/>
      <c r="I46" s="318"/>
      <c r="J46" s="318"/>
      <c r="K46" s="318"/>
    </row>
    <row r="47" spans="1:11" s="340" customFormat="1" ht="27.75" customHeight="1" x14ac:dyDescent="0.2">
      <c r="A47" s="867">
        <v>2460</v>
      </c>
      <c r="B47" s="853" t="s">
        <v>4021</v>
      </c>
      <c r="C47" s="854">
        <v>0</v>
      </c>
      <c r="D47" s="854">
        <v>3591</v>
      </c>
      <c r="E47" s="854">
        <v>11287</v>
      </c>
      <c r="F47" s="863" t="s">
        <v>4301</v>
      </c>
      <c r="G47" s="321"/>
      <c r="H47" s="336"/>
      <c r="I47" s="318"/>
      <c r="J47" s="318"/>
      <c r="K47" s="318"/>
    </row>
    <row r="48" spans="1:11" s="340" customFormat="1" ht="42" customHeight="1" thickBot="1" x14ac:dyDescent="0.25">
      <c r="A48" s="337">
        <v>2470</v>
      </c>
      <c r="B48" s="338" t="s">
        <v>4022</v>
      </c>
      <c r="C48" s="339">
        <v>1272</v>
      </c>
      <c r="D48" s="339">
        <v>1304.3499999999999</v>
      </c>
      <c r="E48" s="339">
        <v>1304.3505600000001</v>
      </c>
      <c r="F48" s="384" t="s">
        <v>4302</v>
      </c>
      <c r="G48" s="321"/>
      <c r="H48" s="336"/>
      <c r="I48" s="318"/>
      <c r="J48" s="318"/>
      <c r="K48" s="318"/>
    </row>
    <row r="49" spans="1:11" s="886" customFormat="1" ht="15.75" customHeight="1" thickTop="1" thickBot="1" x14ac:dyDescent="0.25">
      <c r="A49" s="881" t="s">
        <v>3210</v>
      </c>
      <c r="B49" s="882"/>
      <c r="C49" s="883">
        <f>SUM(C23:C48)</f>
        <v>628872</v>
      </c>
      <c r="D49" s="883">
        <f t="shared" ref="D49:E49" si="0">SUM(D23:D48)</f>
        <v>1545728.1500000001</v>
      </c>
      <c r="E49" s="883">
        <f t="shared" si="0"/>
        <v>1820221.5171899998</v>
      </c>
      <c r="F49" s="884"/>
      <c r="G49" s="885"/>
      <c r="H49" s="885"/>
      <c r="I49" s="319"/>
      <c r="J49" s="319"/>
      <c r="K49" s="319"/>
    </row>
    <row r="50" spans="1:11" ht="12.75" customHeight="1" x14ac:dyDescent="0.15">
      <c r="A50" s="342"/>
      <c r="B50" s="343"/>
      <c r="C50" s="343"/>
      <c r="D50" s="344"/>
      <c r="E50" s="344"/>
      <c r="F50" s="345"/>
      <c r="G50" s="346"/>
      <c r="H50" s="346"/>
      <c r="I50" s="319"/>
      <c r="J50" s="319"/>
      <c r="K50" s="319"/>
    </row>
    <row r="51" spans="1:11" ht="12.75" customHeight="1" x14ac:dyDescent="0.15">
      <c r="A51" s="347"/>
      <c r="B51" s="343"/>
      <c r="C51" s="343"/>
      <c r="D51" s="348"/>
      <c r="E51" s="348"/>
      <c r="F51" s="349"/>
      <c r="G51" s="349"/>
      <c r="H51" s="349"/>
      <c r="I51" s="319"/>
      <c r="J51" s="319"/>
      <c r="K51" s="319"/>
    </row>
    <row r="52" spans="1:11" ht="18" customHeight="1" x14ac:dyDescent="0.2">
      <c r="A52" s="380" t="s">
        <v>7</v>
      </c>
      <c r="B52" s="306"/>
      <c r="C52" s="306"/>
      <c r="D52" s="309"/>
      <c r="E52" s="309"/>
      <c r="F52" s="310"/>
      <c r="G52" s="310"/>
      <c r="H52" s="310"/>
    </row>
    <row r="53" spans="1:11" ht="13.5" thickBot="1" x14ac:dyDescent="0.25">
      <c r="A53" s="350"/>
      <c r="B53" s="351"/>
      <c r="C53" s="351"/>
      <c r="D53" s="352"/>
      <c r="E53" s="352"/>
      <c r="F53" s="379" t="s">
        <v>2</v>
      </c>
      <c r="G53" s="310"/>
      <c r="H53" s="310"/>
      <c r="I53" s="319"/>
      <c r="J53" s="319"/>
      <c r="K53" s="319"/>
    </row>
    <row r="54" spans="1:11" s="328" customFormat="1" ht="30" customHeight="1" thickBot="1" x14ac:dyDescent="0.2">
      <c r="A54" s="314" t="s">
        <v>56</v>
      </c>
      <c r="B54" s="315" t="s">
        <v>3197</v>
      </c>
      <c r="C54" s="316" t="s">
        <v>58</v>
      </c>
      <c r="D54" s="334" t="s">
        <v>59</v>
      </c>
      <c r="E54" s="334" t="s">
        <v>1</v>
      </c>
      <c r="F54" s="317" t="s">
        <v>3198</v>
      </c>
      <c r="G54" s="318"/>
      <c r="H54" s="318"/>
      <c r="I54" s="319"/>
      <c r="J54" s="319"/>
      <c r="K54" s="319"/>
    </row>
    <row r="55" spans="1:11" s="328" customFormat="1" ht="27.75" customHeight="1" thickTop="1" x14ac:dyDescent="0.15">
      <c r="A55" s="353">
        <v>3111</v>
      </c>
      <c r="B55" s="354" t="s">
        <v>3007</v>
      </c>
      <c r="C55" s="335">
        <v>34797</v>
      </c>
      <c r="D55" s="335">
        <v>38348</v>
      </c>
      <c r="E55" s="335">
        <v>37489.29045</v>
      </c>
      <c r="F55" s="1272" t="s">
        <v>4303</v>
      </c>
      <c r="G55" s="321"/>
      <c r="H55" s="1271"/>
      <c r="I55" s="319"/>
      <c r="J55" s="319"/>
      <c r="K55" s="319"/>
    </row>
    <row r="56" spans="1:11" s="328" customFormat="1" ht="27.75" customHeight="1" x14ac:dyDescent="0.15">
      <c r="A56" s="324">
        <v>3112</v>
      </c>
      <c r="B56" s="856" t="s">
        <v>3008</v>
      </c>
      <c r="C56" s="857">
        <v>946</v>
      </c>
      <c r="D56" s="857">
        <v>2268.17</v>
      </c>
      <c r="E56" s="857">
        <v>2242.3332</v>
      </c>
      <c r="F56" s="1273"/>
      <c r="G56" s="321"/>
      <c r="H56" s="1271"/>
      <c r="I56" s="319"/>
      <c r="J56" s="319"/>
      <c r="K56" s="319"/>
    </row>
    <row r="57" spans="1:11" s="328" customFormat="1" ht="27.75" customHeight="1" x14ac:dyDescent="0.15">
      <c r="A57" s="860">
        <v>3113</v>
      </c>
      <c r="B57" s="864" t="s">
        <v>3006</v>
      </c>
      <c r="C57" s="859">
        <v>0</v>
      </c>
      <c r="D57" s="859">
        <v>1278.9000000000001</v>
      </c>
      <c r="E57" s="859">
        <v>1294.905</v>
      </c>
      <c r="F57" s="862" t="s">
        <v>4304</v>
      </c>
      <c r="G57" s="321"/>
      <c r="H57" s="321"/>
      <c r="I57" s="319"/>
      <c r="J57" s="319"/>
      <c r="K57" s="319"/>
    </row>
    <row r="58" spans="1:11" ht="42" customHeight="1" thickBot="1" x14ac:dyDescent="0.2">
      <c r="A58" s="355">
        <v>3129</v>
      </c>
      <c r="B58" s="338" t="s">
        <v>3009</v>
      </c>
      <c r="C58" s="339">
        <v>18250</v>
      </c>
      <c r="D58" s="339">
        <v>18250</v>
      </c>
      <c r="E58" s="339">
        <v>18250</v>
      </c>
      <c r="F58" s="384" t="s">
        <v>3211</v>
      </c>
      <c r="G58" s="321"/>
      <c r="H58" s="321"/>
      <c r="I58" s="319"/>
      <c r="J58" s="319"/>
      <c r="K58" s="319"/>
    </row>
    <row r="59" spans="1:11" s="886" customFormat="1" ht="15.75" customHeight="1" thickTop="1" thickBot="1" x14ac:dyDescent="0.25">
      <c r="A59" s="881" t="s">
        <v>2737</v>
      </c>
      <c r="B59" s="882"/>
      <c r="C59" s="883">
        <f>SUM(C55:C58)</f>
        <v>53993</v>
      </c>
      <c r="D59" s="883">
        <f>SUM(D55:D58)</f>
        <v>60145.07</v>
      </c>
      <c r="E59" s="883">
        <f>SUM(E55:E58)</f>
        <v>59276.52865</v>
      </c>
      <c r="F59" s="887"/>
      <c r="G59" s="888"/>
      <c r="H59" s="888"/>
      <c r="I59" s="319"/>
      <c r="J59" s="319"/>
      <c r="K59" s="319"/>
    </row>
    <row r="60" spans="1:11" ht="12.75" customHeight="1" x14ac:dyDescent="0.15">
      <c r="A60" s="342"/>
      <c r="B60" s="343"/>
      <c r="C60" s="343"/>
      <c r="D60" s="348"/>
      <c r="E60" s="348"/>
      <c r="F60" s="346"/>
      <c r="G60" s="346"/>
      <c r="H60" s="346"/>
      <c r="I60" s="319"/>
      <c r="J60" s="319"/>
      <c r="K60" s="319"/>
    </row>
    <row r="61" spans="1:11" ht="12.75" customHeight="1" x14ac:dyDescent="0.15">
      <c r="A61" s="347"/>
      <c r="B61" s="343"/>
      <c r="C61" s="343"/>
      <c r="D61" s="348"/>
      <c r="E61" s="348"/>
      <c r="F61" s="349"/>
      <c r="G61" s="349"/>
      <c r="H61" s="349"/>
      <c r="I61" s="356"/>
      <c r="J61" s="357"/>
    </row>
    <row r="62" spans="1:11" ht="18" customHeight="1" x14ac:dyDescent="0.2">
      <c r="A62" s="380" t="s">
        <v>110</v>
      </c>
      <c r="B62" s="306"/>
      <c r="C62" s="306"/>
      <c r="D62" s="309"/>
      <c r="E62" s="309"/>
      <c r="F62" s="310"/>
      <c r="G62" s="310"/>
      <c r="H62" s="310"/>
    </row>
    <row r="63" spans="1:11" ht="13.5" thickBot="1" x14ac:dyDescent="0.25">
      <c r="A63" s="308"/>
      <c r="B63" s="358"/>
      <c r="C63" s="358"/>
      <c r="D63" s="341"/>
      <c r="E63" s="341"/>
      <c r="F63" s="379" t="s">
        <v>2</v>
      </c>
      <c r="G63" s="310"/>
      <c r="H63" s="310"/>
      <c r="I63" s="331"/>
      <c r="J63" s="357"/>
    </row>
    <row r="64" spans="1:11" ht="30" customHeight="1" thickBot="1" x14ac:dyDescent="0.2">
      <c r="A64" s="359" t="s">
        <v>56</v>
      </c>
      <c r="B64" s="360" t="s">
        <v>3197</v>
      </c>
      <c r="C64" s="316" t="s">
        <v>58</v>
      </c>
      <c r="D64" s="334" t="s">
        <v>59</v>
      </c>
      <c r="E64" s="334" t="s">
        <v>1</v>
      </c>
      <c r="F64" s="317" t="s">
        <v>3198</v>
      </c>
      <c r="G64" s="318"/>
      <c r="H64" s="318"/>
      <c r="J64" s="361"/>
    </row>
    <row r="65" spans="1:11" s="328" customFormat="1" ht="27.75" customHeight="1" thickTop="1" x14ac:dyDescent="0.25">
      <c r="A65" s="852">
        <v>4111</v>
      </c>
      <c r="B65" s="868" t="s">
        <v>111</v>
      </c>
      <c r="C65" s="857">
        <v>2200</v>
      </c>
      <c r="D65" s="857">
        <v>836165</v>
      </c>
      <c r="E65" s="857">
        <v>821038</v>
      </c>
      <c r="F65" s="862" t="s">
        <v>4305</v>
      </c>
      <c r="G65" s="321"/>
      <c r="H65" s="321"/>
      <c r="I65" s="869"/>
      <c r="J65" s="869"/>
      <c r="K65" s="870"/>
    </row>
    <row r="66" spans="1:11" s="328" customFormat="1" ht="27.75" customHeight="1" x14ac:dyDescent="0.25">
      <c r="A66" s="852">
        <v>4112</v>
      </c>
      <c r="B66" s="868" t="s">
        <v>112</v>
      </c>
      <c r="C66" s="857">
        <v>200411</v>
      </c>
      <c r="D66" s="857">
        <v>200411</v>
      </c>
      <c r="E66" s="857">
        <v>200410.3</v>
      </c>
      <c r="F66" s="862" t="s">
        <v>3212</v>
      </c>
      <c r="G66" s="321"/>
      <c r="H66" s="321"/>
      <c r="I66" s="869"/>
      <c r="J66" s="869"/>
      <c r="K66" s="870"/>
    </row>
    <row r="67" spans="1:11" s="328" customFormat="1" ht="15" customHeight="1" x14ac:dyDescent="0.25">
      <c r="A67" s="1265">
        <v>4113</v>
      </c>
      <c r="B67" s="1259" t="s">
        <v>2742</v>
      </c>
      <c r="C67" s="857">
        <v>2710</v>
      </c>
      <c r="D67" s="857">
        <v>12735.57</v>
      </c>
      <c r="E67" s="857">
        <v>12735.37528</v>
      </c>
      <c r="F67" s="865" t="s">
        <v>2810</v>
      </c>
      <c r="G67" s="321"/>
      <c r="H67" s="321"/>
      <c r="I67" s="869"/>
      <c r="J67" s="869"/>
      <c r="K67" s="870"/>
    </row>
    <row r="68" spans="1:11" s="328" customFormat="1" ht="27.75" customHeight="1" x14ac:dyDescent="0.25">
      <c r="A68" s="1267"/>
      <c r="B68" s="1261"/>
      <c r="C68" s="857">
        <v>0</v>
      </c>
      <c r="D68" s="857">
        <v>183156</v>
      </c>
      <c r="E68" s="857">
        <v>183156</v>
      </c>
      <c r="F68" s="865" t="s">
        <v>521</v>
      </c>
      <c r="G68" s="321"/>
      <c r="H68" s="321"/>
      <c r="I68" s="869"/>
      <c r="J68" s="869"/>
      <c r="K68" s="870"/>
    </row>
    <row r="69" spans="1:11" ht="15" customHeight="1" x14ac:dyDescent="0.25">
      <c r="A69" s="1265">
        <v>4116</v>
      </c>
      <c r="B69" s="1259" t="s">
        <v>113</v>
      </c>
      <c r="C69" s="857">
        <v>0</v>
      </c>
      <c r="D69" s="857">
        <v>845</v>
      </c>
      <c r="E69" s="857">
        <v>715</v>
      </c>
      <c r="F69" s="865" t="s">
        <v>3487</v>
      </c>
      <c r="G69" s="321"/>
      <c r="H69" s="321"/>
      <c r="I69" s="869"/>
      <c r="J69" s="869"/>
      <c r="K69" s="870"/>
    </row>
    <row r="70" spans="1:11" ht="15" customHeight="1" x14ac:dyDescent="0.25">
      <c r="A70" s="1266"/>
      <c r="B70" s="1260"/>
      <c r="C70" s="857">
        <v>396047</v>
      </c>
      <c r="D70" s="857">
        <v>396046.8</v>
      </c>
      <c r="E70" s="857">
        <v>396046.804</v>
      </c>
      <c r="F70" s="865" t="s">
        <v>596</v>
      </c>
      <c r="G70" s="321"/>
      <c r="H70" s="321"/>
      <c r="I70" s="869"/>
      <c r="J70" s="869"/>
      <c r="K70" s="870"/>
    </row>
    <row r="71" spans="1:11" ht="15" x14ac:dyDescent="0.25">
      <c r="A71" s="1266"/>
      <c r="B71" s="1260"/>
      <c r="C71" s="857">
        <v>3800</v>
      </c>
      <c r="D71" s="857">
        <v>3800</v>
      </c>
      <c r="E71" s="857">
        <v>3800</v>
      </c>
      <c r="F71" s="865" t="s">
        <v>3213</v>
      </c>
      <c r="G71" s="321"/>
      <c r="H71" s="321"/>
      <c r="I71" s="869"/>
      <c r="J71" s="869"/>
      <c r="K71" s="870"/>
    </row>
    <row r="72" spans="1:11" ht="15" x14ac:dyDescent="0.25">
      <c r="A72" s="1266"/>
      <c r="B72" s="1260"/>
      <c r="C72" s="857">
        <v>0</v>
      </c>
      <c r="D72" s="857">
        <v>2985510</v>
      </c>
      <c r="E72" s="857">
        <v>2985510</v>
      </c>
      <c r="F72" s="865" t="s">
        <v>662</v>
      </c>
      <c r="G72" s="321"/>
      <c r="H72" s="321"/>
      <c r="I72" s="869"/>
      <c r="J72" s="869"/>
      <c r="K72" s="870"/>
    </row>
    <row r="73" spans="1:11" ht="15" x14ac:dyDescent="0.25">
      <c r="A73" s="1266"/>
      <c r="B73" s="1260"/>
      <c r="C73" s="857">
        <v>0</v>
      </c>
      <c r="D73" s="857">
        <v>300</v>
      </c>
      <c r="E73" s="857">
        <v>300</v>
      </c>
      <c r="F73" s="865" t="s">
        <v>3214</v>
      </c>
      <c r="G73" s="321"/>
      <c r="H73" s="321"/>
      <c r="I73" s="869"/>
      <c r="J73" s="869"/>
      <c r="K73" s="870"/>
    </row>
    <row r="74" spans="1:11" ht="15" x14ac:dyDescent="0.25">
      <c r="A74" s="1266"/>
      <c r="B74" s="1260"/>
      <c r="C74" s="857">
        <v>3004982</v>
      </c>
      <c r="D74" s="857">
        <v>46400.55</v>
      </c>
      <c r="E74" s="857">
        <v>46400.533179999999</v>
      </c>
      <c r="F74" s="865" t="s">
        <v>3215</v>
      </c>
      <c r="G74" s="321"/>
      <c r="H74" s="321"/>
      <c r="I74" s="869"/>
      <c r="J74" s="869"/>
      <c r="K74" s="870"/>
    </row>
    <row r="75" spans="1:11" ht="15" x14ac:dyDescent="0.25">
      <c r="A75" s="1266"/>
      <c r="B75" s="1260"/>
      <c r="C75" s="857">
        <v>20971758</v>
      </c>
      <c r="D75" s="857">
        <v>21503008.850000001</v>
      </c>
      <c r="E75" s="857">
        <v>21503008.84169</v>
      </c>
      <c r="F75" s="865" t="s">
        <v>3216</v>
      </c>
      <c r="G75" s="321"/>
      <c r="H75" s="321"/>
      <c r="I75" s="869"/>
      <c r="J75" s="869"/>
      <c r="K75" s="870"/>
    </row>
    <row r="76" spans="1:11" ht="15" customHeight="1" x14ac:dyDescent="0.25">
      <c r="A76" s="1266"/>
      <c r="B76" s="1260"/>
      <c r="C76" s="857">
        <v>0</v>
      </c>
      <c r="D76" s="857">
        <v>8179</v>
      </c>
      <c r="E76" s="857">
        <v>8179</v>
      </c>
      <c r="F76" s="865" t="s">
        <v>3217</v>
      </c>
      <c r="G76" s="321"/>
      <c r="H76" s="321"/>
      <c r="I76" s="869"/>
      <c r="J76" s="869"/>
      <c r="K76" s="870"/>
    </row>
    <row r="77" spans="1:11" ht="15" customHeight="1" x14ac:dyDescent="0.25">
      <c r="A77" s="1266"/>
      <c r="B77" s="1260"/>
      <c r="C77" s="857">
        <v>0</v>
      </c>
      <c r="D77" s="857">
        <v>29930.729999999996</v>
      </c>
      <c r="E77" s="857">
        <v>29930.688000000002</v>
      </c>
      <c r="F77" s="865" t="s">
        <v>3218</v>
      </c>
      <c r="G77" s="321"/>
      <c r="H77" s="321"/>
      <c r="I77" s="869"/>
      <c r="J77" s="869"/>
      <c r="K77" s="870"/>
    </row>
    <row r="78" spans="1:11" ht="15" customHeight="1" x14ac:dyDescent="0.25">
      <c r="A78" s="1266"/>
      <c r="B78" s="1260"/>
      <c r="C78" s="857">
        <v>0</v>
      </c>
      <c r="D78" s="857">
        <v>6590.4900000000007</v>
      </c>
      <c r="E78" s="857">
        <v>6590.4847</v>
      </c>
      <c r="F78" s="865" t="s">
        <v>554</v>
      </c>
      <c r="G78" s="321"/>
      <c r="H78" s="321"/>
      <c r="I78" s="869"/>
      <c r="J78" s="869"/>
      <c r="K78" s="870"/>
    </row>
    <row r="79" spans="1:11" ht="15" customHeight="1" x14ac:dyDescent="0.25">
      <c r="A79" s="1266"/>
      <c r="B79" s="1260"/>
      <c r="C79" s="857">
        <v>0</v>
      </c>
      <c r="D79" s="857">
        <v>6.05</v>
      </c>
      <c r="E79" s="857">
        <v>6.05</v>
      </c>
      <c r="F79" s="865" t="s">
        <v>558</v>
      </c>
      <c r="G79" s="321"/>
      <c r="H79" s="321"/>
      <c r="I79" s="869"/>
      <c r="J79" s="869"/>
      <c r="K79" s="870"/>
    </row>
    <row r="80" spans="1:11" ht="15" customHeight="1" x14ac:dyDescent="0.25">
      <c r="A80" s="1266"/>
      <c r="B80" s="1260"/>
      <c r="C80" s="857">
        <v>0</v>
      </c>
      <c r="D80" s="857">
        <v>25.490000000000002</v>
      </c>
      <c r="E80" s="857">
        <v>25.471349999999997</v>
      </c>
      <c r="F80" s="865" t="s">
        <v>552</v>
      </c>
      <c r="G80" s="321"/>
      <c r="H80" s="321"/>
      <c r="I80" s="869"/>
      <c r="J80" s="869"/>
      <c r="K80" s="870"/>
    </row>
    <row r="81" spans="1:11" ht="15" customHeight="1" x14ac:dyDescent="0.25">
      <c r="A81" s="1266"/>
      <c r="B81" s="1260"/>
      <c r="C81" s="857">
        <v>0</v>
      </c>
      <c r="D81" s="857">
        <v>4021.4</v>
      </c>
      <c r="E81" s="857">
        <v>4021.3898300000001</v>
      </c>
      <c r="F81" s="865" t="s">
        <v>559</v>
      </c>
      <c r="G81" s="321"/>
      <c r="H81" s="321"/>
      <c r="I81" s="869"/>
      <c r="J81" s="869"/>
      <c r="K81" s="870"/>
    </row>
    <row r="82" spans="1:11" ht="15" customHeight="1" x14ac:dyDescent="0.25">
      <c r="A82" s="1266"/>
      <c r="B82" s="1260"/>
      <c r="C82" s="857">
        <v>0</v>
      </c>
      <c r="D82" s="857">
        <v>4.8600000000000003</v>
      </c>
      <c r="E82" s="857">
        <v>4.8575100000000004</v>
      </c>
      <c r="F82" s="865" t="s">
        <v>607</v>
      </c>
      <c r="G82" s="321"/>
      <c r="H82" s="321"/>
      <c r="I82" s="869"/>
      <c r="J82" s="869"/>
      <c r="K82" s="870"/>
    </row>
    <row r="83" spans="1:11" ht="15" customHeight="1" x14ac:dyDescent="0.25">
      <c r="A83" s="1266"/>
      <c r="B83" s="1260"/>
      <c r="C83" s="857">
        <v>0</v>
      </c>
      <c r="D83" s="857">
        <v>8474.51</v>
      </c>
      <c r="E83" s="857">
        <v>8474.500109999999</v>
      </c>
      <c r="F83" s="865" t="s">
        <v>2668</v>
      </c>
      <c r="G83" s="321"/>
      <c r="H83" s="321"/>
      <c r="I83" s="869"/>
      <c r="J83" s="869"/>
      <c r="K83" s="870"/>
    </row>
    <row r="84" spans="1:11" ht="15" customHeight="1" x14ac:dyDescent="0.25">
      <c r="A84" s="1266"/>
      <c r="B84" s="1260"/>
      <c r="C84" s="857">
        <v>12.33</v>
      </c>
      <c r="D84" s="857">
        <v>9.0500000000000007</v>
      </c>
      <c r="E84" s="857">
        <v>9.0439500000000006</v>
      </c>
      <c r="F84" s="865" t="s">
        <v>3488</v>
      </c>
      <c r="G84" s="321"/>
      <c r="H84" s="321"/>
      <c r="I84" s="869"/>
      <c r="J84" s="869"/>
      <c r="K84" s="870"/>
    </row>
    <row r="85" spans="1:11" ht="15" customHeight="1" x14ac:dyDescent="0.25">
      <c r="A85" s="1266"/>
      <c r="B85" s="1260"/>
      <c r="C85" s="857">
        <v>0</v>
      </c>
      <c r="D85" s="857">
        <v>1.7</v>
      </c>
      <c r="E85" s="857">
        <v>1.694</v>
      </c>
      <c r="F85" s="865" t="s">
        <v>2805</v>
      </c>
      <c r="G85" s="321"/>
      <c r="H85" s="321"/>
      <c r="I85" s="869"/>
      <c r="J85" s="869"/>
      <c r="K85" s="870"/>
    </row>
    <row r="86" spans="1:11" ht="15" customHeight="1" x14ac:dyDescent="0.25">
      <c r="A86" s="1266"/>
      <c r="B86" s="1260"/>
      <c r="C86" s="857">
        <v>0</v>
      </c>
      <c r="D86" s="857">
        <v>492.02</v>
      </c>
      <c r="E86" s="857">
        <v>492.01019999999994</v>
      </c>
      <c r="F86" s="865" t="s">
        <v>2808</v>
      </c>
      <c r="G86" s="321"/>
      <c r="H86" s="321"/>
      <c r="I86" s="869"/>
      <c r="J86" s="869"/>
      <c r="K86" s="870"/>
    </row>
    <row r="87" spans="1:11" ht="15" customHeight="1" x14ac:dyDescent="0.25">
      <c r="A87" s="1266"/>
      <c r="B87" s="1260"/>
      <c r="C87" s="857">
        <v>0</v>
      </c>
      <c r="D87" s="857">
        <v>300.5</v>
      </c>
      <c r="E87" s="857">
        <v>300.48232000000002</v>
      </c>
      <c r="F87" s="865" t="s">
        <v>2809</v>
      </c>
      <c r="G87" s="321"/>
      <c r="H87" s="321"/>
      <c r="I87" s="869"/>
      <c r="J87" s="869"/>
      <c r="K87" s="870"/>
    </row>
    <row r="88" spans="1:11" ht="15" customHeight="1" x14ac:dyDescent="0.25">
      <c r="A88" s="1266"/>
      <c r="B88" s="1260"/>
      <c r="C88" s="857">
        <v>0</v>
      </c>
      <c r="D88" s="857">
        <v>15840.09</v>
      </c>
      <c r="E88" s="857">
        <v>15840.082990000001</v>
      </c>
      <c r="F88" s="865" t="s">
        <v>3190</v>
      </c>
      <c r="G88" s="321"/>
      <c r="H88" s="321"/>
      <c r="I88" s="869"/>
      <c r="J88" s="869"/>
      <c r="K88" s="870"/>
    </row>
    <row r="89" spans="1:11" ht="15" customHeight="1" x14ac:dyDescent="0.25">
      <c r="A89" s="1266"/>
      <c r="B89" s="1260"/>
      <c r="C89" s="857">
        <v>2626</v>
      </c>
      <c r="D89" s="857">
        <v>3171</v>
      </c>
      <c r="E89" s="857">
        <v>3170.7455</v>
      </c>
      <c r="F89" s="865" t="s">
        <v>3173</v>
      </c>
      <c r="G89" s="321"/>
      <c r="H89" s="321"/>
      <c r="I89" s="869"/>
      <c r="J89" s="869"/>
      <c r="K89" s="870"/>
    </row>
    <row r="90" spans="1:11" ht="15" customHeight="1" x14ac:dyDescent="0.25">
      <c r="A90" s="1266"/>
      <c r="B90" s="1260"/>
      <c r="C90" s="857">
        <v>4097</v>
      </c>
      <c r="D90" s="857">
        <v>4129.08</v>
      </c>
      <c r="E90" s="857">
        <v>4129.0797200000006</v>
      </c>
      <c r="F90" s="862" t="s">
        <v>2811</v>
      </c>
      <c r="G90" s="321"/>
      <c r="H90" s="321"/>
      <c r="I90" s="869"/>
      <c r="J90" s="869"/>
      <c r="K90" s="870"/>
    </row>
    <row r="91" spans="1:11" ht="15" customHeight="1" x14ac:dyDescent="0.25">
      <c r="A91" s="1266"/>
      <c r="B91" s="1260"/>
      <c r="C91" s="857">
        <v>0</v>
      </c>
      <c r="D91" s="857">
        <v>1374.6</v>
      </c>
      <c r="E91" s="857">
        <v>1374.5862399999999</v>
      </c>
      <c r="F91" s="865" t="s">
        <v>3177</v>
      </c>
      <c r="G91" s="321"/>
      <c r="H91" s="321"/>
      <c r="I91" s="869"/>
      <c r="J91" s="869"/>
      <c r="K91" s="870"/>
    </row>
    <row r="92" spans="1:11" ht="15" customHeight="1" x14ac:dyDescent="0.25">
      <c r="A92" s="1266"/>
      <c r="B92" s="1260"/>
      <c r="C92" s="857">
        <v>0</v>
      </c>
      <c r="D92" s="857">
        <v>689.06</v>
      </c>
      <c r="E92" s="857">
        <v>689.05245000000002</v>
      </c>
      <c r="F92" s="865" t="s">
        <v>3175</v>
      </c>
      <c r="G92" s="321"/>
      <c r="H92" s="321"/>
      <c r="I92" s="869"/>
      <c r="J92" s="869"/>
      <c r="K92" s="870"/>
    </row>
    <row r="93" spans="1:11" ht="15" customHeight="1" x14ac:dyDescent="0.25">
      <c r="A93" s="1266"/>
      <c r="B93" s="1260"/>
      <c r="C93" s="857">
        <v>0</v>
      </c>
      <c r="D93" s="857">
        <v>5682.69</v>
      </c>
      <c r="E93" s="857">
        <v>5275.3516999999993</v>
      </c>
      <c r="F93" s="865" t="s">
        <v>3219</v>
      </c>
      <c r="G93" s="321"/>
      <c r="H93" s="321"/>
      <c r="I93" s="869"/>
      <c r="J93" s="869"/>
      <c r="K93" s="870"/>
    </row>
    <row r="94" spans="1:11" ht="15" customHeight="1" x14ac:dyDescent="0.25">
      <c r="A94" s="1266"/>
      <c r="B94" s="1260"/>
      <c r="C94" s="857">
        <v>0</v>
      </c>
      <c r="D94" s="857">
        <v>1638.72</v>
      </c>
      <c r="E94" s="857">
        <v>1638.71702</v>
      </c>
      <c r="F94" s="865" t="s">
        <v>3184</v>
      </c>
      <c r="G94" s="321"/>
      <c r="H94" s="321"/>
      <c r="I94" s="869"/>
      <c r="J94" s="869"/>
      <c r="K94" s="870"/>
    </row>
    <row r="95" spans="1:11" ht="15" customHeight="1" x14ac:dyDescent="0.25">
      <c r="A95" s="1266"/>
      <c r="B95" s="1260"/>
      <c r="C95" s="857">
        <v>0</v>
      </c>
      <c r="D95" s="857">
        <v>6620.76</v>
      </c>
      <c r="E95" s="857">
        <v>6620.7339899999997</v>
      </c>
      <c r="F95" s="865" t="s">
        <v>3178</v>
      </c>
      <c r="G95" s="321"/>
      <c r="H95" s="321"/>
      <c r="I95" s="869"/>
      <c r="J95" s="869"/>
      <c r="K95" s="870"/>
    </row>
    <row r="96" spans="1:11" ht="15" customHeight="1" x14ac:dyDescent="0.25">
      <c r="A96" s="1266"/>
      <c r="B96" s="1260"/>
      <c r="C96" s="857">
        <v>228076</v>
      </c>
      <c r="D96" s="857">
        <v>145597.65</v>
      </c>
      <c r="E96" s="857">
        <v>145597.63500000001</v>
      </c>
      <c r="F96" s="865" t="s">
        <v>3180</v>
      </c>
      <c r="G96" s="321"/>
      <c r="H96" s="321"/>
      <c r="I96" s="869"/>
      <c r="J96" s="869"/>
      <c r="K96" s="870"/>
    </row>
    <row r="97" spans="1:11" ht="15" customHeight="1" x14ac:dyDescent="0.25">
      <c r="A97" s="1266"/>
      <c r="B97" s="1260"/>
      <c r="C97" s="857">
        <v>0</v>
      </c>
      <c r="D97" s="857">
        <v>1990.39</v>
      </c>
      <c r="E97" s="857">
        <v>1990.38894</v>
      </c>
      <c r="F97" s="865" t="s">
        <v>3164</v>
      </c>
      <c r="G97" s="321"/>
      <c r="H97" s="321"/>
      <c r="I97" s="869"/>
      <c r="J97" s="869"/>
      <c r="K97" s="870"/>
    </row>
    <row r="98" spans="1:11" ht="15" x14ac:dyDescent="0.25">
      <c r="A98" s="1266"/>
      <c r="B98" s="1260"/>
      <c r="C98" s="857">
        <v>0</v>
      </c>
      <c r="D98" s="857">
        <v>3307.94</v>
      </c>
      <c r="E98" s="857">
        <v>3307.9389700000002</v>
      </c>
      <c r="F98" s="865" t="s">
        <v>3159</v>
      </c>
      <c r="G98" s="321"/>
      <c r="H98" s="321"/>
      <c r="I98" s="869"/>
      <c r="J98" s="869"/>
      <c r="K98" s="870"/>
    </row>
    <row r="99" spans="1:11" ht="15" x14ac:dyDescent="0.25">
      <c r="A99" s="1266"/>
      <c r="B99" s="1260"/>
      <c r="C99" s="857">
        <v>0</v>
      </c>
      <c r="D99" s="857">
        <v>4826.68</v>
      </c>
      <c r="E99" s="857">
        <v>4826.6719699999994</v>
      </c>
      <c r="F99" s="865" t="s">
        <v>3161</v>
      </c>
      <c r="G99" s="321"/>
      <c r="H99" s="321"/>
      <c r="I99" s="869"/>
      <c r="J99" s="869"/>
      <c r="K99" s="870"/>
    </row>
    <row r="100" spans="1:11" ht="15" customHeight="1" x14ac:dyDescent="0.25">
      <c r="A100" s="1266"/>
      <c r="B100" s="1260"/>
      <c r="C100" s="857">
        <v>0</v>
      </c>
      <c r="D100" s="857">
        <v>1544.23</v>
      </c>
      <c r="E100" s="857">
        <v>1544.2229499999999</v>
      </c>
      <c r="F100" s="865" t="s">
        <v>3163</v>
      </c>
      <c r="G100" s="321"/>
      <c r="H100" s="321"/>
      <c r="I100" s="869"/>
      <c r="J100" s="869"/>
      <c r="K100" s="870"/>
    </row>
    <row r="101" spans="1:11" ht="15" customHeight="1" x14ac:dyDescent="0.25">
      <c r="A101" s="1266"/>
      <c r="B101" s="1260"/>
      <c r="C101" s="857">
        <v>0</v>
      </c>
      <c r="D101" s="857">
        <v>2535.06</v>
      </c>
      <c r="E101" s="857">
        <v>2535.04358</v>
      </c>
      <c r="F101" s="865" t="s">
        <v>3489</v>
      </c>
      <c r="G101" s="321"/>
      <c r="H101" s="321"/>
      <c r="I101" s="869"/>
      <c r="J101" s="869"/>
      <c r="K101" s="870"/>
    </row>
    <row r="102" spans="1:11" ht="15" customHeight="1" x14ac:dyDescent="0.25">
      <c r="A102" s="1266"/>
      <c r="B102" s="1260"/>
      <c r="C102" s="857">
        <v>0</v>
      </c>
      <c r="D102" s="857">
        <v>295.27999999999997</v>
      </c>
      <c r="E102" s="857">
        <v>295.27857</v>
      </c>
      <c r="F102" s="865" t="s">
        <v>3157</v>
      </c>
      <c r="G102" s="321"/>
      <c r="H102" s="321"/>
      <c r="I102" s="869"/>
      <c r="J102" s="869"/>
      <c r="K102" s="870"/>
    </row>
    <row r="103" spans="1:11" ht="15" customHeight="1" x14ac:dyDescent="0.25">
      <c r="A103" s="1266"/>
      <c r="B103" s="1260"/>
      <c r="C103" s="857">
        <v>2573</v>
      </c>
      <c r="D103" s="857">
        <v>2104</v>
      </c>
      <c r="E103" s="857">
        <v>2103.8577</v>
      </c>
      <c r="F103" s="865" t="s">
        <v>4236</v>
      </c>
      <c r="G103" s="321"/>
      <c r="H103" s="321"/>
      <c r="I103" s="869"/>
      <c r="J103" s="869"/>
      <c r="K103" s="870"/>
    </row>
    <row r="104" spans="1:11" ht="15" x14ac:dyDescent="0.25">
      <c r="A104" s="1266"/>
      <c r="B104" s="1260"/>
      <c r="C104" s="857">
        <v>0</v>
      </c>
      <c r="D104" s="857">
        <v>25810.07</v>
      </c>
      <c r="E104" s="857">
        <v>25810.0602</v>
      </c>
      <c r="F104" s="865" t="s">
        <v>4284</v>
      </c>
      <c r="G104" s="321"/>
      <c r="H104" s="321"/>
      <c r="I104" s="869"/>
      <c r="J104" s="869"/>
      <c r="K104" s="870"/>
    </row>
    <row r="105" spans="1:11" ht="15" customHeight="1" x14ac:dyDescent="0.25">
      <c r="A105" s="1266"/>
      <c r="B105" s="1260"/>
      <c r="C105" s="857">
        <v>2397</v>
      </c>
      <c r="D105" s="857">
        <v>3997.48</v>
      </c>
      <c r="E105" s="857">
        <v>3997.47442</v>
      </c>
      <c r="F105" s="865" t="s">
        <v>3490</v>
      </c>
      <c r="G105" s="321"/>
      <c r="H105" s="321"/>
      <c r="I105" s="869"/>
      <c r="J105" s="869"/>
      <c r="K105" s="870"/>
    </row>
    <row r="106" spans="1:11" ht="15" customHeight="1" x14ac:dyDescent="0.25">
      <c r="A106" s="1266"/>
      <c r="B106" s="1260"/>
      <c r="C106" s="857">
        <v>10000</v>
      </c>
      <c r="D106" s="857">
        <v>20717.61</v>
      </c>
      <c r="E106" s="857">
        <v>10717.598689999999</v>
      </c>
      <c r="F106" s="862" t="s">
        <v>3491</v>
      </c>
      <c r="G106" s="321"/>
      <c r="H106" s="321"/>
      <c r="I106" s="869"/>
      <c r="J106" s="869"/>
      <c r="K106" s="870"/>
    </row>
    <row r="107" spans="1:11" ht="15" customHeight="1" x14ac:dyDescent="0.25">
      <c r="A107" s="1266"/>
      <c r="B107" s="1260"/>
      <c r="C107" s="857">
        <v>1220</v>
      </c>
      <c r="D107" s="857">
        <v>1346</v>
      </c>
      <c r="E107" s="857">
        <v>1346.8974599999999</v>
      </c>
      <c r="F107" s="865" t="s">
        <v>4234</v>
      </c>
      <c r="G107" s="321"/>
      <c r="H107" s="321"/>
      <c r="I107" s="869"/>
      <c r="J107" s="869"/>
      <c r="K107" s="870"/>
    </row>
    <row r="108" spans="1:11" ht="15" customHeight="1" x14ac:dyDescent="0.25">
      <c r="A108" s="1266"/>
      <c r="B108" s="1260"/>
      <c r="C108" s="857">
        <v>0</v>
      </c>
      <c r="D108" s="857">
        <v>201.07</v>
      </c>
      <c r="E108" s="857">
        <v>201.06779</v>
      </c>
      <c r="F108" s="865" t="s">
        <v>3492</v>
      </c>
      <c r="G108" s="321"/>
      <c r="H108" s="321"/>
      <c r="I108" s="869"/>
      <c r="J108" s="869"/>
      <c r="K108" s="870"/>
    </row>
    <row r="109" spans="1:11" ht="15" customHeight="1" x14ac:dyDescent="0.25">
      <c r="A109" s="1266"/>
      <c r="B109" s="1260"/>
      <c r="C109" s="857">
        <v>0</v>
      </c>
      <c r="D109" s="857">
        <v>2944</v>
      </c>
      <c r="E109" s="857">
        <v>2943.9252299999998</v>
      </c>
      <c r="F109" s="862" t="s">
        <v>4240</v>
      </c>
      <c r="G109" s="321"/>
      <c r="H109" s="321"/>
      <c r="I109" s="869"/>
      <c r="J109" s="869"/>
      <c r="K109" s="870"/>
    </row>
    <row r="110" spans="1:11" ht="15" customHeight="1" x14ac:dyDescent="0.25">
      <c r="A110" s="1266"/>
      <c r="B110" s="1260"/>
      <c r="C110" s="857">
        <v>0</v>
      </c>
      <c r="D110" s="857">
        <v>22499.54</v>
      </c>
      <c r="E110" s="857">
        <v>22499.531999999999</v>
      </c>
      <c r="F110" s="865" t="s">
        <v>4233</v>
      </c>
      <c r="G110" s="321"/>
      <c r="H110" s="321"/>
      <c r="I110" s="869"/>
      <c r="J110" s="869"/>
      <c r="K110" s="870"/>
    </row>
    <row r="111" spans="1:11" ht="15" x14ac:dyDescent="0.25">
      <c r="A111" s="1266"/>
      <c r="B111" s="1260"/>
      <c r="C111" s="857">
        <v>0</v>
      </c>
      <c r="D111" s="857">
        <v>12133.11</v>
      </c>
      <c r="E111" s="857">
        <v>12133.099999999999</v>
      </c>
      <c r="F111" s="865" t="s">
        <v>4246</v>
      </c>
      <c r="G111" s="321"/>
      <c r="H111" s="321"/>
      <c r="I111" s="869"/>
      <c r="J111" s="869"/>
      <c r="K111" s="870"/>
    </row>
    <row r="112" spans="1:11" ht="15" x14ac:dyDescent="0.25">
      <c r="A112" s="1266"/>
      <c r="B112" s="1260"/>
      <c r="C112" s="857">
        <v>0</v>
      </c>
      <c r="D112" s="857">
        <v>12320.61</v>
      </c>
      <c r="E112" s="857">
        <v>12320.6</v>
      </c>
      <c r="F112" s="865" t="s">
        <v>4247</v>
      </c>
      <c r="G112" s="321"/>
      <c r="H112" s="321"/>
      <c r="I112" s="869"/>
      <c r="J112" s="869"/>
      <c r="K112" s="870"/>
    </row>
    <row r="113" spans="1:11" ht="15" customHeight="1" x14ac:dyDescent="0.25">
      <c r="A113" s="1266"/>
      <c r="B113" s="1260"/>
      <c r="C113" s="857">
        <v>0</v>
      </c>
      <c r="D113" s="857">
        <v>45000</v>
      </c>
      <c r="E113" s="857">
        <v>44999.999990000004</v>
      </c>
      <c r="F113" s="865" t="s">
        <v>4275</v>
      </c>
      <c r="G113" s="321"/>
      <c r="H113" s="321"/>
      <c r="I113" s="869"/>
      <c r="J113" s="869"/>
      <c r="K113" s="870"/>
    </row>
    <row r="114" spans="1:11" ht="15" customHeight="1" x14ac:dyDescent="0.25">
      <c r="A114" s="1266"/>
      <c r="B114" s="1260"/>
      <c r="C114" s="857">
        <v>0</v>
      </c>
      <c r="D114" s="857">
        <v>4100.6499999999996</v>
      </c>
      <c r="E114" s="857">
        <v>4100.6486599999998</v>
      </c>
      <c r="F114" s="865" t="s">
        <v>4237</v>
      </c>
      <c r="G114" s="321"/>
      <c r="H114" s="321"/>
      <c r="I114" s="869"/>
      <c r="J114" s="869"/>
      <c r="K114" s="870"/>
    </row>
    <row r="115" spans="1:11" ht="15" customHeight="1" x14ac:dyDescent="0.25">
      <c r="A115" s="1266"/>
      <c r="B115" s="1260"/>
      <c r="C115" s="857">
        <v>0</v>
      </c>
      <c r="D115" s="857">
        <v>231.68</v>
      </c>
      <c r="E115" s="857">
        <v>231.67695999999998</v>
      </c>
      <c r="F115" s="865" t="s">
        <v>693</v>
      </c>
      <c r="G115" s="321"/>
      <c r="H115" s="321"/>
      <c r="I115" s="869"/>
      <c r="J115" s="869"/>
      <c r="K115" s="870"/>
    </row>
    <row r="116" spans="1:11" ht="15" customHeight="1" x14ac:dyDescent="0.25">
      <c r="A116" s="1266"/>
      <c r="B116" s="1260"/>
      <c r="C116" s="857">
        <v>0</v>
      </c>
      <c r="D116" s="857">
        <v>393.98</v>
      </c>
      <c r="E116" s="857">
        <v>393.97636</v>
      </c>
      <c r="F116" s="865" t="s">
        <v>3779</v>
      </c>
      <c r="G116" s="321"/>
      <c r="H116" s="321"/>
      <c r="I116" s="869"/>
      <c r="J116" s="869"/>
      <c r="K116" s="870"/>
    </row>
    <row r="117" spans="1:11" ht="27.75" customHeight="1" x14ac:dyDescent="0.25">
      <c r="A117" s="1266"/>
      <c r="B117" s="1260"/>
      <c r="C117" s="857">
        <v>0</v>
      </c>
      <c r="D117" s="857">
        <v>947.12</v>
      </c>
      <c r="E117" s="857">
        <v>947.11540000000002</v>
      </c>
      <c r="F117" s="865" t="s">
        <v>2973</v>
      </c>
      <c r="G117" s="321"/>
      <c r="H117" s="321"/>
      <c r="I117" s="869"/>
      <c r="J117" s="869"/>
      <c r="K117" s="870"/>
    </row>
    <row r="118" spans="1:11" ht="15" customHeight="1" x14ac:dyDescent="0.25">
      <c r="A118" s="1266"/>
      <c r="B118" s="1260"/>
      <c r="C118" s="857">
        <v>0</v>
      </c>
      <c r="D118" s="857">
        <v>33.54</v>
      </c>
      <c r="E118" s="857">
        <v>33.543430000000001</v>
      </c>
      <c r="F118" s="865" t="s">
        <v>3972</v>
      </c>
      <c r="G118" s="321"/>
      <c r="H118" s="321"/>
      <c r="I118" s="869"/>
      <c r="J118" s="869"/>
      <c r="K118" s="870"/>
    </row>
    <row r="119" spans="1:11" ht="27.75" customHeight="1" x14ac:dyDescent="0.25">
      <c r="A119" s="1266"/>
      <c r="B119" s="1260"/>
      <c r="C119" s="857">
        <v>0</v>
      </c>
      <c r="D119" s="857">
        <v>1187.75</v>
      </c>
      <c r="E119" s="857">
        <v>1187.74326</v>
      </c>
      <c r="F119" s="865" t="s">
        <v>3221</v>
      </c>
      <c r="G119" s="321"/>
      <c r="H119" s="321"/>
      <c r="I119" s="869"/>
      <c r="J119" s="869"/>
      <c r="K119" s="870"/>
    </row>
    <row r="120" spans="1:11" ht="27.75" customHeight="1" x14ac:dyDescent="0.25">
      <c r="A120" s="1266"/>
      <c r="B120" s="1260"/>
      <c r="C120" s="857">
        <v>0</v>
      </c>
      <c r="D120" s="857">
        <v>490.94</v>
      </c>
      <c r="E120" s="857">
        <v>490.93814000000003</v>
      </c>
      <c r="F120" s="865" t="s">
        <v>3496</v>
      </c>
      <c r="G120" s="321"/>
      <c r="H120" s="321"/>
      <c r="I120" s="869"/>
      <c r="J120" s="869"/>
      <c r="K120" s="870"/>
    </row>
    <row r="121" spans="1:11" ht="27.75" customHeight="1" x14ac:dyDescent="0.25">
      <c r="A121" s="1266"/>
      <c r="B121" s="1260"/>
      <c r="C121" s="857">
        <v>0</v>
      </c>
      <c r="D121" s="857">
        <v>38.300000000000004</v>
      </c>
      <c r="E121" s="857">
        <v>38.288149999999995</v>
      </c>
      <c r="F121" s="865" t="s">
        <v>3497</v>
      </c>
      <c r="G121" s="321"/>
      <c r="H121" s="321"/>
      <c r="I121" s="869"/>
      <c r="J121" s="869"/>
      <c r="K121" s="870"/>
    </row>
    <row r="122" spans="1:11" ht="27.75" customHeight="1" x14ac:dyDescent="0.25">
      <c r="A122" s="1266"/>
      <c r="B122" s="1260"/>
      <c r="C122" s="857">
        <v>0</v>
      </c>
      <c r="D122" s="857">
        <v>579.33000000000004</v>
      </c>
      <c r="E122" s="857">
        <v>579.32454000000007</v>
      </c>
      <c r="F122" s="865" t="s">
        <v>4016</v>
      </c>
      <c r="G122" s="321"/>
      <c r="H122" s="321"/>
      <c r="I122" s="869"/>
      <c r="J122" s="869"/>
      <c r="K122" s="870"/>
    </row>
    <row r="123" spans="1:11" ht="27.75" customHeight="1" x14ac:dyDescent="0.25">
      <c r="A123" s="1266"/>
      <c r="B123" s="1260"/>
      <c r="C123" s="857">
        <v>0</v>
      </c>
      <c r="D123" s="857">
        <v>1405.28</v>
      </c>
      <c r="E123" s="857">
        <v>1405.2673799999998</v>
      </c>
      <c r="F123" s="865" t="s">
        <v>4306</v>
      </c>
      <c r="G123" s="321"/>
      <c r="H123" s="321"/>
      <c r="I123" s="869"/>
      <c r="J123" s="869"/>
      <c r="K123" s="870"/>
    </row>
    <row r="124" spans="1:11" ht="27.75" customHeight="1" x14ac:dyDescent="0.25">
      <c r="A124" s="1266"/>
      <c r="B124" s="1260"/>
      <c r="C124" s="857">
        <v>0</v>
      </c>
      <c r="D124" s="857">
        <v>1184</v>
      </c>
      <c r="E124" s="857">
        <v>1183.9996000000001</v>
      </c>
      <c r="F124" s="862" t="s">
        <v>4307</v>
      </c>
      <c r="G124" s="321"/>
      <c r="H124" s="321"/>
      <c r="I124" s="869"/>
      <c r="J124" s="869"/>
      <c r="K124" s="870"/>
    </row>
    <row r="125" spans="1:11" ht="27.75" customHeight="1" x14ac:dyDescent="0.25">
      <c r="A125" s="1266"/>
      <c r="B125" s="1260"/>
      <c r="C125" s="857">
        <v>0</v>
      </c>
      <c r="D125" s="857">
        <v>385.48</v>
      </c>
      <c r="E125" s="857">
        <v>385.47922</v>
      </c>
      <c r="F125" s="865" t="s">
        <v>4308</v>
      </c>
      <c r="G125" s="321"/>
      <c r="H125" s="321"/>
      <c r="I125" s="869"/>
      <c r="J125" s="869"/>
      <c r="K125" s="870"/>
    </row>
    <row r="126" spans="1:11" ht="27.75" customHeight="1" x14ac:dyDescent="0.25">
      <c r="A126" s="1266"/>
      <c r="B126" s="1260"/>
      <c r="C126" s="857">
        <v>0</v>
      </c>
      <c r="D126" s="857">
        <v>457.12</v>
      </c>
      <c r="E126" s="857">
        <v>457.113</v>
      </c>
      <c r="F126" s="865" t="s">
        <v>4309</v>
      </c>
      <c r="G126" s="321"/>
      <c r="H126" s="321"/>
      <c r="I126" s="869"/>
      <c r="J126" s="869"/>
      <c r="K126" s="870"/>
    </row>
    <row r="127" spans="1:11" ht="15" x14ac:dyDescent="0.25">
      <c r="A127" s="1266"/>
      <c r="B127" s="1260"/>
      <c r="C127" s="857">
        <v>0</v>
      </c>
      <c r="D127" s="857">
        <v>8455.75</v>
      </c>
      <c r="E127" s="857">
        <v>8455.7374899999995</v>
      </c>
      <c r="F127" s="865" t="s">
        <v>4310</v>
      </c>
      <c r="G127" s="321"/>
      <c r="H127" s="321"/>
      <c r="I127" s="869"/>
      <c r="J127" s="869"/>
      <c r="K127" s="870"/>
    </row>
    <row r="128" spans="1:11" ht="15" customHeight="1" x14ac:dyDescent="0.25">
      <c r="A128" s="1266"/>
      <c r="B128" s="1260"/>
      <c r="C128" s="857">
        <v>0</v>
      </c>
      <c r="D128" s="857">
        <v>1</v>
      </c>
      <c r="E128" s="857">
        <v>1</v>
      </c>
      <c r="F128" s="865" t="s">
        <v>4311</v>
      </c>
      <c r="G128" s="321"/>
      <c r="H128" s="321"/>
      <c r="I128" s="869"/>
      <c r="J128" s="869"/>
      <c r="K128" s="870"/>
    </row>
    <row r="129" spans="1:11" ht="15" customHeight="1" x14ac:dyDescent="0.25">
      <c r="A129" s="1266"/>
      <c r="B129" s="1260"/>
      <c r="C129" s="857">
        <v>0</v>
      </c>
      <c r="D129" s="857">
        <v>833.46</v>
      </c>
      <c r="E129" s="857">
        <v>833.45713999999998</v>
      </c>
      <c r="F129" s="865" t="s">
        <v>3222</v>
      </c>
      <c r="G129" s="321"/>
      <c r="H129" s="321"/>
      <c r="I129" s="869"/>
      <c r="J129" s="869"/>
      <c r="K129" s="870"/>
    </row>
    <row r="130" spans="1:11" ht="15" customHeight="1" x14ac:dyDescent="0.25">
      <c r="A130" s="1267"/>
      <c r="B130" s="1261"/>
      <c r="C130" s="857">
        <v>0</v>
      </c>
      <c r="D130" s="857">
        <v>81291.25</v>
      </c>
      <c r="E130" s="857">
        <v>81291.252999999997</v>
      </c>
      <c r="F130" s="865" t="s">
        <v>3223</v>
      </c>
      <c r="G130" s="321"/>
      <c r="H130" s="321"/>
      <c r="I130" s="869"/>
      <c r="J130" s="869"/>
      <c r="K130" s="870"/>
    </row>
    <row r="131" spans="1:11" ht="15" x14ac:dyDescent="0.25">
      <c r="A131" s="1265">
        <v>4118</v>
      </c>
      <c r="B131" s="1259" t="s">
        <v>114</v>
      </c>
      <c r="C131" s="857">
        <v>15997</v>
      </c>
      <c r="D131" s="857">
        <v>0</v>
      </c>
      <c r="E131" s="857">
        <v>0</v>
      </c>
      <c r="F131" s="865" t="s">
        <v>4312</v>
      </c>
      <c r="G131" s="321"/>
      <c r="H131" s="321"/>
      <c r="I131" s="869"/>
      <c r="J131" s="869"/>
      <c r="K131" s="870"/>
    </row>
    <row r="132" spans="1:11" ht="15" x14ac:dyDescent="0.25">
      <c r="A132" s="1266"/>
      <c r="B132" s="1260"/>
      <c r="C132" s="857">
        <v>209.67</v>
      </c>
      <c r="D132" s="857">
        <v>153.26</v>
      </c>
      <c r="E132" s="857">
        <v>153.25548999999998</v>
      </c>
      <c r="F132" s="865" t="s">
        <v>3488</v>
      </c>
      <c r="G132" s="321"/>
      <c r="H132" s="321"/>
      <c r="I132" s="869"/>
      <c r="J132" s="869"/>
      <c r="K132" s="870"/>
    </row>
    <row r="133" spans="1:11" ht="15" x14ac:dyDescent="0.25">
      <c r="A133" s="1266"/>
      <c r="B133" s="1260"/>
      <c r="C133" s="857">
        <v>276</v>
      </c>
      <c r="D133" s="857">
        <v>0</v>
      </c>
      <c r="E133" s="857">
        <v>0</v>
      </c>
      <c r="F133" s="865" t="s">
        <v>4239</v>
      </c>
      <c r="G133" s="321"/>
      <c r="H133" s="321"/>
      <c r="I133" s="869"/>
      <c r="J133" s="869"/>
      <c r="K133" s="870"/>
    </row>
    <row r="134" spans="1:11" ht="15" customHeight="1" x14ac:dyDescent="0.25">
      <c r="A134" s="1267"/>
      <c r="B134" s="1261"/>
      <c r="C134" s="857">
        <v>0</v>
      </c>
      <c r="D134" s="857">
        <v>5243.01</v>
      </c>
      <c r="E134" s="857">
        <v>5243.0052300000007</v>
      </c>
      <c r="F134" s="865" t="s">
        <v>693</v>
      </c>
      <c r="G134" s="321"/>
      <c r="H134" s="321"/>
      <c r="I134" s="869"/>
      <c r="J134" s="869"/>
      <c r="K134" s="870"/>
    </row>
    <row r="135" spans="1:11" ht="27.75" customHeight="1" x14ac:dyDescent="0.25">
      <c r="A135" s="362">
        <v>4119</v>
      </c>
      <c r="B135" s="363" t="s">
        <v>3010</v>
      </c>
      <c r="C135" s="857">
        <v>0</v>
      </c>
      <c r="D135" s="857">
        <v>7912</v>
      </c>
      <c r="E135" s="857">
        <v>7912</v>
      </c>
      <c r="F135" s="865" t="s">
        <v>4250</v>
      </c>
      <c r="G135" s="321"/>
      <c r="H135" s="321"/>
      <c r="I135" s="869"/>
      <c r="J135" s="869"/>
      <c r="K135" s="870"/>
    </row>
    <row r="136" spans="1:11" ht="15" customHeight="1" x14ac:dyDescent="0.25">
      <c r="A136" s="1256">
        <v>4121</v>
      </c>
      <c r="B136" s="1259" t="s">
        <v>115</v>
      </c>
      <c r="C136" s="857">
        <v>0</v>
      </c>
      <c r="D136" s="857">
        <v>3665</v>
      </c>
      <c r="E136" s="857">
        <v>3665</v>
      </c>
      <c r="F136" s="865" t="s">
        <v>4313</v>
      </c>
      <c r="G136" s="321"/>
      <c r="H136" s="321"/>
      <c r="I136" s="869"/>
      <c r="J136" s="869"/>
      <c r="K136" s="870"/>
    </row>
    <row r="137" spans="1:11" ht="15" customHeight="1" x14ac:dyDescent="0.25">
      <c r="A137" s="1257"/>
      <c r="B137" s="1260"/>
      <c r="C137" s="857">
        <v>0</v>
      </c>
      <c r="D137" s="857">
        <v>1000</v>
      </c>
      <c r="E137" s="857">
        <v>1000</v>
      </c>
      <c r="F137" s="865" t="s">
        <v>390</v>
      </c>
      <c r="G137" s="321"/>
      <c r="H137" s="321"/>
      <c r="I137" s="869"/>
      <c r="J137" s="869"/>
      <c r="K137" s="870"/>
    </row>
    <row r="138" spans="1:11" ht="15" customHeight="1" x14ac:dyDescent="0.25">
      <c r="A138" s="1257"/>
      <c r="B138" s="1260"/>
      <c r="C138" s="857">
        <v>9485</v>
      </c>
      <c r="D138" s="857">
        <v>0</v>
      </c>
      <c r="E138" s="857">
        <v>0</v>
      </c>
      <c r="F138" s="865" t="s">
        <v>3974</v>
      </c>
      <c r="G138" s="321"/>
      <c r="H138" s="321"/>
      <c r="I138" s="869"/>
      <c r="J138" s="869"/>
      <c r="K138" s="870"/>
    </row>
    <row r="139" spans="1:11" ht="15" customHeight="1" x14ac:dyDescent="0.25">
      <c r="A139" s="1257"/>
      <c r="B139" s="1260"/>
      <c r="C139" s="857">
        <v>80823.12999999999</v>
      </c>
      <c r="D139" s="857">
        <v>78175.599999999991</v>
      </c>
      <c r="E139" s="857">
        <v>78175.424000000028</v>
      </c>
      <c r="F139" s="865" t="s">
        <v>598</v>
      </c>
      <c r="G139" s="321"/>
      <c r="H139" s="321"/>
      <c r="I139" s="869"/>
      <c r="J139" s="869"/>
      <c r="K139" s="870"/>
    </row>
    <row r="140" spans="1:11" ht="15" x14ac:dyDescent="0.25">
      <c r="A140" s="1258"/>
      <c r="B140" s="1261"/>
      <c r="C140" s="857">
        <v>0</v>
      </c>
      <c r="D140" s="857">
        <v>1280</v>
      </c>
      <c r="E140" s="857">
        <v>1280</v>
      </c>
      <c r="F140" s="865" t="s">
        <v>4314</v>
      </c>
      <c r="G140" s="321"/>
      <c r="H140" s="321"/>
      <c r="I140" s="869"/>
      <c r="J140" s="869"/>
      <c r="K140" s="870"/>
    </row>
    <row r="141" spans="1:11" ht="15" x14ac:dyDescent="0.25">
      <c r="A141" s="1256">
        <v>4122</v>
      </c>
      <c r="B141" s="1262" t="s">
        <v>116</v>
      </c>
      <c r="C141" s="857">
        <v>0</v>
      </c>
      <c r="D141" s="857">
        <v>2500</v>
      </c>
      <c r="E141" s="857">
        <v>2500</v>
      </c>
      <c r="F141" s="865" t="s">
        <v>4313</v>
      </c>
      <c r="G141" s="321"/>
      <c r="H141" s="321"/>
      <c r="I141" s="869"/>
      <c r="J141" s="869"/>
      <c r="K141" s="870"/>
    </row>
    <row r="142" spans="1:11" ht="15" x14ac:dyDescent="0.25">
      <c r="A142" s="1257"/>
      <c r="B142" s="1263"/>
      <c r="C142" s="857">
        <v>24251</v>
      </c>
      <c r="D142" s="857">
        <v>30004.14</v>
      </c>
      <c r="E142" s="857">
        <v>30004.147750000004</v>
      </c>
      <c r="F142" s="865" t="s">
        <v>596</v>
      </c>
      <c r="G142" s="321"/>
      <c r="H142" s="321"/>
      <c r="I142" s="869"/>
      <c r="J142" s="869"/>
      <c r="K142" s="870"/>
    </row>
    <row r="143" spans="1:11" ht="15" x14ac:dyDescent="0.25">
      <c r="A143" s="1258"/>
      <c r="B143" s="1264"/>
      <c r="C143" s="857">
        <v>18300</v>
      </c>
      <c r="D143" s="857">
        <v>25812.09</v>
      </c>
      <c r="E143" s="857">
        <v>25812.091349999995</v>
      </c>
      <c r="F143" s="862" t="s">
        <v>598</v>
      </c>
      <c r="G143" s="321"/>
      <c r="H143" s="321"/>
      <c r="I143" s="869"/>
      <c r="J143" s="869"/>
      <c r="K143" s="870"/>
    </row>
    <row r="144" spans="1:11" ht="15" customHeight="1" x14ac:dyDescent="0.25">
      <c r="A144" s="867">
        <v>4151</v>
      </c>
      <c r="B144" s="853" t="s">
        <v>3011</v>
      </c>
      <c r="C144" s="854">
        <v>0</v>
      </c>
      <c r="D144" s="854">
        <v>81.209999999999994</v>
      </c>
      <c r="E144" s="854">
        <v>81.198630000000009</v>
      </c>
      <c r="F144" s="865" t="s">
        <v>607</v>
      </c>
      <c r="G144" s="321"/>
      <c r="H144" s="321"/>
      <c r="I144" s="869"/>
      <c r="J144" s="869"/>
      <c r="K144" s="870"/>
    </row>
    <row r="145" spans="1:11" ht="27.75" customHeight="1" x14ac:dyDescent="0.25">
      <c r="A145" s="1256">
        <v>4152</v>
      </c>
      <c r="B145" s="1259" t="s">
        <v>3012</v>
      </c>
      <c r="C145" s="854">
        <v>0</v>
      </c>
      <c r="D145" s="854">
        <v>81.58</v>
      </c>
      <c r="E145" s="854">
        <v>81.575190000000006</v>
      </c>
      <c r="F145" s="865" t="s">
        <v>3224</v>
      </c>
      <c r="G145" s="321"/>
      <c r="H145" s="321"/>
      <c r="I145" s="869"/>
      <c r="J145" s="869"/>
      <c r="K145" s="870"/>
    </row>
    <row r="146" spans="1:11" ht="27.75" customHeight="1" x14ac:dyDescent="0.25">
      <c r="A146" s="1258"/>
      <c r="B146" s="1261"/>
      <c r="C146" s="854">
        <v>680</v>
      </c>
      <c r="D146" s="854">
        <v>0</v>
      </c>
      <c r="E146" s="854">
        <v>0</v>
      </c>
      <c r="F146" s="865" t="s">
        <v>3682</v>
      </c>
      <c r="G146" s="321"/>
      <c r="H146" s="321"/>
      <c r="I146" s="869"/>
      <c r="J146" s="869"/>
      <c r="K146" s="870"/>
    </row>
    <row r="147" spans="1:11" ht="15" customHeight="1" x14ac:dyDescent="0.25">
      <c r="A147" s="867">
        <v>4153</v>
      </c>
      <c r="B147" s="514" t="s">
        <v>4023</v>
      </c>
      <c r="C147" s="854">
        <v>0</v>
      </c>
      <c r="D147" s="854">
        <v>43696.85</v>
      </c>
      <c r="E147" s="854">
        <v>43696.844830000002</v>
      </c>
      <c r="F147" s="865" t="s">
        <v>3191</v>
      </c>
      <c r="G147" s="321"/>
      <c r="H147" s="321"/>
      <c r="I147" s="869"/>
      <c r="J147" s="869"/>
      <c r="K147" s="870"/>
    </row>
    <row r="148" spans="1:11" ht="27.75" customHeight="1" x14ac:dyDescent="0.25">
      <c r="A148" s="364">
        <v>4211</v>
      </c>
      <c r="B148" s="871" t="s">
        <v>2743</v>
      </c>
      <c r="C148" s="854">
        <v>0</v>
      </c>
      <c r="D148" s="854">
        <v>5000</v>
      </c>
      <c r="E148" s="854">
        <v>5000</v>
      </c>
      <c r="F148" s="865" t="s">
        <v>4305</v>
      </c>
      <c r="G148" s="321"/>
      <c r="H148" s="321"/>
      <c r="I148" s="869"/>
      <c r="J148" s="869"/>
      <c r="K148" s="870"/>
    </row>
    <row r="149" spans="1:11" ht="15" customHeight="1" x14ac:dyDescent="0.25">
      <c r="A149" s="1256">
        <v>4213</v>
      </c>
      <c r="B149" s="1259" t="s">
        <v>118</v>
      </c>
      <c r="C149" s="854">
        <v>68000</v>
      </c>
      <c r="D149" s="854">
        <v>0</v>
      </c>
      <c r="E149" s="854">
        <v>0</v>
      </c>
      <c r="F149" s="865" t="s">
        <v>3190</v>
      </c>
      <c r="G149" s="321"/>
      <c r="H149" s="321"/>
      <c r="I149" s="869"/>
      <c r="J149" s="869"/>
      <c r="K149" s="870"/>
    </row>
    <row r="150" spans="1:11" ht="15" customHeight="1" x14ac:dyDescent="0.25">
      <c r="A150" s="1257"/>
      <c r="B150" s="1260"/>
      <c r="C150" s="854">
        <v>24865</v>
      </c>
      <c r="D150" s="854">
        <v>0</v>
      </c>
      <c r="E150" s="854">
        <v>0</v>
      </c>
      <c r="F150" s="865" t="s">
        <v>2853</v>
      </c>
      <c r="G150" s="321"/>
      <c r="H150" s="321"/>
      <c r="I150" s="869"/>
      <c r="J150" s="869"/>
      <c r="K150" s="870"/>
    </row>
    <row r="151" spans="1:11" ht="27.75" customHeight="1" x14ac:dyDescent="0.25">
      <c r="A151" s="1257"/>
      <c r="B151" s="1260"/>
      <c r="C151" s="854">
        <v>0</v>
      </c>
      <c r="D151" s="854">
        <v>33000</v>
      </c>
      <c r="E151" s="854">
        <v>33000</v>
      </c>
      <c r="F151" s="865" t="s">
        <v>521</v>
      </c>
      <c r="G151" s="321"/>
      <c r="H151" s="321"/>
      <c r="I151" s="869"/>
      <c r="J151" s="869"/>
      <c r="K151" s="870"/>
    </row>
    <row r="152" spans="1:11" ht="15" customHeight="1" x14ac:dyDescent="0.25">
      <c r="A152" s="1257"/>
      <c r="B152" s="1260"/>
      <c r="C152" s="854">
        <v>0</v>
      </c>
      <c r="D152" s="854">
        <v>6346.62</v>
      </c>
      <c r="E152" s="854">
        <v>6346.62</v>
      </c>
      <c r="F152" s="865" t="s">
        <v>4063</v>
      </c>
      <c r="G152" s="321"/>
      <c r="H152" s="321"/>
      <c r="I152" s="869"/>
      <c r="J152" s="869"/>
      <c r="K152" s="870"/>
    </row>
    <row r="153" spans="1:11" ht="27.75" customHeight="1" x14ac:dyDescent="0.25">
      <c r="A153" s="1257"/>
      <c r="B153" s="1260"/>
      <c r="C153" s="854">
        <v>0</v>
      </c>
      <c r="D153" s="854">
        <v>8004.76</v>
      </c>
      <c r="E153" s="854">
        <v>8004.7560000000003</v>
      </c>
      <c r="F153" s="865" t="s">
        <v>2632</v>
      </c>
      <c r="G153" s="321"/>
      <c r="H153" s="321"/>
      <c r="I153" s="869"/>
      <c r="J153" s="869"/>
      <c r="K153" s="870"/>
    </row>
    <row r="154" spans="1:11" ht="15" customHeight="1" x14ac:dyDescent="0.25">
      <c r="A154" s="1256">
        <v>4216</v>
      </c>
      <c r="B154" s="1259" t="s">
        <v>119</v>
      </c>
      <c r="C154" s="857">
        <v>0</v>
      </c>
      <c r="D154" s="857">
        <v>2856</v>
      </c>
      <c r="E154" s="857">
        <v>2856</v>
      </c>
      <c r="F154" s="865" t="s">
        <v>3225</v>
      </c>
      <c r="G154" s="321"/>
      <c r="H154" s="321"/>
      <c r="I154" s="869"/>
      <c r="J154" s="869"/>
      <c r="K154" s="870"/>
    </row>
    <row r="155" spans="1:11" ht="15" customHeight="1" x14ac:dyDescent="0.25">
      <c r="A155" s="1257"/>
      <c r="B155" s="1260"/>
      <c r="C155" s="857">
        <v>0</v>
      </c>
      <c r="D155" s="857">
        <v>2380</v>
      </c>
      <c r="E155" s="857">
        <v>2257</v>
      </c>
      <c r="F155" s="865" t="s">
        <v>3217</v>
      </c>
      <c r="G155" s="321"/>
      <c r="H155" s="321"/>
      <c r="I155" s="869"/>
      <c r="J155" s="869"/>
      <c r="K155" s="870"/>
    </row>
    <row r="156" spans="1:11" ht="15" customHeight="1" x14ac:dyDescent="0.25">
      <c r="A156" s="1257"/>
      <c r="B156" s="1260"/>
      <c r="C156" s="857">
        <v>0</v>
      </c>
      <c r="D156" s="857">
        <v>22209.53</v>
      </c>
      <c r="E156" s="857">
        <v>22209.51439</v>
      </c>
      <c r="F156" s="865" t="s">
        <v>554</v>
      </c>
      <c r="G156" s="321"/>
      <c r="H156" s="321"/>
      <c r="I156" s="869"/>
      <c r="J156" s="869"/>
      <c r="K156" s="870"/>
    </row>
    <row r="157" spans="1:11" ht="15" customHeight="1" x14ac:dyDescent="0.25">
      <c r="A157" s="1257"/>
      <c r="B157" s="1260"/>
      <c r="C157" s="857">
        <v>0</v>
      </c>
      <c r="D157" s="857">
        <v>1248.6500000000001</v>
      </c>
      <c r="E157" s="857">
        <v>1248.6411699999999</v>
      </c>
      <c r="F157" s="862" t="s">
        <v>558</v>
      </c>
      <c r="G157" s="321"/>
      <c r="H157" s="321"/>
      <c r="I157" s="869"/>
      <c r="J157" s="869"/>
      <c r="K157" s="870"/>
    </row>
    <row r="158" spans="1:11" ht="15" customHeight="1" x14ac:dyDescent="0.25">
      <c r="A158" s="1257"/>
      <c r="B158" s="1260"/>
      <c r="C158" s="857">
        <v>0</v>
      </c>
      <c r="D158" s="857">
        <v>24058.05</v>
      </c>
      <c r="E158" s="857">
        <v>24058.05602</v>
      </c>
      <c r="F158" s="865" t="s">
        <v>552</v>
      </c>
      <c r="G158" s="321"/>
      <c r="H158" s="321"/>
      <c r="I158" s="869"/>
      <c r="J158" s="869"/>
      <c r="K158" s="870"/>
    </row>
    <row r="159" spans="1:11" ht="15" customHeight="1" x14ac:dyDescent="0.25">
      <c r="A159" s="1257"/>
      <c r="B159" s="1260"/>
      <c r="C159" s="857">
        <v>0</v>
      </c>
      <c r="D159" s="857">
        <v>26946.12</v>
      </c>
      <c r="E159" s="857">
        <v>26946.113920000003</v>
      </c>
      <c r="F159" s="865" t="s">
        <v>553</v>
      </c>
      <c r="G159" s="321"/>
      <c r="H159" s="321"/>
      <c r="I159" s="869"/>
      <c r="J159" s="869"/>
      <c r="K159" s="870"/>
    </row>
    <row r="160" spans="1:11" ht="15" customHeight="1" x14ac:dyDescent="0.25">
      <c r="A160" s="1257"/>
      <c r="B160" s="1260"/>
      <c r="C160" s="857">
        <v>1533</v>
      </c>
      <c r="D160" s="857">
        <v>518.35</v>
      </c>
      <c r="E160" s="857">
        <v>518.34959000000003</v>
      </c>
      <c r="F160" s="865" t="s">
        <v>607</v>
      </c>
      <c r="G160" s="321"/>
      <c r="H160" s="321"/>
      <c r="I160" s="869"/>
      <c r="J160" s="869"/>
      <c r="K160" s="870"/>
    </row>
    <row r="161" spans="1:11" ht="15" customHeight="1" x14ac:dyDescent="0.25">
      <c r="A161" s="1257"/>
      <c r="B161" s="1260"/>
      <c r="C161" s="857">
        <v>0</v>
      </c>
      <c r="D161" s="857">
        <v>2940.89</v>
      </c>
      <c r="E161" s="857">
        <v>2940.8861299999999</v>
      </c>
      <c r="F161" s="865" t="s">
        <v>2640</v>
      </c>
      <c r="G161" s="321"/>
      <c r="H161" s="321"/>
      <c r="I161" s="869"/>
      <c r="J161" s="869"/>
      <c r="K161" s="870"/>
    </row>
    <row r="162" spans="1:11" ht="15" customHeight="1" x14ac:dyDescent="0.25">
      <c r="A162" s="1257"/>
      <c r="B162" s="1260"/>
      <c r="C162" s="857">
        <v>0</v>
      </c>
      <c r="D162" s="857">
        <v>11228.18</v>
      </c>
      <c r="E162" s="857">
        <v>11228.17849</v>
      </c>
      <c r="F162" s="865" t="s">
        <v>555</v>
      </c>
      <c r="G162" s="321"/>
      <c r="H162" s="321"/>
      <c r="I162" s="869"/>
      <c r="J162" s="869"/>
      <c r="K162" s="870"/>
    </row>
    <row r="163" spans="1:11" ht="15" customHeight="1" x14ac:dyDescent="0.25">
      <c r="A163" s="1257"/>
      <c r="B163" s="1260"/>
      <c r="C163" s="857">
        <v>0</v>
      </c>
      <c r="D163" s="857">
        <v>186112.37</v>
      </c>
      <c r="E163" s="857">
        <v>186112.36149000001</v>
      </c>
      <c r="F163" s="865" t="s">
        <v>2668</v>
      </c>
      <c r="G163" s="321"/>
      <c r="H163" s="321"/>
      <c r="I163" s="869"/>
      <c r="J163" s="869"/>
      <c r="K163" s="870"/>
    </row>
    <row r="164" spans="1:11" ht="15" customHeight="1" x14ac:dyDescent="0.25">
      <c r="A164" s="1257"/>
      <c r="B164" s="1260"/>
      <c r="C164" s="857">
        <v>0</v>
      </c>
      <c r="D164" s="857">
        <v>11510.39</v>
      </c>
      <c r="E164" s="857">
        <v>11510.386210000001</v>
      </c>
      <c r="F164" s="865" t="s">
        <v>2805</v>
      </c>
      <c r="G164" s="321"/>
      <c r="H164" s="321"/>
      <c r="I164" s="869"/>
      <c r="J164" s="869"/>
      <c r="K164" s="870"/>
    </row>
    <row r="165" spans="1:11" ht="15" customHeight="1" x14ac:dyDescent="0.25">
      <c r="A165" s="1257"/>
      <c r="B165" s="1260"/>
      <c r="C165" s="857">
        <v>0</v>
      </c>
      <c r="D165" s="857">
        <v>44114.43</v>
      </c>
      <c r="E165" s="857">
        <v>44114.417099999999</v>
      </c>
      <c r="F165" s="865" t="s">
        <v>2808</v>
      </c>
      <c r="G165" s="321"/>
      <c r="H165" s="321"/>
      <c r="I165" s="869"/>
      <c r="J165" s="869"/>
      <c r="K165" s="870"/>
    </row>
    <row r="166" spans="1:11" ht="15" customHeight="1" x14ac:dyDescent="0.25">
      <c r="A166" s="1257"/>
      <c r="B166" s="1260"/>
      <c r="C166" s="857">
        <v>9125</v>
      </c>
      <c r="D166" s="857">
        <v>8824.49</v>
      </c>
      <c r="E166" s="857">
        <v>8824.3210299999992</v>
      </c>
      <c r="F166" s="865" t="s">
        <v>2809</v>
      </c>
      <c r="G166" s="321"/>
      <c r="H166" s="321"/>
      <c r="I166" s="869"/>
      <c r="J166" s="869"/>
      <c r="K166" s="870"/>
    </row>
    <row r="167" spans="1:11" ht="15" customHeight="1" x14ac:dyDescent="0.25">
      <c r="A167" s="1257"/>
      <c r="B167" s="1260"/>
      <c r="C167" s="857">
        <v>0</v>
      </c>
      <c r="D167" s="857">
        <v>19776.04</v>
      </c>
      <c r="E167" s="857">
        <v>19776.031369999997</v>
      </c>
      <c r="F167" s="865" t="s">
        <v>3190</v>
      </c>
      <c r="G167" s="321"/>
      <c r="H167" s="321"/>
      <c r="I167" s="869"/>
      <c r="J167" s="869"/>
      <c r="K167" s="870"/>
    </row>
    <row r="168" spans="1:11" ht="15" customHeight="1" x14ac:dyDescent="0.25">
      <c r="A168" s="1257"/>
      <c r="B168" s="1260"/>
      <c r="C168" s="857">
        <v>54624</v>
      </c>
      <c r="D168" s="857">
        <v>55054.400000000001</v>
      </c>
      <c r="E168" s="857">
        <v>55054.396229999998</v>
      </c>
      <c r="F168" s="865" t="s">
        <v>2811</v>
      </c>
      <c r="G168" s="321"/>
      <c r="H168" s="321"/>
      <c r="I168" s="869"/>
      <c r="J168" s="869"/>
      <c r="K168" s="870"/>
    </row>
    <row r="169" spans="1:11" ht="15" customHeight="1" x14ac:dyDescent="0.25">
      <c r="A169" s="1257"/>
      <c r="B169" s="1260"/>
      <c r="C169" s="857">
        <v>8491</v>
      </c>
      <c r="D169" s="857">
        <v>0</v>
      </c>
      <c r="E169" s="857">
        <v>0</v>
      </c>
      <c r="F169" s="865" t="s">
        <v>3158</v>
      </c>
      <c r="G169" s="321"/>
      <c r="H169" s="321"/>
      <c r="I169" s="869"/>
      <c r="J169" s="869"/>
      <c r="K169" s="870"/>
    </row>
    <row r="170" spans="1:11" ht="15" customHeight="1" x14ac:dyDescent="0.25">
      <c r="A170" s="1257"/>
      <c r="B170" s="1260"/>
      <c r="C170" s="857">
        <v>30779</v>
      </c>
      <c r="D170" s="857">
        <v>28434.13</v>
      </c>
      <c r="E170" s="857">
        <v>28434.127769999999</v>
      </c>
      <c r="F170" s="865" t="s">
        <v>3164</v>
      </c>
      <c r="G170" s="321"/>
      <c r="H170" s="321"/>
      <c r="I170" s="869"/>
      <c r="J170" s="869"/>
      <c r="K170" s="870"/>
    </row>
    <row r="171" spans="1:11" ht="15" customHeight="1" x14ac:dyDescent="0.25">
      <c r="A171" s="1257"/>
      <c r="B171" s="1260"/>
      <c r="C171" s="857">
        <v>0</v>
      </c>
      <c r="D171" s="857">
        <v>47256.28</v>
      </c>
      <c r="E171" s="857">
        <v>47256.271130000001</v>
      </c>
      <c r="F171" s="865" t="s">
        <v>3159</v>
      </c>
      <c r="G171" s="321"/>
      <c r="H171" s="321"/>
      <c r="I171" s="869"/>
      <c r="J171" s="869"/>
      <c r="K171" s="870"/>
    </row>
    <row r="172" spans="1:11" ht="15" customHeight="1" x14ac:dyDescent="0.25">
      <c r="A172" s="1257"/>
      <c r="B172" s="1260"/>
      <c r="C172" s="857">
        <v>80019</v>
      </c>
      <c r="D172" s="857">
        <v>68952.460000000006</v>
      </c>
      <c r="E172" s="857">
        <v>68952.456709999999</v>
      </c>
      <c r="F172" s="865" t="s">
        <v>3161</v>
      </c>
      <c r="G172" s="321"/>
      <c r="H172" s="321"/>
      <c r="I172" s="869"/>
      <c r="J172" s="869"/>
      <c r="K172" s="870"/>
    </row>
    <row r="173" spans="1:11" ht="15" customHeight="1" x14ac:dyDescent="0.25">
      <c r="A173" s="1257"/>
      <c r="B173" s="1260"/>
      <c r="C173" s="857">
        <v>23769</v>
      </c>
      <c r="D173" s="857">
        <v>22060.33</v>
      </c>
      <c r="E173" s="857">
        <v>22060.327850000001</v>
      </c>
      <c r="F173" s="865" t="s">
        <v>3163</v>
      </c>
      <c r="G173" s="321"/>
      <c r="H173" s="321"/>
      <c r="I173" s="869"/>
      <c r="J173" s="869"/>
      <c r="K173" s="870"/>
    </row>
    <row r="174" spans="1:11" ht="15" customHeight="1" x14ac:dyDescent="0.25">
      <c r="A174" s="1257"/>
      <c r="B174" s="1260"/>
      <c r="C174" s="857">
        <v>10510</v>
      </c>
      <c r="D174" s="857">
        <v>0</v>
      </c>
      <c r="E174" s="857">
        <v>0</v>
      </c>
      <c r="F174" s="865" t="s">
        <v>3167</v>
      </c>
      <c r="G174" s="321"/>
      <c r="H174" s="321"/>
      <c r="I174" s="869"/>
      <c r="J174" s="869"/>
      <c r="K174" s="870"/>
    </row>
    <row r="175" spans="1:11" ht="15" customHeight="1" x14ac:dyDescent="0.25">
      <c r="A175" s="1257"/>
      <c r="B175" s="1260"/>
      <c r="C175" s="857">
        <v>2850</v>
      </c>
      <c r="D175" s="857">
        <v>0</v>
      </c>
      <c r="E175" s="857">
        <v>0</v>
      </c>
      <c r="F175" s="865" t="s">
        <v>4241</v>
      </c>
      <c r="G175" s="321"/>
      <c r="H175" s="321"/>
      <c r="I175" s="869"/>
      <c r="J175" s="869"/>
      <c r="K175" s="870"/>
    </row>
    <row r="176" spans="1:11" ht="15" customHeight="1" x14ac:dyDescent="0.25">
      <c r="A176" s="1257"/>
      <c r="B176" s="1260"/>
      <c r="C176" s="857">
        <v>2500</v>
      </c>
      <c r="D176" s="857">
        <v>2575.39</v>
      </c>
      <c r="E176" s="857">
        <v>2575.38346</v>
      </c>
      <c r="F176" s="865" t="s">
        <v>3157</v>
      </c>
      <c r="G176" s="321"/>
      <c r="H176" s="321"/>
      <c r="I176" s="869"/>
      <c r="J176" s="869"/>
      <c r="K176" s="870"/>
    </row>
    <row r="177" spans="1:11" ht="15" customHeight="1" x14ac:dyDescent="0.25">
      <c r="A177" s="1257"/>
      <c r="B177" s="1260"/>
      <c r="C177" s="857">
        <v>8000</v>
      </c>
      <c r="D177" s="857">
        <v>0</v>
      </c>
      <c r="E177" s="857">
        <v>0</v>
      </c>
      <c r="F177" s="865" t="s">
        <v>3688</v>
      </c>
      <c r="G177" s="321"/>
      <c r="H177" s="321"/>
      <c r="I177" s="869"/>
      <c r="J177" s="869"/>
      <c r="K177" s="870"/>
    </row>
    <row r="178" spans="1:11" ht="15" customHeight="1" x14ac:dyDescent="0.25">
      <c r="A178" s="1257"/>
      <c r="B178" s="1260"/>
      <c r="C178" s="857">
        <v>31965</v>
      </c>
      <c r="D178" s="857">
        <v>53299.66</v>
      </c>
      <c r="E178" s="857">
        <v>53299.659</v>
      </c>
      <c r="F178" s="862" t="s">
        <v>3490</v>
      </c>
      <c r="G178" s="321"/>
      <c r="H178" s="321"/>
      <c r="I178" s="869"/>
      <c r="J178" s="869"/>
      <c r="K178" s="870"/>
    </row>
    <row r="179" spans="1:11" ht="15" customHeight="1" x14ac:dyDescent="0.25">
      <c r="A179" s="1257"/>
      <c r="B179" s="1260"/>
      <c r="C179" s="857">
        <v>0</v>
      </c>
      <c r="D179" s="857">
        <v>2872.4</v>
      </c>
      <c r="E179" s="857">
        <v>2872.3969999999999</v>
      </c>
      <c r="F179" s="865" t="s">
        <v>3492</v>
      </c>
      <c r="G179" s="321"/>
      <c r="H179" s="321"/>
      <c r="I179" s="869"/>
      <c r="J179" s="869"/>
      <c r="K179" s="870"/>
    </row>
    <row r="180" spans="1:11" ht="15" customHeight="1" x14ac:dyDescent="0.25">
      <c r="A180" s="1257"/>
      <c r="B180" s="1260"/>
      <c r="C180" s="857">
        <v>0</v>
      </c>
      <c r="D180" s="857">
        <v>42056</v>
      </c>
      <c r="E180" s="857">
        <v>42056.074759999996</v>
      </c>
      <c r="F180" s="865" t="s">
        <v>4240</v>
      </c>
      <c r="G180" s="321"/>
      <c r="H180" s="321"/>
      <c r="I180" s="869"/>
      <c r="J180" s="869"/>
      <c r="K180" s="870"/>
    </row>
    <row r="181" spans="1:11" ht="15" customHeight="1" x14ac:dyDescent="0.25">
      <c r="A181" s="1257"/>
      <c r="B181" s="1260"/>
      <c r="C181" s="857">
        <v>0</v>
      </c>
      <c r="D181" s="857">
        <v>1122</v>
      </c>
      <c r="E181" s="857">
        <v>1121.9725000000001</v>
      </c>
      <c r="F181" s="865" t="s">
        <v>4203</v>
      </c>
      <c r="G181" s="321"/>
      <c r="H181" s="321"/>
      <c r="I181" s="869"/>
      <c r="J181" s="869"/>
      <c r="K181" s="870"/>
    </row>
    <row r="182" spans="1:11" ht="15" customHeight="1" x14ac:dyDescent="0.25">
      <c r="A182" s="1257"/>
      <c r="B182" s="1260"/>
      <c r="C182" s="857">
        <v>0</v>
      </c>
      <c r="D182" s="857">
        <v>24356.01</v>
      </c>
      <c r="E182" s="857">
        <v>24356.005940000003</v>
      </c>
      <c r="F182" s="865" t="s">
        <v>4237</v>
      </c>
      <c r="G182" s="321"/>
      <c r="H182" s="321"/>
      <c r="I182" s="869"/>
      <c r="J182" s="869"/>
      <c r="K182" s="870"/>
    </row>
    <row r="183" spans="1:11" ht="15" customHeight="1" x14ac:dyDescent="0.25">
      <c r="A183" s="1257"/>
      <c r="B183" s="1260"/>
      <c r="C183" s="857">
        <v>0</v>
      </c>
      <c r="D183" s="857">
        <v>3952.21</v>
      </c>
      <c r="E183" s="857">
        <v>3952.1987999999997</v>
      </c>
      <c r="F183" s="865" t="s">
        <v>3080</v>
      </c>
      <c r="G183" s="321"/>
      <c r="H183" s="321"/>
      <c r="I183" s="869"/>
      <c r="J183" s="869"/>
      <c r="K183" s="870"/>
    </row>
    <row r="184" spans="1:11" ht="15" customHeight="1" x14ac:dyDescent="0.25">
      <c r="A184" s="1257"/>
      <c r="B184" s="1260"/>
      <c r="C184" s="857">
        <v>15431</v>
      </c>
      <c r="D184" s="857">
        <v>0</v>
      </c>
      <c r="E184" s="857">
        <v>0</v>
      </c>
      <c r="F184" s="865" t="s">
        <v>534</v>
      </c>
      <c r="G184" s="321"/>
      <c r="H184" s="321"/>
      <c r="I184" s="869"/>
      <c r="J184" s="869"/>
      <c r="K184" s="870"/>
    </row>
    <row r="185" spans="1:11" ht="15" customHeight="1" x14ac:dyDescent="0.25">
      <c r="A185" s="1257"/>
      <c r="B185" s="1260"/>
      <c r="C185" s="857">
        <v>0</v>
      </c>
      <c r="D185" s="857">
        <v>5988.29</v>
      </c>
      <c r="E185" s="857">
        <v>5988.29</v>
      </c>
      <c r="F185" s="862" t="s">
        <v>3495</v>
      </c>
      <c r="G185" s="321"/>
      <c r="H185" s="321"/>
      <c r="I185" s="869"/>
      <c r="J185" s="869"/>
      <c r="K185" s="870"/>
    </row>
    <row r="186" spans="1:11" s="874" customFormat="1" ht="27.75" customHeight="1" x14ac:dyDescent="0.25">
      <c r="A186" s="1257"/>
      <c r="B186" s="1260"/>
      <c r="C186" s="857">
        <v>0</v>
      </c>
      <c r="D186" s="857">
        <v>60000</v>
      </c>
      <c r="E186" s="857">
        <v>60000</v>
      </c>
      <c r="F186" s="865" t="s">
        <v>2825</v>
      </c>
      <c r="G186" s="321"/>
      <c r="H186" s="321"/>
      <c r="I186" s="872"/>
      <c r="J186" s="872"/>
      <c r="K186" s="873"/>
    </row>
    <row r="187" spans="1:11" s="874" customFormat="1" ht="15" x14ac:dyDescent="0.25">
      <c r="A187" s="1257"/>
      <c r="B187" s="1260"/>
      <c r="C187" s="857">
        <v>0</v>
      </c>
      <c r="D187" s="857">
        <v>7079.85</v>
      </c>
      <c r="E187" s="857">
        <v>7079.8472199999997</v>
      </c>
      <c r="F187" s="865" t="s">
        <v>3779</v>
      </c>
      <c r="G187" s="321"/>
      <c r="H187" s="321"/>
      <c r="I187" s="872"/>
      <c r="J187" s="872"/>
      <c r="K187" s="873"/>
    </row>
    <row r="188" spans="1:11" s="874" customFormat="1" ht="15" x14ac:dyDescent="0.25">
      <c r="A188" s="1257"/>
      <c r="B188" s="1260"/>
      <c r="C188" s="857">
        <v>0</v>
      </c>
      <c r="D188" s="857">
        <v>11334.95</v>
      </c>
      <c r="E188" s="857">
        <v>11334.948349999999</v>
      </c>
      <c r="F188" s="865" t="s">
        <v>3466</v>
      </c>
      <c r="G188" s="321"/>
      <c r="H188" s="321"/>
      <c r="I188" s="872"/>
      <c r="J188" s="872"/>
      <c r="K188" s="873"/>
    </row>
    <row r="189" spans="1:11" s="874" customFormat="1" ht="27.75" customHeight="1" x14ac:dyDescent="0.25">
      <c r="A189" s="1257"/>
      <c r="B189" s="1260"/>
      <c r="C189" s="857">
        <v>0</v>
      </c>
      <c r="D189" s="857">
        <v>19575.96</v>
      </c>
      <c r="E189" s="857">
        <v>19575.959170000002</v>
      </c>
      <c r="F189" s="865" t="s">
        <v>2973</v>
      </c>
      <c r="G189" s="321"/>
      <c r="H189" s="321"/>
      <c r="I189" s="872"/>
      <c r="J189" s="872"/>
      <c r="K189" s="873"/>
    </row>
    <row r="190" spans="1:11" s="874" customFormat="1" ht="15" x14ac:dyDescent="0.25">
      <c r="A190" s="1257"/>
      <c r="B190" s="1260"/>
      <c r="C190" s="857">
        <v>0</v>
      </c>
      <c r="D190" s="857">
        <v>60779.199999999997</v>
      </c>
      <c r="E190" s="857">
        <v>60779.19814</v>
      </c>
      <c r="F190" s="865" t="s">
        <v>3493</v>
      </c>
      <c r="G190" s="321"/>
      <c r="H190" s="321"/>
      <c r="I190" s="872"/>
      <c r="J190" s="872"/>
      <c r="K190" s="873"/>
    </row>
    <row r="191" spans="1:11" s="874" customFormat="1" ht="15" x14ac:dyDescent="0.25">
      <c r="A191" s="1257"/>
      <c r="B191" s="1260"/>
      <c r="C191" s="857">
        <v>0</v>
      </c>
      <c r="D191" s="857">
        <v>263.08999999999997</v>
      </c>
      <c r="E191" s="857">
        <v>263.09339</v>
      </c>
      <c r="F191" s="865" t="s">
        <v>3972</v>
      </c>
      <c r="G191" s="321"/>
      <c r="H191" s="321"/>
      <c r="I191" s="872"/>
      <c r="J191" s="872"/>
      <c r="K191" s="873"/>
    </row>
    <row r="192" spans="1:11" s="874" customFormat="1" ht="27.75" customHeight="1" x14ac:dyDescent="0.25">
      <c r="A192" s="1257"/>
      <c r="B192" s="1260"/>
      <c r="C192" s="857">
        <v>0</v>
      </c>
      <c r="D192" s="857">
        <v>53476.19</v>
      </c>
      <c r="E192" s="857">
        <v>53476.182700000005</v>
      </c>
      <c r="F192" s="865" t="s">
        <v>3221</v>
      </c>
      <c r="G192" s="321"/>
      <c r="H192" s="321"/>
      <c r="I192" s="872"/>
      <c r="J192" s="872"/>
      <c r="K192" s="873"/>
    </row>
    <row r="193" spans="1:11" s="874" customFormat="1" ht="27.75" customHeight="1" x14ac:dyDescent="0.25">
      <c r="A193" s="1257"/>
      <c r="B193" s="1260"/>
      <c r="C193" s="857">
        <v>0</v>
      </c>
      <c r="D193" s="857">
        <v>58686.81</v>
      </c>
      <c r="E193" s="857">
        <v>58686.801030000002</v>
      </c>
      <c r="F193" s="862" t="s">
        <v>3496</v>
      </c>
      <c r="G193" s="321"/>
      <c r="H193" s="321"/>
      <c r="I193" s="872"/>
      <c r="J193" s="872"/>
      <c r="K193" s="873"/>
    </row>
    <row r="194" spans="1:11" s="874" customFormat="1" ht="27.75" customHeight="1" x14ac:dyDescent="0.25">
      <c r="A194" s="1257"/>
      <c r="B194" s="1260"/>
      <c r="C194" s="857">
        <v>0</v>
      </c>
      <c r="D194" s="857">
        <v>9531.64</v>
      </c>
      <c r="E194" s="857">
        <v>9531.6297500000001</v>
      </c>
      <c r="F194" s="865" t="s">
        <v>3497</v>
      </c>
      <c r="G194" s="321"/>
      <c r="H194" s="321"/>
      <c r="I194" s="872"/>
      <c r="J194" s="872"/>
      <c r="K194" s="873"/>
    </row>
    <row r="195" spans="1:11" s="874" customFormat="1" ht="27.75" customHeight="1" x14ac:dyDescent="0.25">
      <c r="A195" s="1257"/>
      <c r="B195" s="1260"/>
      <c r="C195" s="857">
        <v>0</v>
      </c>
      <c r="D195" s="857">
        <v>7977.66</v>
      </c>
      <c r="E195" s="857">
        <v>7977.6579699999993</v>
      </c>
      <c r="F195" s="865" t="s">
        <v>4016</v>
      </c>
      <c r="G195" s="321"/>
      <c r="H195" s="321"/>
      <c r="I195" s="872"/>
      <c r="J195" s="872"/>
      <c r="K195" s="873"/>
    </row>
    <row r="196" spans="1:11" s="874" customFormat="1" ht="27.75" customHeight="1" x14ac:dyDescent="0.25">
      <c r="A196" s="1257"/>
      <c r="B196" s="1260"/>
      <c r="C196" s="857">
        <v>0</v>
      </c>
      <c r="D196" s="857">
        <v>20075.259999999998</v>
      </c>
      <c r="E196" s="857">
        <v>20075.248299999999</v>
      </c>
      <c r="F196" s="865" t="s">
        <v>4306</v>
      </c>
      <c r="G196" s="321"/>
      <c r="H196" s="321"/>
      <c r="I196" s="872"/>
      <c r="J196" s="872"/>
      <c r="K196" s="873"/>
    </row>
    <row r="197" spans="1:11" s="874" customFormat="1" ht="27.75" customHeight="1" x14ac:dyDescent="0.25">
      <c r="A197" s="1257"/>
      <c r="B197" s="1260"/>
      <c r="C197" s="857">
        <v>0</v>
      </c>
      <c r="D197" s="857">
        <v>16914.29</v>
      </c>
      <c r="E197" s="857">
        <v>16914.280050000001</v>
      </c>
      <c r="F197" s="865" t="s">
        <v>4307</v>
      </c>
      <c r="G197" s="321"/>
      <c r="H197" s="321"/>
      <c r="I197" s="872"/>
      <c r="J197" s="872"/>
      <c r="K197" s="873"/>
    </row>
    <row r="198" spans="1:11" s="874" customFormat="1" ht="27.75" customHeight="1" x14ac:dyDescent="0.25">
      <c r="A198" s="1257"/>
      <c r="B198" s="1260"/>
      <c r="C198" s="857">
        <v>0</v>
      </c>
      <c r="D198" s="857">
        <v>5506.85</v>
      </c>
      <c r="E198" s="857">
        <v>5506.8461299999999</v>
      </c>
      <c r="F198" s="865" t="s">
        <v>4308</v>
      </c>
      <c r="G198" s="321"/>
      <c r="H198" s="321"/>
      <c r="I198" s="872"/>
      <c r="J198" s="872"/>
      <c r="K198" s="873"/>
    </row>
    <row r="199" spans="1:11" s="874" customFormat="1" ht="27.75" customHeight="1" x14ac:dyDescent="0.25">
      <c r="A199" s="1257"/>
      <c r="B199" s="1260"/>
      <c r="C199" s="857">
        <v>0</v>
      </c>
      <c r="D199" s="857">
        <v>392.89</v>
      </c>
      <c r="E199" s="857">
        <v>392.887</v>
      </c>
      <c r="F199" s="865" t="s">
        <v>4309</v>
      </c>
      <c r="G199" s="321"/>
      <c r="H199" s="321"/>
      <c r="I199" s="872"/>
      <c r="J199" s="872"/>
      <c r="K199" s="873"/>
    </row>
    <row r="200" spans="1:11" s="874" customFormat="1" ht="15" x14ac:dyDescent="0.25">
      <c r="A200" s="1257"/>
      <c r="B200" s="1260"/>
      <c r="C200" s="857">
        <v>0</v>
      </c>
      <c r="D200" s="857">
        <v>6248.86</v>
      </c>
      <c r="E200" s="857">
        <v>6248.8560200000002</v>
      </c>
      <c r="F200" s="865" t="s">
        <v>4310</v>
      </c>
      <c r="G200" s="321"/>
      <c r="H200" s="321"/>
      <c r="I200" s="872"/>
      <c r="J200" s="872"/>
      <c r="K200" s="873"/>
    </row>
    <row r="201" spans="1:11" s="874" customFormat="1" ht="15" customHeight="1" x14ac:dyDescent="0.25">
      <c r="A201" s="1258"/>
      <c r="B201" s="1261"/>
      <c r="C201" s="857">
        <v>0</v>
      </c>
      <c r="D201" s="857">
        <v>911.56</v>
      </c>
      <c r="E201" s="857">
        <v>911.56363999999996</v>
      </c>
      <c r="F201" s="865" t="s">
        <v>4311</v>
      </c>
      <c r="G201" s="321"/>
      <c r="H201" s="321"/>
      <c r="I201" s="872"/>
      <c r="J201" s="872"/>
      <c r="K201" s="873"/>
    </row>
    <row r="202" spans="1:11" ht="15" customHeight="1" x14ac:dyDescent="0.25">
      <c r="A202" s="1256">
        <v>4221</v>
      </c>
      <c r="B202" s="1262" t="s">
        <v>120</v>
      </c>
      <c r="C202" s="857">
        <v>418</v>
      </c>
      <c r="D202" s="857">
        <v>1121.06</v>
      </c>
      <c r="E202" s="857">
        <v>1121.0430000000001</v>
      </c>
      <c r="F202" s="865" t="s">
        <v>2647</v>
      </c>
      <c r="G202" s="321"/>
      <c r="H202" s="321"/>
      <c r="I202" s="869"/>
      <c r="J202" s="869"/>
      <c r="K202" s="870"/>
    </row>
    <row r="203" spans="1:11" ht="15" customHeight="1" x14ac:dyDescent="0.25">
      <c r="A203" s="1257"/>
      <c r="B203" s="1263"/>
      <c r="C203" s="857">
        <v>708</v>
      </c>
      <c r="D203" s="857">
        <v>1340.97</v>
      </c>
      <c r="E203" s="857">
        <v>1340.9559999999999</v>
      </c>
      <c r="F203" s="865" t="s">
        <v>560</v>
      </c>
      <c r="G203" s="321"/>
      <c r="H203" s="321"/>
      <c r="I203" s="869"/>
      <c r="J203" s="869"/>
      <c r="K203" s="870"/>
    </row>
    <row r="204" spans="1:11" ht="15" customHeight="1" x14ac:dyDescent="0.25">
      <c r="A204" s="1257"/>
      <c r="B204" s="1263"/>
      <c r="C204" s="857">
        <v>3500</v>
      </c>
      <c r="D204" s="857">
        <v>3074.0799999999995</v>
      </c>
      <c r="E204" s="857">
        <v>3074.0119999999993</v>
      </c>
      <c r="F204" s="865" t="s">
        <v>2811</v>
      </c>
      <c r="G204" s="321"/>
      <c r="H204" s="321"/>
      <c r="I204" s="869"/>
      <c r="J204" s="869"/>
      <c r="K204" s="870"/>
    </row>
    <row r="205" spans="1:11" ht="15" customHeight="1" x14ac:dyDescent="0.25">
      <c r="A205" s="1257"/>
      <c r="B205" s="1263"/>
      <c r="C205" s="857">
        <v>50000</v>
      </c>
      <c r="D205" s="857">
        <v>0</v>
      </c>
      <c r="E205" s="857">
        <v>0</v>
      </c>
      <c r="F205" s="865" t="s">
        <v>2853</v>
      </c>
      <c r="G205" s="321"/>
      <c r="H205" s="321"/>
      <c r="I205" s="869"/>
      <c r="J205" s="869"/>
      <c r="K205" s="870"/>
    </row>
    <row r="206" spans="1:11" ht="15" customHeight="1" x14ac:dyDescent="0.25">
      <c r="A206" s="1258"/>
      <c r="B206" s="1264"/>
      <c r="C206" s="857">
        <v>2500</v>
      </c>
      <c r="D206" s="857">
        <v>849.75000000000011</v>
      </c>
      <c r="E206" s="857">
        <v>849.7410000000001</v>
      </c>
      <c r="F206" s="862" t="s">
        <v>3490</v>
      </c>
      <c r="G206" s="321"/>
      <c r="H206" s="321"/>
      <c r="I206" s="869"/>
      <c r="J206" s="869"/>
      <c r="K206" s="870"/>
    </row>
    <row r="207" spans="1:11" ht="15" customHeight="1" x14ac:dyDescent="0.25">
      <c r="A207" s="1256">
        <v>4231</v>
      </c>
      <c r="B207" s="1259" t="s">
        <v>3013</v>
      </c>
      <c r="C207" s="857">
        <v>26062</v>
      </c>
      <c r="D207" s="857">
        <v>12045.48</v>
      </c>
      <c r="E207" s="857">
        <v>12045.47407</v>
      </c>
      <c r="F207" s="862" t="s">
        <v>607</v>
      </c>
      <c r="G207" s="321"/>
      <c r="H207" s="321"/>
      <c r="I207" s="869"/>
      <c r="J207" s="869"/>
      <c r="K207" s="870"/>
    </row>
    <row r="208" spans="1:11" ht="15" customHeight="1" x14ac:dyDescent="0.25">
      <c r="A208" s="1258"/>
      <c r="B208" s="1261"/>
      <c r="C208" s="857">
        <v>19550</v>
      </c>
      <c r="D208" s="857">
        <v>0</v>
      </c>
      <c r="E208" s="857">
        <v>0</v>
      </c>
      <c r="F208" s="862" t="s">
        <v>3964</v>
      </c>
      <c r="G208" s="321"/>
      <c r="H208" s="321"/>
      <c r="I208" s="869"/>
      <c r="J208" s="869"/>
      <c r="K208" s="870"/>
    </row>
    <row r="209" spans="1:11" ht="28.5" customHeight="1" thickBot="1" x14ac:dyDescent="0.3">
      <c r="A209" s="395">
        <v>4233</v>
      </c>
      <c r="B209" s="396" t="s">
        <v>3191</v>
      </c>
      <c r="C209" s="327">
        <v>0</v>
      </c>
      <c r="D209" s="327">
        <v>233.75</v>
      </c>
      <c r="E209" s="327">
        <v>233.74396999999999</v>
      </c>
      <c r="F209" s="397" t="s">
        <v>3191</v>
      </c>
      <c r="G209" s="321"/>
      <c r="H209" s="321"/>
      <c r="I209" s="869"/>
      <c r="J209" s="869"/>
      <c r="K209" s="870"/>
    </row>
    <row r="210" spans="1:11" s="886" customFormat="1" ht="15.75" customHeight="1" thickTop="1" thickBot="1" x14ac:dyDescent="0.25">
      <c r="A210" s="889" t="s">
        <v>2738</v>
      </c>
      <c r="B210" s="883"/>
      <c r="C210" s="883">
        <f>SUM(C65:C209)</f>
        <v>25458130.129999999</v>
      </c>
      <c r="D210" s="883">
        <f>SUM(D65:D209)</f>
        <v>28008827.24000001</v>
      </c>
      <c r="E210" s="883">
        <f>SUM(E65:E209)</f>
        <v>27983038.436350003</v>
      </c>
      <c r="F210" s="890"/>
      <c r="G210" s="891"/>
      <c r="H210" s="891"/>
      <c r="J210" s="125"/>
    </row>
    <row r="211" spans="1:11" ht="13.5" thickBot="1" x14ac:dyDescent="0.25">
      <c r="A211" s="342"/>
      <c r="B211" s="365"/>
      <c r="C211" s="366"/>
      <c r="D211" s="366"/>
      <c r="E211" s="366"/>
      <c r="F211" s="346"/>
      <c r="G211" s="346"/>
      <c r="H211" s="346"/>
      <c r="I211" s="313"/>
      <c r="J211" s="125"/>
    </row>
    <row r="212" spans="1:11" s="886" customFormat="1" ht="16.5" customHeight="1" thickBot="1" x14ac:dyDescent="0.25">
      <c r="A212" s="1254" t="s">
        <v>3227</v>
      </c>
      <c r="B212" s="1255"/>
      <c r="C212" s="892">
        <f>SUM(C210,C59,C49,C17)</f>
        <v>36241895.129999995</v>
      </c>
      <c r="D212" s="892">
        <f>SUM(D210,D59,D49,D17)</f>
        <v>40377114.210000008</v>
      </c>
      <c r="E212" s="892">
        <f>SUM(E210,E59,E49,E17)</f>
        <v>40739686.619040005</v>
      </c>
      <c r="F212" s="893"/>
      <c r="G212" s="888"/>
      <c r="H212" s="888"/>
      <c r="J212" s="125"/>
    </row>
    <row r="213" spans="1:11" x14ac:dyDescent="0.15">
      <c r="A213" s="328"/>
      <c r="B213" s="328"/>
      <c r="C213" s="328"/>
      <c r="I213" s="368"/>
      <c r="J213" s="125"/>
    </row>
    <row r="214" spans="1:11" x14ac:dyDescent="0.15">
      <c r="I214" s="368"/>
      <c r="J214" s="125"/>
    </row>
    <row r="215" spans="1:11" x14ac:dyDescent="0.15">
      <c r="I215" s="368"/>
      <c r="J215" s="125"/>
    </row>
    <row r="216" spans="1:11" x14ac:dyDescent="0.15">
      <c r="I216" s="368"/>
      <c r="J216" s="125"/>
    </row>
    <row r="217" spans="1:11" x14ac:dyDescent="0.15">
      <c r="I217" s="356"/>
      <c r="J217" s="125"/>
    </row>
    <row r="218" spans="1:11" x14ac:dyDescent="0.15">
      <c r="I218" s="356"/>
      <c r="J218" s="357"/>
    </row>
    <row r="219" spans="1:11" x14ac:dyDescent="0.15">
      <c r="I219" s="356"/>
      <c r="J219" s="357"/>
    </row>
    <row r="220" spans="1:11" x14ac:dyDescent="0.15">
      <c r="I220" s="331"/>
      <c r="J220" s="357"/>
    </row>
    <row r="221" spans="1:11" x14ac:dyDescent="0.15">
      <c r="I221" s="331"/>
      <c r="J221" s="361"/>
    </row>
    <row r="222" spans="1:11" x14ac:dyDescent="0.15">
      <c r="I222" s="331"/>
      <c r="J222" s="361"/>
    </row>
    <row r="223" spans="1:11" x14ac:dyDescent="0.15">
      <c r="J223" s="361"/>
    </row>
    <row r="224" spans="1:11" s="328" customFormat="1" x14ac:dyDescent="0.15">
      <c r="A224" s="369"/>
      <c r="B224" s="313"/>
      <c r="C224" s="313"/>
      <c r="D224" s="367"/>
      <c r="E224" s="367"/>
      <c r="F224" s="311"/>
      <c r="G224" s="311"/>
      <c r="H224" s="311"/>
      <c r="I224" s="311"/>
      <c r="J224" s="312"/>
    </row>
    <row r="225" spans="1:10" s="328" customFormat="1" x14ac:dyDescent="0.15">
      <c r="A225" s="369"/>
      <c r="B225" s="313"/>
      <c r="C225" s="313"/>
      <c r="D225" s="367"/>
      <c r="E225" s="367"/>
      <c r="F225" s="311"/>
      <c r="G225" s="311"/>
      <c r="H225" s="311"/>
      <c r="I225" s="311"/>
      <c r="J225" s="312"/>
    </row>
  </sheetData>
  <mergeCells count="32">
    <mergeCell ref="F34:F35"/>
    <mergeCell ref="H34:H35"/>
    <mergeCell ref="A2:F2"/>
    <mergeCell ref="F26:F29"/>
    <mergeCell ref="H26:H29"/>
    <mergeCell ref="F32:F33"/>
    <mergeCell ref="H32:H33"/>
    <mergeCell ref="F41:F44"/>
    <mergeCell ref="H41:H43"/>
    <mergeCell ref="F55:F56"/>
    <mergeCell ref="H55:H56"/>
    <mergeCell ref="A67:A68"/>
    <mergeCell ref="B67:B68"/>
    <mergeCell ref="A69:A130"/>
    <mergeCell ref="B69:B130"/>
    <mergeCell ref="A131:A134"/>
    <mergeCell ref="B131:B134"/>
    <mergeCell ref="A136:A140"/>
    <mergeCell ref="B136:B140"/>
    <mergeCell ref="A141:A143"/>
    <mergeCell ref="B141:B143"/>
    <mergeCell ref="A145:A146"/>
    <mergeCell ref="B145:B146"/>
    <mergeCell ref="A149:A153"/>
    <mergeCell ref="B149:B153"/>
    <mergeCell ref="A212:B212"/>
    <mergeCell ref="A154:A201"/>
    <mergeCell ref="B154:B201"/>
    <mergeCell ref="A202:A206"/>
    <mergeCell ref="B202:B206"/>
    <mergeCell ref="A207:A208"/>
    <mergeCell ref="B207:B208"/>
  </mergeCells>
  <pageMargins left="0.39370078740157483" right="0.39370078740157483" top="0.59055118110236227" bottom="0.39370078740157483" header="0.31496062992125984" footer="0.11811023622047245"/>
  <pageSetup paperSize="9" scale="80" firstPageNumber="122" fitToHeight="0" orientation="landscape" useFirstPageNumber="1" r:id="rId1"/>
  <headerFooter>
    <oddHeader>&amp;L&amp;"Tahoma,Kurzíva"Závěrečný účet Moravskoslezského kraje za rok 2024&amp;R&amp;"Tahoma,Kurzíva"Tabulka č. 3</oddHeader>
    <oddFooter>&amp;C&amp;"Tahoma,Obyčejné"&amp;P</oddFooter>
  </headerFooter>
  <rowBreaks count="7" manualBreakCount="7">
    <brk id="23" max="5" man="1"/>
    <brk id="40" max="5" man="1"/>
    <brk id="56" max="5" man="1"/>
    <brk id="90" max="5" man="1"/>
    <brk id="124" max="5" man="1"/>
    <brk id="157" max="5" man="1"/>
    <brk id="193" max="5"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99142-6B19-47B4-9D31-F74C67D21C3D}">
  <sheetPr>
    <pageSetUpPr fitToPage="1"/>
  </sheetPr>
  <dimension ref="A1:T308"/>
  <sheetViews>
    <sheetView topLeftCell="B1" zoomScaleNormal="100" zoomScaleSheetLayoutView="100" workbookViewId="0">
      <selection activeCell="T1" sqref="T1"/>
    </sheetView>
  </sheetViews>
  <sheetFormatPr defaultColWidth="9.140625" defaultRowHeight="12.75" x14ac:dyDescent="0.2"/>
  <cols>
    <col min="1" max="1" width="7.28515625" style="720" hidden="1" customWidth="1"/>
    <col min="2" max="2" width="4" style="720" customWidth="1"/>
    <col min="3" max="3" width="37.85546875" style="398" customWidth="1"/>
    <col min="4" max="4" width="10.140625" style="401" customWidth="1"/>
    <col min="5" max="5" width="8.140625" style="401" customWidth="1"/>
    <col min="6" max="6" width="10.85546875" style="398" customWidth="1"/>
    <col min="7" max="7" width="9.85546875" style="398" customWidth="1"/>
    <col min="8" max="8" width="10.140625" style="398" customWidth="1"/>
    <col min="9" max="9" width="9.85546875" style="398" customWidth="1"/>
    <col min="10" max="11" width="8.140625" style="398" customWidth="1"/>
    <col min="12" max="12" width="10.140625" style="398" customWidth="1"/>
    <col min="13" max="13" width="9.85546875" style="398" customWidth="1"/>
    <col min="14" max="15" width="8.140625" style="398" customWidth="1"/>
    <col min="16" max="16" width="9" style="398" customWidth="1"/>
    <col min="17" max="18" width="7.7109375" style="398" customWidth="1"/>
    <col min="19" max="19" width="9" style="398" bestFit="1" customWidth="1"/>
    <col min="20" max="20" width="32.7109375" style="789" customWidth="1"/>
    <col min="21" max="16384" width="9.140625" style="398"/>
  </cols>
  <sheetData>
    <row r="1" spans="1:20" x14ac:dyDescent="0.2">
      <c r="T1" s="721"/>
    </row>
    <row r="2" spans="1:20" ht="21" customHeight="1" x14ac:dyDescent="0.2">
      <c r="A2" s="515"/>
      <c r="B2" s="515"/>
      <c r="C2" s="1299" t="s">
        <v>4038</v>
      </c>
      <c r="D2" s="1300"/>
      <c r="E2" s="1300"/>
      <c r="F2" s="1300"/>
      <c r="G2" s="1300"/>
      <c r="H2" s="1300"/>
      <c r="I2" s="1300"/>
      <c r="J2" s="1300"/>
      <c r="K2" s="1300"/>
      <c r="L2" s="1300"/>
      <c r="M2" s="1300"/>
      <c r="N2" s="1300"/>
      <c r="O2" s="1300"/>
      <c r="P2" s="1300"/>
      <c r="Q2" s="1300"/>
      <c r="R2" s="1300"/>
      <c r="S2" s="1300"/>
      <c r="T2" s="1300"/>
    </row>
    <row r="3" spans="1:20" ht="13.5" thickBot="1" x14ac:dyDescent="0.25">
      <c r="C3" s="401"/>
      <c r="F3" s="401"/>
      <c r="G3" s="401"/>
      <c r="H3" s="401"/>
      <c r="I3" s="401"/>
      <c r="J3" s="401"/>
      <c r="K3" s="401"/>
      <c r="L3" s="401"/>
      <c r="M3" s="401"/>
      <c r="N3" s="401"/>
      <c r="O3" s="401"/>
      <c r="P3" s="401"/>
      <c r="Q3" s="401"/>
      <c r="R3" s="401"/>
      <c r="S3" s="401"/>
      <c r="T3" s="722" t="s">
        <v>2</v>
      </c>
    </row>
    <row r="4" spans="1:20" ht="21" customHeight="1" x14ac:dyDescent="0.2">
      <c r="A4" s="1301" t="s">
        <v>507</v>
      </c>
      <c r="B4" s="1304"/>
      <c r="C4" s="1301" t="s">
        <v>508</v>
      </c>
      <c r="D4" s="1308" t="s">
        <v>4039</v>
      </c>
      <c r="E4" s="1308" t="s">
        <v>2814</v>
      </c>
      <c r="F4" s="1311" t="s">
        <v>509</v>
      </c>
      <c r="G4" s="1312"/>
      <c r="H4" s="1311" t="s">
        <v>3588</v>
      </c>
      <c r="I4" s="1315"/>
      <c r="J4" s="1315"/>
      <c r="K4" s="1316"/>
      <c r="L4" s="1311" t="s">
        <v>4040</v>
      </c>
      <c r="M4" s="1315"/>
      <c r="N4" s="1315"/>
      <c r="O4" s="1315"/>
      <c r="P4" s="1321" t="s">
        <v>510</v>
      </c>
      <c r="Q4" s="1322"/>
      <c r="R4" s="1322"/>
      <c r="S4" s="1323"/>
      <c r="T4" s="1293" t="s">
        <v>511</v>
      </c>
    </row>
    <row r="5" spans="1:20" ht="21" customHeight="1" x14ac:dyDescent="0.2">
      <c r="A5" s="1302"/>
      <c r="B5" s="1305"/>
      <c r="C5" s="1302"/>
      <c r="D5" s="1309"/>
      <c r="E5" s="1309"/>
      <c r="F5" s="1313"/>
      <c r="G5" s="1314"/>
      <c r="H5" s="1317"/>
      <c r="I5" s="1318"/>
      <c r="J5" s="1318"/>
      <c r="K5" s="1319"/>
      <c r="L5" s="1320"/>
      <c r="M5" s="1307"/>
      <c r="N5" s="1307"/>
      <c r="O5" s="1307"/>
      <c r="P5" s="790">
        <v>2026</v>
      </c>
      <c r="Q5" s="791">
        <v>2027</v>
      </c>
      <c r="R5" s="791">
        <v>2028</v>
      </c>
      <c r="S5" s="723" t="s">
        <v>4041</v>
      </c>
      <c r="T5" s="1294"/>
    </row>
    <row r="6" spans="1:20" ht="21" customHeight="1" thickBot="1" x14ac:dyDescent="0.25">
      <c r="A6" s="1303"/>
      <c r="B6" s="1306"/>
      <c r="C6" s="1307"/>
      <c r="D6" s="1310"/>
      <c r="E6" s="1310"/>
      <c r="F6" s="418" t="s">
        <v>4042</v>
      </c>
      <c r="G6" s="419">
        <v>2023</v>
      </c>
      <c r="H6" s="415" t="s">
        <v>295</v>
      </c>
      <c r="I6" s="416" t="s">
        <v>512</v>
      </c>
      <c r="J6" s="416" t="s">
        <v>513</v>
      </c>
      <c r="K6" s="417" t="s">
        <v>8</v>
      </c>
      <c r="L6" s="724" t="s">
        <v>295</v>
      </c>
      <c r="M6" s="725" t="s">
        <v>512</v>
      </c>
      <c r="N6" s="725" t="s">
        <v>513</v>
      </c>
      <c r="O6" s="726" t="s">
        <v>8</v>
      </c>
      <c r="P6" s="399" t="s">
        <v>295</v>
      </c>
      <c r="Q6" s="400" t="s">
        <v>295</v>
      </c>
      <c r="R6" s="400" t="s">
        <v>295</v>
      </c>
      <c r="S6" s="420" t="s">
        <v>295</v>
      </c>
      <c r="T6" s="1295"/>
    </row>
    <row r="7" spans="1:20" s="401" customFormat="1" ht="18" customHeight="1" thickBot="1" x14ac:dyDescent="0.25">
      <c r="A7" s="727"/>
      <c r="B7" s="1289" t="s">
        <v>550</v>
      </c>
      <c r="C7" s="1290"/>
      <c r="D7" s="1290"/>
      <c r="E7" s="1290"/>
      <c r="F7" s="1290"/>
      <c r="G7" s="1290"/>
      <c r="H7" s="1290"/>
      <c r="I7" s="1290"/>
      <c r="J7" s="1290"/>
      <c r="K7" s="1290"/>
      <c r="L7" s="1290"/>
      <c r="M7" s="1290"/>
      <c r="N7" s="1290"/>
      <c r="O7" s="1290"/>
      <c r="P7" s="1290"/>
      <c r="Q7" s="1290"/>
      <c r="R7" s="1290"/>
      <c r="S7" s="1290"/>
      <c r="T7" s="1291"/>
    </row>
    <row r="8" spans="1:20" s="401" customFormat="1" ht="34.5" customHeight="1" x14ac:dyDescent="0.2">
      <c r="A8" s="728">
        <v>4077</v>
      </c>
      <c r="B8" s="1296" t="s">
        <v>514</v>
      </c>
      <c r="C8" s="729" t="s">
        <v>515</v>
      </c>
      <c r="D8" s="263">
        <v>267599.17164000002</v>
      </c>
      <c r="E8" s="730">
        <v>0</v>
      </c>
      <c r="F8" s="731">
        <v>238169.28165000002</v>
      </c>
      <c r="G8" s="732">
        <v>3099.9170899999999</v>
      </c>
      <c r="H8" s="792">
        <v>6563.6728999999996</v>
      </c>
      <c r="I8" s="266">
        <v>6563.6728999999996</v>
      </c>
      <c r="J8" s="266">
        <v>0</v>
      </c>
      <c r="K8" s="733">
        <v>0</v>
      </c>
      <c r="L8" s="425">
        <v>16766.3</v>
      </c>
      <c r="M8" s="734">
        <v>0</v>
      </c>
      <c r="N8" s="734">
        <v>0</v>
      </c>
      <c r="O8" s="732">
        <v>0</v>
      </c>
      <c r="P8" s="402">
        <v>3000</v>
      </c>
      <c r="Q8" s="119">
        <v>0</v>
      </c>
      <c r="R8" s="119">
        <v>0</v>
      </c>
      <c r="S8" s="294">
        <v>0</v>
      </c>
      <c r="T8" s="735" t="s">
        <v>4043</v>
      </c>
    </row>
    <row r="9" spans="1:20" s="401" customFormat="1" ht="34.5" customHeight="1" x14ac:dyDescent="0.2">
      <c r="A9" s="728">
        <v>5337</v>
      </c>
      <c r="B9" s="1297"/>
      <c r="C9" s="729" t="s">
        <v>516</v>
      </c>
      <c r="D9" s="264">
        <v>114165.62413</v>
      </c>
      <c r="E9" s="736">
        <v>0</v>
      </c>
      <c r="F9" s="731">
        <v>58037.181169999996</v>
      </c>
      <c r="G9" s="732">
        <v>21535.205880000001</v>
      </c>
      <c r="H9" s="793">
        <v>6693.2370799999999</v>
      </c>
      <c r="I9" s="406">
        <v>6693.2370799999999</v>
      </c>
      <c r="J9" s="406">
        <v>0</v>
      </c>
      <c r="K9" s="737">
        <v>0</v>
      </c>
      <c r="L9" s="425">
        <v>27900</v>
      </c>
      <c r="M9" s="734">
        <v>0</v>
      </c>
      <c r="N9" s="734">
        <v>0</v>
      </c>
      <c r="O9" s="732">
        <v>0</v>
      </c>
      <c r="P9" s="403">
        <v>0</v>
      </c>
      <c r="Q9" s="734">
        <v>0</v>
      </c>
      <c r="R9" s="734">
        <v>0</v>
      </c>
      <c r="S9" s="738">
        <v>0</v>
      </c>
      <c r="T9" s="735" t="s">
        <v>4044</v>
      </c>
    </row>
    <row r="10" spans="1:20" s="401" customFormat="1" ht="67.5" customHeight="1" x14ac:dyDescent="0.2">
      <c r="A10" s="739">
        <v>5338</v>
      </c>
      <c r="B10" s="1298"/>
      <c r="C10" s="729" t="s">
        <v>517</v>
      </c>
      <c r="D10" s="264">
        <v>73458.953439999997</v>
      </c>
      <c r="E10" s="736">
        <v>0</v>
      </c>
      <c r="F10" s="731">
        <v>35173.927759999999</v>
      </c>
      <c r="G10" s="732">
        <v>5026.0813100000005</v>
      </c>
      <c r="H10" s="793">
        <v>7067.9943700000003</v>
      </c>
      <c r="I10" s="406">
        <v>7067.9943700000003</v>
      </c>
      <c r="J10" s="406">
        <v>0</v>
      </c>
      <c r="K10" s="737">
        <v>0</v>
      </c>
      <c r="L10" s="425">
        <v>9390.9500000000007</v>
      </c>
      <c r="M10" s="734">
        <v>0</v>
      </c>
      <c r="N10" s="734">
        <v>0</v>
      </c>
      <c r="O10" s="732">
        <v>0</v>
      </c>
      <c r="P10" s="403">
        <v>16800</v>
      </c>
      <c r="Q10" s="734">
        <v>0</v>
      </c>
      <c r="R10" s="734">
        <v>0</v>
      </c>
      <c r="S10" s="738">
        <v>0</v>
      </c>
      <c r="T10" s="735" t="s">
        <v>4045</v>
      </c>
    </row>
    <row r="11" spans="1:20" s="401" customFormat="1" ht="58.5" customHeight="1" thickBot="1" x14ac:dyDescent="0.25">
      <c r="A11" s="740">
        <v>5339</v>
      </c>
      <c r="B11" s="741" t="s">
        <v>4046</v>
      </c>
      <c r="C11" s="742" t="s">
        <v>744</v>
      </c>
      <c r="D11" s="264">
        <v>11344.957350000001</v>
      </c>
      <c r="E11" s="743">
        <v>0</v>
      </c>
      <c r="F11" s="744">
        <v>9868.6596500000014</v>
      </c>
      <c r="G11" s="411">
        <v>0</v>
      </c>
      <c r="H11" s="794">
        <v>1476.2977000000001</v>
      </c>
      <c r="I11" s="745">
        <v>1476.2977000000001</v>
      </c>
      <c r="J11" s="745">
        <v>0</v>
      </c>
      <c r="K11" s="746">
        <v>0</v>
      </c>
      <c r="L11" s="425">
        <v>0</v>
      </c>
      <c r="M11" s="734">
        <v>0</v>
      </c>
      <c r="N11" s="734">
        <v>0</v>
      </c>
      <c r="O11" s="732">
        <v>0</v>
      </c>
      <c r="P11" s="747">
        <v>0</v>
      </c>
      <c r="Q11" s="748">
        <v>0</v>
      </c>
      <c r="R11" s="748">
        <v>0</v>
      </c>
      <c r="S11" s="749">
        <v>0</v>
      </c>
      <c r="T11" s="750" t="s">
        <v>4047</v>
      </c>
    </row>
    <row r="12" spans="1:20" s="401" customFormat="1" ht="27.75" customHeight="1" thickBot="1" x14ac:dyDescent="0.25">
      <c r="A12" s="751"/>
      <c r="B12" s="1276" t="s">
        <v>2815</v>
      </c>
      <c r="C12" s="1292"/>
      <c r="D12" s="752">
        <v>466568.70656000002</v>
      </c>
      <c r="E12" s="752">
        <v>0</v>
      </c>
      <c r="F12" s="795">
        <v>341249.05022999999</v>
      </c>
      <c r="G12" s="796">
        <v>29661.204280000002</v>
      </c>
      <c r="H12" s="795">
        <v>21801.20205</v>
      </c>
      <c r="I12" s="797">
        <v>21801.20205</v>
      </c>
      <c r="J12" s="797">
        <v>0</v>
      </c>
      <c r="K12" s="796">
        <v>0</v>
      </c>
      <c r="L12" s="795">
        <v>54057.25</v>
      </c>
      <c r="M12" s="797">
        <v>0</v>
      </c>
      <c r="N12" s="797">
        <v>0</v>
      </c>
      <c r="O12" s="796">
        <v>0</v>
      </c>
      <c r="P12" s="795">
        <v>19800</v>
      </c>
      <c r="Q12" s="797">
        <v>0</v>
      </c>
      <c r="R12" s="797">
        <v>0</v>
      </c>
      <c r="S12" s="798">
        <v>0</v>
      </c>
      <c r="T12" s="753"/>
    </row>
    <row r="13" spans="1:20" s="401" customFormat="1" ht="18" customHeight="1" thickBot="1" x14ac:dyDescent="0.25">
      <c r="A13" s="727"/>
      <c r="B13" s="1289" t="s">
        <v>584</v>
      </c>
      <c r="C13" s="1290"/>
      <c r="D13" s="1290"/>
      <c r="E13" s="1290"/>
      <c r="F13" s="1290"/>
      <c r="G13" s="1290"/>
      <c r="H13" s="1290"/>
      <c r="I13" s="1290"/>
      <c r="J13" s="1290"/>
      <c r="K13" s="1290"/>
      <c r="L13" s="1290"/>
      <c r="M13" s="1290"/>
      <c r="N13" s="1290"/>
      <c r="O13" s="1290"/>
      <c r="P13" s="1290"/>
      <c r="Q13" s="1290"/>
      <c r="R13" s="1290"/>
      <c r="S13" s="1290"/>
      <c r="T13" s="1291"/>
    </row>
    <row r="14" spans="1:20" s="401" customFormat="1" ht="34.5" customHeight="1" x14ac:dyDescent="0.2">
      <c r="A14" s="740">
        <v>4707</v>
      </c>
      <c r="B14" s="1278"/>
      <c r="C14" s="729" t="s">
        <v>734</v>
      </c>
      <c r="D14" s="263">
        <v>17745.923999999999</v>
      </c>
      <c r="E14" s="263">
        <v>0</v>
      </c>
      <c r="F14" s="731">
        <v>0</v>
      </c>
      <c r="G14" s="732">
        <v>55273.880539999998</v>
      </c>
      <c r="H14" s="793">
        <v>17745.923999999999</v>
      </c>
      <c r="I14" s="266">
        <v>17745.923999999999</v>
      </c>
      <c r="J14" s="266">
        <v>0</v>
      </c>
      <c r="K14" s="733">
        <v>0</v>
      </c>
      <c r="L14" s="425">
        <v>34800</v>
      </c>
      <c r="M14" s="734">
        <v>0</v>
      </c>
      <c r="N14" s="734">
        <v>0</v>
      </c>
      <c r="O14" s="732">
        <v>0</v>
      </c>
      <c r="P14" s="402">
        <v>0</v>
      </c>
      <c r="Q14" s="119">
        <v>0</v>
      </c>
      <c r="R14" s="119">
        <v>0</v>
      </c>
      <c r="S14" s="294">
        <v>0</v>
      </c>
      <c r="T14" s="750" t="s">
        <v>4048</v>
      </c>
    </row>
    <row r="15" spans="1:20" s="401" customFormat="1" ht="34.5" customHeight="1" x14ac:dyDescent="0.2">
      <c r="A15" s="754">
        <v>5057</v>
      </c>
      <c r="B15" s="1279"/>
      <c r="C15" s="729" t="s">
        <v>518</v>
      </c>
      <c r="D15" s="264">
        <v>202283.59041999999</v>
      </c>
      <c r="E15" s="264">
        <v>0</v>
      </c>
      <c r="F15" s="731">
        <v>196410.61142</v>
      </c>
      <c r="G15" s="732">
        <v>834.9</v>
      </c>
      <c r="H15" s="793">
        <v>5012.3490000000002</v>
      </c>
      <c r="I15" s="406">
        <v>5012.3490000000002</v>
      </c>
      <c r="J15" s="406">
        <v>0</v>
      </c>
      <c r="K15" s="737">
        <v>0</v>
      </c>
      <c r="L15" s="425">
        <v>25.73</v>
      </c>
      <c r="M15" s="734">
        <v>0</v>
      </c>
      <c r="N15" s="734">
        <v>0</v>
      </c>
      <c r="O15" s="732">
        <v>0</v>
      </c>
      <c r="P15" s="403">
        <v>0</v>
      </c>
      <c r="Q15" s="734">
        <v>0</v>
      </c>
      <c r="R15" s="734">
        <v>0</v>
      </c>
      <c r="S15" s="738">
        <v>0</v>
      </c>
      <c r="T15" s="735" t="s">
        <v>2734</v>
      </c>
    </row>
    <row r="16" spans="1:20" s="401" customFormat="1" ht="22.5" customHeight="1" x14ac:dyDescent="0.2">
      <c r="A16" s="740">
        <v>5313</v>
      </c>
      <c r="B16" s="1279"/>
      <c r="C16" s="729" t="s">
        <v>519</v>
      </c>
      <c r="D16" s="264">
        <v>5323.9750000000004</v>
      </c>
      <c r="E16" s="756">
        <v>0</v>
      </c>
      <c r="F16" s="731">
        <v>4722</v>
      </c>
      <c r="G16" s="732">
        <v>241.39500000000001</v>
      </c>
      <c r="H16" s="793">
        <v>360.58</v>
      </c>
      <c r="I16" s="406">
        <v>360.58</v>
      </c>
      <c r="J16" s="406">
        <v>0</v>
      </c>
      <c r="K16" s="737">
        <v>0</v>
      </c>
      <c r="L16" s="425">
        <v>0</v>
      </c>
      <c r="M16" s="734">
        <v>0</v>
      </c>
      <c r="N16" s="734">
        <v>0</v>
      </c>
      <c r="O16" s="732">
        <v>0</v>
      </c>
      <c r="P16" s="403">
        <v>0</v>
      </c>
      <c r="Q16" s="734">
        <v>0</v>
      </c>
      <c r="R16" s="734">
        <v>0</v>
      </c>
      <c r="S16" s="738">
        <v>0</v>
      </c>
      <c r="T16" s="735" t="s">
        <v>61</v>
      </c>
    </row>
    <row r="17" spans="1:20" s="401" customFormat="1" ht="35.25" customHeight="1" thickBot="1" x14ac:dyDescent="0.25">
      <c r="A17" s="754">
        <v>5344</v>
      </c>
      <c r="B17" s="1280"/>
      <c r="C17" s="729" t="s">
        <v>2978</v>
      </c>
      <c r="D17" s="405">
        <v>600.57140000000004</v>
      </c>
      <c r="E17" s="405">
        <v>0</v>
      </c>
      <c r="F17" s="744">
        <v>0</v>
      </c>
      <c r="G17" s="411">
        <v>195.83850000000001</v>
      </c>
      <c r="H17" s="793">
        <v>600.57140000000004</v>
      </c>
      <c r="I17" s="745">
        <v>600.57140000000004</v>
      </c>
      <c r="J17" s="745">
        <v>0</v>
      </c>
      <c r="K17" s="746">
        <v>0</v>
      </c>
      <c r="L17" s="425">
        <v>33217.120000000003</v>
      </c>
      <c r="M17" s="734">
        <v>0</v>
      </c>
      <c r="N17" s="734">
        <v>0</v>
      </c>
      <c r="O17" s="732">
        <v>0</v>
      </c>
      <c r="P17" s="747">
        <v>50000</v>
      </c>
      <c r="Q17" s="748">
        <v>50000</v>
      </c>
      <c r="R17" s="748">
        <v>50000</v>
      </c>
      <c r="S17" s="295">
        <v>50000</v>
      </c>
      <c r="T17" s="750" t="s">
        <v>4048</v>
      </c>
    </row>
    <row r="18" spans="1:20" s="401" customFormat="1" ht="15.75" customHeight="1" thickBot="1" x14ac:dyDescent="0.25">
      <c r="A18" s="757"/>
      <c r="B18" s="1276" t="s">
        <v>520</v>
      </c>
      <c r="C18" s="1277"/>
      <c r="D18" s="752">
        <v>225954.06081999998</v>
      </c>
      <c r="E18" s="752">
        <v>0</v>
      </c>
      <c r="F18" s="795">
        <v>201132.61142</v>
      </c>
      <c r="G18" s="796">
        <v>56546.014039999995</v>
      </c>
      <c r="H18" s="795">
        <v>23719.424400000004</v>
      </c>
      <c r="I18" s="797">
        <v>23719.424400000004</v>
      </c>
      <c r="J18" s="797">
        <v>0</v>
      </c>
      <c r="K18" s="796">
        <v>0</v>
      </c>
      <c r="L18" s="795">
        <v>68042.850000000006</v>
      </c>
      <c r="M18" s="797">
        <v>0</v>
      </c>
      <c r="N18" s="797">
        <v>0</v>
      </c>
      <c r="O18" s="796">
        <v>0</v>
      </c>
      <c r="P18" s="795">
        <v>50000</v>
      </c>
      <c r="Q18" s="797">
        <v>50000</v>
      </c>
      <c r="R18" s="797">
        <v>50000</v>
      </c>
      <c r="S18" s="798">
        <v>50000</v>
      </c>
      <c r="T18" s="753"/>
    </row>
    <row r="19" spans="1:20" s="401" customFormat="1" ht="18" customHeight="1" thickBot="1" x14ac:dyDescent="0.25">
      <c r="A19" s="727"/>
      <c r="B19" s="1289" t="s">
        <v>2816</v>
      </c>
      <c r="C19" s="1290"/>
      <c r="D19" s="1290"/>
      <c r="E19" s="1290"/>
      <c r="F19" s="1290"/>
      <c r="G19" s="1290"/>
      <c r="H19" s="1290"/>
      <c r="I19" s="1290"/>
      <c r="J19" s="1290"/>
      <c r="K19" s="1290"/>
      <c r="L19" s="1290"/>
      <c r="M19" s="1290"/>
      <c r="N19" s="1290"/>
      <c r="O19" s="1290"/>
      <c r="P19" s="1290"/>
      <c r="Q19" s="1290"/>
      <c r="R19" s="1290"/>
      <c r="S19" s="1290"/>
      <c r="T19" s="1291"/>
    </row>
    <row r="20" spans="1:20" ht="24" customHeight="1" x14ac:dyDescent="0.2">
      <c r="A20" s="754">
        <v>4079</v>
      </c>
      <c r="B20" s="1281"/>
      <c r="C20" s="729" t="s">
        <v>3432</v>
      </c>
      <c r="D20" s="263">
        <v>78915.296010000005</v>
      </c>
      <c r="E20" s="263">
        <v>0</v>
      </c>
      <c r="F20" s="731">
        <v>0</v>
      </c>
      <c r="G20" s="732">
        <v>71120.187760000001</v>
      </c>
      <c r="H20" s="793">
        <v>7795.1082500000002</v>
      </c>
      <c r="I20" s="266">
        <v>7795.1082500000002</v>
      </c>
      <c r="J20" s="266">
        <v>0</v>
      </c>
      <c r="K20" s="733">
        <v>0</v>
      </c>
      <c r="L20" s="425">
        <v>0</v>
      </c>
      <c r="M20" s="734">
        <v>0</v>
      </c>
      <c r="N20" s="734">
        <v>0</v>
      </c>
      <c r="O20" s="732">
        <v>0</v>
      </c>
      <c r="P20" s="402">
        <v>0</v>
      </c>
      <c r="Q20" s="119">
        <v>0</v>
      </c>
      <c r="R20" s="119">
        <v>0</v>
      </c>
      <c r="S20" s="294">
        <v>0</v>
      </c>
      <c r="T20" s="735" t="s">
        <v>61</v>
      </c>
    </row>
    <row r="21" spans="1:20" ht="24" customHeight="1" x14ac:dyDescent="0.2">
      <c r="A21" s="758">
        <v>4081</v>
      </c>
      <c r="B21" s="1282"/>
      <c r="C21" s="729" t="s">
        <v>2631</v>
      </c>
      <c r="D21" s="264">
        <v>311962.21187000006</v>
      </c>
      <c r="E21" s="264">
        <v>0</v>
      </c>
      <c r="F21" s="731">
        <v>1430.22</v>
      </c>
      <c r="G21" s="732">
        <v>13007.245570000001</v>
      </c>
      <c r="H21" s="793">
        <v>293622.15630000003</v>
      </c>
      <c r="I21" s="406">
        <v>293622.15630000003</v>
      </c>
      <c r="J21" s="406">
        <v>0</v>
      </c>
      <c r="K21" s="737">
        <v>0</v>
      </c>
      <c r="L21" s="425">
        <v>3902.59</v>
      </c>
      <c r="M21" s="734">
        <v>0</v>
      </c>
      <c r="N21" s="734">
        <v>0</v>
      </c>
      <c r="O21" s="732">
        <v>0</v>
      </c>
      <c r="P21" s="403">
        <v>0</v>
      </c>
      <c r="Q21" s="734">
        <v>0</v>
      </c>
      <c r="R21" s="734">
        <v>0</v>
      </c>
      <c r="S21" s="738">
        <v>0</v>
      </c>
      <c r="T21" s="735" t="s">
        <v>61</v>
      </c>
    </row>
    <row r="22" spans="1:20" ht="45" customHeight="1" x14ac:dyDescent="0.2">
      <c r="A22" s="758">
        <v>4123</v>
      </c>
      <c r="B22" s="1282"/>
      <c r="C22" s="729" t="s">
        <v>2817</v>
      </c>
      <c r="D22" s="264">
        <v>4958.1279999999997</v>
      </c>
      <c r="E22" s="264">
        <v>59</v>
      </c>
      <c r="F22" s="731">
        <v>1900.374</v>
      </c>
      <c r="G22" s="732">
        <v>1617.568</v>
      </c>
      <c r="H22" s="793">
        <v>1381.1859999999999</v>
      </c>
      <c r="I22" s="406">
        <v>1381.1859999999999</v>
      </c>
      <c r="J22" s="406">
        <v>0</v>
      </c>
      <c r="K22" s="737">
        <v>0</v>
      </c>
      <c r="L22" s="425">
        <v>0</v>
      </c>
      <c r="M22" s="734">
        <v>0</v>
      </c>
      <c r="N22" s="734">
        <v>0</v>
      </c>
      <c r="O22" s="732">
        <v>0</v>
      </c>
      <c r="P22" s="403">
        <v>0</v>
      </c>
      <c r="Q22" s="734">
        <v>0</v>
      </c>
      <c r="R22" s="734">
        <v>0</v>
      </c>
      <c r="S22" s="738">
        <v>0</v>
      </c>
      <c r="T22" s="735" t="s">
        <v>61</v>
      </c>
    </row>
    <row r="23" spans="1:20" ht="34.5" customHeight="1" x14ac:dyDescent="0.2">
      <c r="A23" s="758">
        <v>4191</v>
      </c>
      <c r="B23" s="1282"/>
      <c r="C23" s="729" t="s">
        <v>3433</v>
      </c>
      <c r="D23" s="264">
        <v>49100</v>
      </c>
      <c r="E23" s="264">
        <v>0</v>
      </c>
      <c r="F23" s="731">
        <v>0</v>
      </c>
      <c r="G23" s="732">
        <v>35953</v>
      </c>
      <c r="H23" s="793">
        <v>13147</v>
      </c>
      <c r="I23" s="406">
        <v>13147</v>
      </c>
      <c r="J23" s="406">
        <v>0</v>
      </c>
      <c r="K23" s="737">
        <v>0</v>
      </c>
      <c r="L23" s="425">
        <v>0</v>
      </c>
      <c r="M23" s="734">
        <v>0</v>
      </c>
      <c r="N23" s="734">
        <v>0</v>
      </c>
      <c r="O23" s="732">
        <v>0</v>
      </c>
      <c r="P23" s="403">
        <v>0</v>
      </c>
      <c r="Q23" s="734">
        <v>0</v>
      </c>
      <c r="R23" s="734">
        <v>0</v>
      </c>
      <c r="S23" s="738">
        <v>0</v>
      </c>
      <c r="T23" s="759" t="s">
        <v>61</v>
      </c>
    </row>
    <row r="24" spans="1:20" ht="34.5" customHeight="1" x14ac:dyDescent="0.2">
      <c r="A24" s="758">
        <v>4195</v>
      </c>
      <c r="B24" s="1282"/>
      <c r="C24" s="729" t="s">
        <v>4049</v>
      </c>
      <c r="D24" s="264">
        <v>3800</v>
      </c>
      <c r="E24" s="264">
        <v>0</v>
      </c>
      <c r="F24" s="731">
        <v>0</v>
      </c>
      <c r="G24" s="732">
        <v>0</v>
      </c>
      <c r="H24" s="793">
        <v>3800</v>
      </c>
      <c r="I24" s="406">
        <v>3800</v>
      </c>
      <c r="J24" s="406">
        <v>0</v>
      </c>
      <c r="K24" s="737">
        <v>0</v>
      </c>
      <c r="L24" s="425">
        <v>0</v>
      </c>
      <c r="M24" s="734">
        <v>0</v>
      </c>
      <c r="N24" s="734">
        <v>0</v>
      </c>
      <c r="O24" s="732">
        <v>0</v>
      </c>
      <c r="P24" s="403">
        <v>0</v>
      </c>
      <c r="Q24" s="734">
        <v>0</v>
      </c>
      <c r="R24" s="734">
        <v>0</v>
      </c>
      <c r="S24" s="738">
        <v>0</v>
      </c>
      <c r="T24" s="759" t="s">
        <v>61</v>
      </c>
    </row>
    <row r="25" spans="1:20" ht="42" x14ac:dyDescent="0.2">
      <c r="A25" s="758">
        <v>4246</v>
      </c>
      <c r="B25" s="1282"/>
      <c r="C25" s="729" t="s">
        <v>3589</v>
      </c>
      <c r="D25" s="264">
        <v>31988.007170000001</v>
      </c>
      <c r="E25" s="264">
        <v>888</v>
      </c>
      <c r="F25" s="731">
        <v>0</v>
      </c>
      <c r="G25" s="732">
        <v>3777.7091099999998</v>
      </c>
      <c r="H25" s="793">
        <v>10370.388060000001</v>
      </c>
      <c r="I25" s="406">
        <v>10370.388060000001</v>
      </c>
      <c r="J25" s="406">
        <v>0</v>
      </c>
      <c r="K25" s="737">
        <v>0</v>
      </c>
      <c r="L25" s="425">
        <v>16951.91</v>
      </c>
      <c r="M25" s="734">
        <v>0</v>
      </c>
      <c r="N25" s="734">
        <v>0</v>
      </c>
      <c r="O25" s="732">
        <v>0</v>
      </c>
      <c r="P25" s="403">
        <v>0</v>
      </c>
      <c r="Q25" s="734">
        <v>0</v>
      </c>
      <c r="R25" s="734">
        <v>0</v>
      </c>
      <c r="S25" s="738">
        <v>0</v>
      </c>
      <c r="T25" s="759" t="s">
        <v>61</v>
      </c>
    </row>
    <row r="26" spans="1:20" ht="34.5" customHeight="1" x14ac:dyDescent="0.2">
      <c r="A26" s="758">
        <v>4333</v>
      </c>
      <c r="B26" s="1282"/>
      <c r="C26" s="729" t="s">
        <v>3959</v>
      </c>
      <c r="D26" s="264">
        <v>5748.46</v>
      </c>
      <c r="E26" s="264">
        <v>0</v>
      </c>
      <c r="F26" s="731">
        <v>0</v>
      </c>
      <c r="G26" s="732">
        <v>0</v>
      </c>
      <c r="H26" s="793">
        <v>5748.46</v>
      </c>
      <c r="I26" s="406">
        <v>5748.46</v>
      </c>
      <c r="J26" s="406">
        <v>0</v>
      </c>
      <c r="K26" s="737">
        <v>0</v>
      </c>
      <c r="L26" s="425">
        <v>0</v>
      </c>
      <c r="M26" s="734">
        <v>0</v>
      </c>
      <c r="N26" s="734">
        <v>0</v>
      </c>
      <c r="O26" s="732">
        <v>0</v>
      </c>
      <c r="P26" s="403">
        <v>0</v>
      </c>
      <c r="Q26" s="734">
        <v>0</v>
      </c>
      <c r="R26" s="734">
        <v>0</v>
      </c>
      <c r="S26" s="738">
        <v>0</v>
      </c>
      <c r="T26" s="759" t="s">
        <v>61</v>
      </c>
    </row>
    <row r="27" spans="1:20" ht="55.5" customHeight="1" x14ac:dyDescent="0.2">
      <c r="A27" s="758">
        <v>4335</v>
      </c>
      <c r="B27" s="1282"/>
      <c r="C27" s="729" t="s">
        <v>3591</v>
      </c>
      <c r="D27" s="264">
        <v>5800.0069999999996</v>
      </c>
      <c r="E27" s="264">
        <v>0</v>
      </c>
      <c r="F27" s="731">
        <v>0</v>
      </c>
      <c r="G27" s="732">
        <v>721.4</v>
      </c>
      <c r="H27" s="807">
        <v>792.18700000000001</v>
      </c>
      <c r="I27" s="424">
        <v>792.18700000000001</v>
      </c>
      <c r="J27" s="424">
        <v>0</v>
      </c>
      <c r="K27" s="760">
        <v>0</v>
      </c>
      <c r="L27" s="425">
        <v>4286.42</v>
      </c>
      <c r="M27" s="734">
        <v>0</v>
      </c>
      <c r="N27" s="734">
        <v>0</v>
      </c>
      <c r="O27" s="732">
        <v>0</v>
      </c>
      <c r="P27" s="403">
        <v>0</v>
      </c>
      <c r="Q27" s="734">
        <v>0</v>
      </c>
      <c r="R27" s="734">
        <v>0</v>
      </c>
      <c r="S27" s="738">
        <v>0</v>
      </c>
      <c r="T27" s="759" t="s">
        <v>4198</v>
      </c>
    </row>
    <row r="28" spans="1:20" ht="34.5" customHeight="1" x14ac:dyDescent="0.2">
      <c r="A28" s="758">
        <v>4337</v>
      </c>
      <c r="B28" s="1282"/>
      <c r="C28" s="801" t="s">
        <v>3592</v>
      </c>
      <c r="D28" s="265">
        <v>15000</v>
      </c>
      <c r="E28" s="265">
        <v>934</v>
      </c>
      <c r="F28" s="802">
        <v>0</v>
      </c>
      <c r="G28" s="803">
        <v>10000</v>
      </c>
      <c r="H28" s="804">
        <v>15000</v>
      </c>
      <c r="I28" s="293">
        <v>15000</v>
      </c>
      <c r="J28" s="293">
        <v>0</v>
      </c>
      <c r="K28" s="805">
        <v>0</v>
      </c>
      <c r="L28" s="421">
        <v>0</v>
      </c>
      <c r="M28" s="422">
        <v>0</v>
      </c>
      <c r="N28" s="422">
        <v>0</v>
      </c>
      <c r="O28" s="803">
        <v>0</v>
      </c>
      <c r="P28" s="806">
        <v>0</v>
      </c>
      <c r="Q28" s="422">
        <v>0</v>
      </c>
      <c r="R28" s="422">
        <v>0</v>
      </c>
      <c r="S28" s="423">
        <v>0</v>
      </c>
      <c r="T28" s="408" t="s">
        <v>4048</v>
      </c>
    </row>
    <row r="29" spans="1:20" ht="34.5" customHeight="1" x14ac:dyDescent="0.2">
      <c r="A29" s="758">
        <v>4340</v>
      </c>
      <c r="B29" s="1282"/>
      <c r="C29" s="729" t="s">
        <v>3593</v>
      </c>
      <c r="D29" s="264">
        <v>60000</v>
      </c>
      <c r="E29" s="264">
        <v>276</v>
      </c>
      <c r="F29" s="731">
        <v>0</v>
      </c>
      <c r="G29" s="732">
        <v>50000</v>
      </c>
      <c r="H29" s="793">
        <v>60000</v>
      </c>
      <c r="I29" s="406">
        <v>60000</v>
      </c>
      <c r="J29" s="406">
        <v>0</v>
      </c>
      <c r="K29" s="737">
        <v>0</v>
      </c>
      <c r="L29" s="425">
        <v>30000</v>
      </c>
      <c r="M29" s="734">
        <v>0</v>
      </c>
      <c r="N29" s="734">
        <v>0</v>
      </c>
      <c r="O29" s="732">
        <v>0</v>
      </c>
      <c r="P29" s="403">
        <v>0</v>
      </c>
      <c r="Q29" s="734">
        <v>0</v>
      </c>
      <c r="R29" s="734">
        <v>0</v>
      </c>
      <c r="S29" s="738">
        <v>0</v>
      </c>
      <c r="T29" s="412" t="s">
        <v>4048</v>
      </c>
    </row>
    <row r="30" spans="1:20" ht="24" customHeight="1" x14ac:dyDescent="0.2">
      <c r="A30" s="758">
        <v>4341</v>
      </c>
      <c r="B30" s="1282"/>
      <c r="C30" s="729" t="s">
        <v>3620</v>
      </c>
      <c r="D30" s="264">
        <v>303820.46682999999</v>
      </c>
      <c r="E30" s="264">
        <v>0</v>
      </c>
      <c r="F30" s="731">
        <v>0</v>
      </c>
      <c r="G30" s="732">
        <v>10751.466829999999</v>
      </c>
      <c r="H30" s="793">
        <v>1403.9</v>
      </c>
      <c r="I30" s="406">
        <v>1403.9</v>
      </c>
      <c r="J30" s="406">
        <v>0</v>
      </c>
      <c r="K30" s="737">
        <v>0</v>
      </c>
      <c r="L30" s="425">
        <v>36355.1</v>
      </c>
      <c r="M30" s="734">
        <v>0</v>
      </c>
      <c r="N30" s="734">
        <v>0</v>
      </c>
      <c r="O30" s="732">
        <v>0</v>
      </c>
      <c r="P30" s="403">
        <v>50000</v>
      </c>
      <c r="Q30" s="734">
        <v>205310</v>
      </c>
      <c r="R30" s="734">
        <v>0</v>
      </c>
      <c r="S30" s="738">
        <v>0</v>
      </c>
      <c r="T30" s="759" t="s">
        <v>61</v>
      </c>
    </row>
    <row r="31" spans="1:20" ht="52.5" x14ac:dyDescent="0.2">
      <c r="A31" s="758">
        <v>4342</v>
      </c>
      <c r="B31" s="1282"/>
      <c r="C31" s="729" t="s">
        <v>3961</v>
      </c>
      <c r="D31" s="264">
        <v>13900</v>
      </c>
      <c r="E31" s="264">
        <v>0</v>
      </c>
      <c r="F31" s="731">
        <v>0</v>
      </c>
      <c r="G31" s="732">
        <v>0</v>
      </c>
      <c r="H31" s="793">
        <v>88.33</v>
      </c>
      <c r="I31" s="424">
        <v>88.33</v>
      </c>
      <c r="J31" s="424">
        <v>0</v>
      </c>
      <c r="K31" s="760">
        <v>0</v>
      </c>
      <c r="L31" s="425">
        <v>6811.67</v>
      </c>
      <c r="M31" s="734">
        <v>0</v>
      </c>
      <c r="N31" s="734">
        <v>0</v>
      </c>
      <c r="O31" s="732">
        <v>0</v>
      </c>
      <c r="P31" s="403">
        <v>7000</v>
      </c>
      <c r="Q31" s="734">
        <v>0</v>
      </c>
      <c r="R31" s="734">
        <v>0</v>
      </c>
      <c r="S31" s="738">
        <v>0</v>
      </c>
      <c r="T31" s="407" t="s">
        <v>61</v>
      </c>
    </row>
    <row r="32" spans="1:20" ht="45" customHeight="1" x14ac:dyDescent="0.2">
      <c r="A32" s="758">
        <v>4343</v>
      </c>
      <c r="B32" s="1282"/>
      <c r="C32" s="729" t="s">
        <v>3962</v>
      </c>
      <c r="D32" s="264">
        <v>119600.008</v>
      </c>
      <c r="E32" s="264">
        <v>0</v>
      </c>
      <c r="F32" s="731">
        <v>0</v>
      </c>
      <c r="G32" s="732">
        <v>0</v>
      </c>
      <c r="H32" s="793">
        <v>980.178</v>
      </c>
      <c r="I32" s="424">
        <v>980.178</v>
      </c>
      <c r="J32" s="424">
        <v>0</v>
      </c>
      <c r="K32" s="760">
        <v>0</v>
      </c>
      <c r="L32" s="425">
        <v>24919.83</v>
      </c>
      <c r="M32" s="734">
        <v>0</v>
      </c>
      <c r="N32" s="734">
        <v>0</v>
      </c>
      <c r="O32" s="732">
        <v>0</v>
      </c>
      <c r="P32" s="403">
        <v>58700</v>
      </c>
      <c r="Q32" s="734">
        <v>35000</v>
      </c>
      <c r="R32" s="734">
        <v>0</v>
      </c>
      <c r="S32" s="738">
        <v>0</v>
      </c>
      <c r="T32" s="407" t="s">
        <v>61</v>
      </c>
    </row>
    <row r="33" spans="1:20" ht="45" customHeight="1" x14ac:dyDescent="0.2">
      <c r="A33" s="758">
        <v>4345</v>
      </c>
      <c r="B33" s="1282"/>
      <c r="C33" s="729" t="s">
        <v>4050</v>
      </c>
      <c r="D33" s="264">
        <v>54300</v>
      </c>
      <c r="E33" s="264">
        <v>0</v>
      </c>
      <c r="F33" s="731">
        <v>0</v>
      </c>
      <c r="G33" s="732">
        <v>0</v>
      </c>
      <c r="H33" s="793">
        <v>54300</v>
      </c>
      <c r="I33" s="424">
        <v>54300</v>
      </c>
      <c r="J33" s="424">
        <v>0</v>
      </c>
      <c r="K33" s="760">
        <v>0</v>
      </c>
      <c r="L33" s="425">
        <v>0</v>
      </c>
      <c r="M33" s="734">
        <v>0</v>
      </c>
      <c r="N33" s="734">
        <v>0</v>
      </c>
      <c r="O33" s="732">
        <v>0</v>
      </c>
      <c r="P33" s="403">
        <v>0</v>
      </c>
      <c r="Q33" s="734">
        <v>0</v>
      </c>
      <c r="R33" s="734">
        <v>0</v>
      </c>
      <c r="S33" s="738">
        <v>0</v>
      </c>
      <c r="T33" s="407" t="s">
        <v>61</v>
      </c>
    </row>
    <row r="34" spans="1:20" ht="45" customHeight="1" x14ac:dyDescent="0.2">
      <c r="A34" s="758">
        <v>4346</v>
      </c>
      <c r="B34" s="1282"/>
      <c r="C34" s="729" t="s">
        <v>4051</v>
      </c>
      <c r="D34" s="264">
        <v>33700</v>
      </c>
      <c r="E34" s="264">
        <v>0</v>
      </c>
      <c r="F34" s="731">
        <v>0</v>
      </c>
      <c r="G34" s="732">
        <v>0</v>
      </c>
      <c r="H34" s="793">
        <v>33700</v>
      </c>
      <c r="I34" s="424">
        <v>33700</v>
      </c>
      <c r="J34" s="424">
        <v>0</v>
      </c>
      <c r="K34" s="760">
        <v>0</v>
      </c>
      <c r="L34" s="425">
        <v>0</v>
      </c>
      <c r="M34" s="734">
        <v>0</v>
      </c>
      <c r="N34" s="734">
        <v>0</v>
      </c>
      <c r="O34" s="732">
        <v>0</v>
      </c>
      <c r="P34" s="403">
        <v>0</v>
      </c>
      <c r="Q34" s="734">
        <v>0</v>
      </c>
      <c r="R34" s="734">
        <v>0</v>
      </c>
      <c r="S34" s="738">
        <v>0</v>
      </c>
      <c r="T34" s="407" t="s">
        <v>61</v>
      </c>
    </row>
    <row r="35" spans="1:20" ht="34.5" customHeight="1" x14ac:dyDescent="0.2">
      <c r="A35" s="761">
        <v>4355</v>
      </c>
      <c r="B35" s="1282"/>
      <c r="C35" s="729" t="s">
        <v>521</v>
      </c>
      <c r="D35" s="264">
        <v>515701</v>
      </c>
      <c r="E35" s="264">
        <v>31981</v>
      </c>
      <c r="F35" s="731">
        <v>2464656.983</v>
      </c>
      <c r="G35" s="732">
        <v>469826</v>
      </c>
      <c r="H35" s="793">
        <v>515701</v>
      </c>
      <c r="I35" s="424">
        <v>299545</v>
      </c>
      <c r="J35" s="762">
        <v>216156</v>
      </c>
      <c r="K35" s="760">
        <v>0</v>
      </c>
      <c r="L35" s="425">
        <v>419858</v>
      </c>
      <c r="M35" s="734">
        <v>0</v>
      </c>
      <c r="N35" s="734">
        <v>0</v>
      </c>
      <c r="O35" s="732">
        <v>0</v>
      </c>
      <c r="P35" s="403">
        <v>0</v>
      </c>
      <c r="Q35" s="734">
        <v>0</v>
      </c>
      <c r="R35" s="734">
        <v>0</v>
      </c>
      <c r="S35" s="738">
        <v>0</v>
      </c>
      <c r="T35" s="412" t="s">
        <v>4048</v>
      </c>
    </row>
    <row r="36" spans="1:20" ht="24" customHeight="1" x14ac:dyDescent="0.2">
      <c r="A36" s="758">
        <v>4414</v>
      </c>
      <c r="B36" s="1282"/>
      <c r="C36" s="729" t="s">
        <v>4052</v>
      </c>
      <c r="D36" s="264">
        <v>21000.001</v>
      </c>
      <c r="E36" s="264">
        <v>0</v>
      </c>
      <c r="F36" s="731">
        <v>0</v>
      </c>
      <c r="G36" s="732">
        <v>0</v>
      </c>
      <c r="H36" s="793">
        <v>15530.700999999999</v>
      </c>
      <c r="I36" s="424">
        <v>15530.700999999999</v>
      </c>
      <c r="J36" s="424">
        <v>0</v>
      </c>
      <c r="K36" s="760">
        <v>0</v>
      </c>
      <c r="L36" s="425">
        <v>5469.3</v>
      </c>
      <c r="M36" s="734">
        <v>0</v>
      </c>
      <c r="N36" s="734">
        <v>0</v>
      </c>
      <c r="O36" s="732">
        <v>0</v>
      </c>
      <c r="P36" s="403">
        <v>0</v>
      </c>
      <c r="Q36" s="734">
        <v>0</v>
      </c>
      <c r="R36" s="734">
        <v>0</v>
      </c>
      <c r="S36" s="738">
        <v>0</v>
      </c>
      <c r="T36" s="412" t="s">
        <v>61</v>
      </c>
    </row>
    <row r="37" spans="1:20" ht="34.5" customHeight="1" x14ac:dyDescent="0.2">
      <c r="A37" s="758">
        <v>4450</v>
      </c>
      <c r="B37" s="1282"/>
      <c r="C37" s="729" t="s">
        <v>3051</v>
      </c>
      <c r="D37" s="264">
        <v>4000</v>
      </c>
      <c r="E37" s="264">
        <v>0</v>
      </c>
      <c r="F37" s="731">
        <v>4000</v>
      </c>
      <c r="G37" s="732">
        <v>0</v>
      </c>
      <c r="H37" s="793">
        <v>4000</v>
      </c>
      <c r="I37" s="424">
        <v>4000</v>
      </c>
      <c r="J37" s="424">
        <v>0</v>
      </c>
      <c r="K37" s="760">
        <v>0</v>
      </c>
      <c r="L37" s="425">
        <v>4000</v>
      </c>
      <c r="M37" s="734">
        <v>0</v>
      </c>
      <c r="N37" s="734">
        <v>0</v>
      </c>
      <c r="O37" s="732">
        <v>0</v>
      </c>
      <c r="P37" s="403">
        <v>0</v>
      </c>
      <c r="Q37" s="734">
        <v>0</v>
      </c>
      <c r="R37" s="734">
        <v>0</v>
      </c>
      <c r="S37" s="738">
        <v>0</v>
      </c>
      <c r="T37" s="412" t="s">
        <v>4048</v>
      </c>
    </row>
    <row r="38" spans="1:20" ht="45" customHeight="1" x14ac:dyDescent="0.2">
      <c r="A38" s="758">
        <v>4452</v>
      </c>
      <c r="B38" s="1282"/>
      <c r="C38" s="729" t="s">
        <v>4053</v>
      </c>
      <c r="D38" s="264">
        <v>13100</v>
      </c>
      <c r="E38" s="264">
        <v>0</v>
      </c>
      <c r="F38" s="731">
        <v>0</v>
      </c>
      <c r="G38" s="732">
        <v>0</v>
      </c>
      <c r="H38" s="793">
        <v>13100</v>
      </c>
      <c r="I38" s="424">
        <v>13100</v>
      </c>
      <c r="J38" s="424">
        <v>0</v>
      </c>
      <c r="K38" s="760">
        <v>0</v>
      </c>
      <c r="L38" s="425">
        <v>0</v>
      </c>
      <c r="M38" s="734">
        <v>0</v>
      </c>
      <c r="N38" s="734">
        <v>0</v>
      </c>
      <c r="O38" s="732">
        <v>0</v>
      </c>
      <c r="P38" s="403">
        <v>0</v>
      </c>
      <c r="Q38" s="734">
        <v>0</v>
      </c>
      <c r="R38" s="734">
        <v>0</v>
      </c>
      <c r="S38" s="738">
        <v>0</v>
      </c>
      <c r="T38" s="407" t="s">
        <v>61</v>
      </c>
    </row>
    <row r="39" spans="1:20" ht="45" customHeight="1" x14ac:dyDescent="0.2">
      <c r="A39" s="758">
        <v>4453</v>
      </c>
      <c r="B39" s="1282"/>
      <c r="C39" s="729" t="s">
        <v>4054</v>
      </c>
      <c r="D39" s="264">
        <v>22600</v>
      </c>
      <c r="E39" s="264">
        <v>0</v>
      </c>
      <c r="F39" s="731">
        <v>0</v>
      </c>
      <c r="G39" s="732">
        <v>0</v>
      </c>
      <c r="H39" s="793">
        <v>22600</v>
      </c>
      <c r="I39" s="424">
        <v>22600</v>
      </c>
      <c r="J39" s="424">
        <v>0</v>
      </c>
      <c r="K39" s="760">
        <v>0</v>
      </c>
      <c r="L39" s="425">
        <v>0</v>
      </c>
      <c r="M39" s="734">
        <v>0</v>
      </c>
      <c r="N39" s="734">
        <v>0</v>
      </c>
      <c r="O39" s="732">
        <v>0</v>
      </c>
      <c r="P39" s="403">
        <v>0</v>
      </c>
      <c r="Q39" s="734">
        <v>0</v>
      </c>
      <c r="R39" s="734">
        <v>0</v>
      </c>
      <c r="S39" s="738">
        <v>0</v>
      </c>
      <c r="T39" s="407" t="s">
        <v>61</v>
      </c>
    </row>
    <row r="40" spans="1:20" ht="34.5" customHeight="1" x14ac:dyDescent="0.2">
      <c r="A40" s="758">
        <v>4502</v>
      </c>
      <c r="B40" s="1282"/>
      <c r="C40" s="729" t="s">
        <v>4055</v>
      </c>
      <c r="D40" s="264">
        <v>2255</v>
      </c>
      <c r="E40" s="264">
        <v>0</v>
      </c>
      <c r="F40" s="731">
        <v>0</v>
      </c>
      <c r="G40" s="732">
        <v>0</v>
      </c>
      <c r="H40" s="793">
        <v>2255</v>
      </c>
      <c r="I40" s="424">
        <v>2255</v>
      </c>
      <c r="J40" s="424">
        <v>0</v>
      </c>
      <c r="K40" s="760">
        <v>0</v>
      </c>
      <c r="L40" s="425">
        <v>0</v>
      </c>
      <c r="M40" s="734">
        <v>0</v>
      </c>
      <c r="N40" s="734">
        <v>0</v>
      </c>
      <c r="O40" s="732">
        <v>0</v>
      </c>
      <c r="P40" s="403">
        <v>0</v>
      </c>
      <c r="Q40" s="734">
        <v>0</v>
      </c>
      <c r="R40" s="734">
        <v>0</v>
      </c>
      <c r="S40" s="738">
        <v>0</v>
      </c>
      <c r="T40" s="407" t="s">
        <v>61</v>
      </c>
    </row>
    <row r="41" spans="1:20" ht="34.5" customHeight="1" x14ac:dyDescent="0.2">
      <c r="A41" s="758">
        <v>4571</v>
      </c>
      <c r="B41" s="1282"/>
      <c r="C41" s="729" t="s">
        <v>4056</v>
      </c>
      <c r="D41" s="264">
        <v>292000</v>
      </c>
      <c r="E41" s="264">
        <v>0</v>
      </c>
      <c r="F41" s="731">
        <v>0</v>
      </c>
      <c r="G41" s="732">
        <v>0</v>
      </c>
      <c r="H41" s="793">
        <v>4719</v>
      </c>
      <c r="I41" s="424">
        <v>4719</v>
      </c>
      <c r="J41" s="424">
        <v>0</v>
      </c>
      <c r="K41" s="760">
        <v>0</v>
      </c>
      <c r="L41" s="425">
        <v>7281</v>
      </c>
      <c r="M41" s="734">
        <v>0</v>
      </c>
      <c r="N41" s="734">
        <v>0</v>
      </c>
      <c r="O41" s="732">
        <v>0</v>
      </c>
      <c r="P41" s="403">
        <v>0</v>
      </c>
      <c r="Q41" s="734">
        <v>50000</v>
      </c>
      <c r="R41" s="734">
        <v>150000</v>
      </c>
      <c r="S41" s="738">
        <v>80000</v>
      </c>
      <c r="T41" s="407" t="s">
        <v>61</v>
      </c>
    </row>
    <row r="42" spans="1:20" ht="52.5" x14ac:dyDescent="0.2">
      <c r="A42" s="758">
        <v>4572</v>
      </c>
      <c r="B42" s="1282"/>
      <c r="C42" s="729" t="s">
        <v>4057</v>
      </c>
      <c r="D42" s="264">
        <v>60000.006000000001</v>
      </c>
      <c r="E42" s="264">
        <v>0</v>
      </c>
      <c r="F42" s="731">
        <v>0</v>
      </c>
      <c r="G42" s="732">
        <v>0</v>
      </c>
      <c r="H42" s="793">
        <v>1245.816</v>
      </c>
      <c r="I42" s="424">
        <v>1245.816</v>
      </c>
      <c r="J42" s="424">
        <v>0</v>
      </c>
      <c r="K42" s="760">
        <v>0</v>
      </c>
      <c r="L42" s="425">
        <v>58754.19</v>
      </c>
      <c r="M42" s="734">
        <v>0</v>
      </c>
      <c r="N42" s="734">
        <v>0</v>
      </c>
      <c r="O42" s="732">
        <v>0</v>
      </c>
      <c r="P42" s="403">
        <v>0</v>
      </c>
      <c r="Q42" s="734">
        <v>0</v>
      </c>
      <c r="R42" s="734">
        <v>0</v>
      </c>
      <c r="S42" s="738">
        <v>0</v>
      </c>
      <c r="T42" s="407" t="s">
        <v>61</v>
      </c>
    </row>
    <row r="43" spans="1:20" ht="55.5" customHeight="1" x14ac:dyDescent="0.2">
      <c r="A43" s="758">
        <v>4584</v>
      </c>
      <c r="B43" s="1282"/>
      <c r="C43" s="729" t="s">
        <v>4058</v>
      </c>
      <c r="D43" s="264">
        <v>46492.012000000002</v>
      </c>
      <c r="E43" s="264">
        <v>0</v>
      </c>
      <c r="F43" s="731">
        <v>0</v>
      </c>
      <c r="G43" s="732">
        <v>0</v>
      </c>
      <c r="H43" s="793">
        <v>46492.012000000002</v>
      </c>
      <c r="I43" s="424">
        <v>46492.012000000002</v>
      </c>
      <c r="J43" s="424">
        <v>0</v>
      </c>
      <c r="K43" s="760">
        <v>0</v>
      </c>
      <c r="L43" s="425">
        <v>0</v>
      </c>
      <c r="M43" s="734">
        <v>0</v>
      </c>
      <c r="N43" s="734">
        <v>0</v>
      </c>
      <c r="O43" s="732">
        <v>0</v>
      </c>
      <c r="P43" s="403">
        <v>0</v>
      </c>
      <c r="Q43" s="734">
        <v>0</v>
      </c>
      <c r="R43" s="734">
        <v>0</v>
      </c>
      <c r="S43" s="738">
        <v>0</v>
      </c>
      <c r="T43" s="407" t="s">
        <v>61</v>
      </c>
    </row>
    <row r="44" spans="1:20" ht="34.5" customHeight="1" x14ac:dyDescent="0.2">
      <c r="A44" s="758">
        <v>4585</v>
      </c>
      <c r="B44" s="1282"/>
      <c r="C44" s="729" t="s">
        <v>4059</v>
      </c>
      <c r="D44" s="264">
        <v>19800</v>
      </c>
      <c r="E44" s="264">
        <v>0</v>
      </c>
      <c r="F44" s="731">
        <v>0</v>
      </c>
      <c r="G44" s="732">
        <v>0</v>
      </c>
      <c r="H44" s="793">
        <v>19800</v>
      </c>
      <c r="I44" s="424">
        <v>19800</v>
      </c>
      <c r="J44" s="424">
        <v>0</v>
      </c>
      <c r="K44" s="760">
        <v>0</v>
      </c>
      <c r="L44" s="425">
        <v>0</v>
      </c>
      <c r="M44" s="734">
        <v>0</v>
      </c>
      <c r="N44" s="734">
        <v>0</v>
      </c>
      <c r="O44" s="732">
        <v>0</v>
      </c>
      <c r="P44" s="403">
        <v>0</v>
      </c>
      <c r="Q44" s="734">
        <v>0</v>
      </c>
      <c r="R44" s="734">
        <v>0</v>
      </c>
      <c r="S44" s="738">
        <v>0</v>
      </c>
      <c r="T44" s="407" t="s">
        <v>61</v>
      </c>
    </row>
    <row r="45" spans="1:20" ht="34.5" customHeight="1" x14ac:dyDescent="0.2">
      <c r="A45" s="758">
        <v>4600</v>
      </c>
      <c r="B45" s="1282"/>
      <c r="C45" s="729" t="s">
        <v>4060</v>
      </c>
      <c r="D45" s="264">
        <v>7500</v>
      </c>
      <c r="E45" s="264">
        <v>0</v>
      </c>
      <c r="F45" s="731">
        <v>0</v>
      </c>
      <c r="G45" s="732">
        <v>0</v>
      </c>
      <c r="H45" s="793">
        <v>7500</v>
      </c>
      <c r="I45" s="424">
        <v>7500</v>
      </c>
      <c r="J45" s="424">
        <v>0</v>
      </c>
      <c r="K45" s="760">
        <v>0</v>
      </c>
      <c r="L45" s="425">
        <v>0</v>
      </c>
      <c r="M45" s="734">
        <v>0</v>
      </c>
      <c r="N45" s="734">
        <v>0</v>
      </c>
      <c r="O45" s="732">
        <v>0</v>
      </c>
      <c r="P45" s="403">
        <v>0</v>
      </c>
      <c r="Q45" s="734">
        <v>0</v>
      </c>
      <c r="R45" s="734">
        <v>0</v>
      </c>
      <c r="S45" s="738">
        <v>0</v>
      </c>
      <c r="T45" s="407" t="s">
        <v>61</v>
      </c>
    </row>
    <row r="46" spans="1:20" ht="34.5" customHeight="1" x14ac:dyDescent="0.2">
      <c r="A46" s="758">
        <v>4624</v>
      </c>
      <c r="B46" s="1282"/>
      <c r="C46" s="729" t="s">
        <v>4061</v>
      </c>
      <c r="D46" s="264">
        <v>7700</v>
      </c>
      <c r="E46" s="264">
        <v>0</v>
      </c>
      <c r="F46" s="731">
        <v>0</v>
      </c>
      <c r="G46" s="732">
        <v>0</v>
      </c>
      <c r="H46" s="807">
        <v>7700</v>
      </c>
      <c r="I46" s="424">
        <v>7700</v>
      </c>
      <c r="J46" s="424">
        <v>0</v>
      </c>
      <c r="K46" s="760">
        <v>0</v>
      </c>
      <c r="L46" s="425">
        <v>0</v>
      </c>
      <c r="M46" s="734">
        <v>0</v>
      </c>
      <c r="N46" s="734">
        <v>0</v>
      </c>
      <c r="O46" s="732">
        <v>0</v>
      </c>
      <c r="P46" s="403">
        <v>0</v>
      </c>
      <c r="Q46" s="734">
        <v>0</v>
      </c>
      <c r="R46" s="734">
        <v>0</v>
      </c>
      <c r="S46" s="738">
        <v>0</v>
      </c>
      <c r="T46" s="407" t="s">
        <v>61</v>
      </c>
    </row>
    <row r="47" spans="1:20" ht="34.5" customHeight="1" x14ac:dyDescent="0.2">
      <c r="A47" s="758">
        <v>4633</v>
      </c>
      <c r="B47" s="1282"/>
      <c r="C47" s="801" t="s">
        <v>4062</v>
      </c>
      <c r="D47" s="265">
        <v>30454.077619999996</v>
      </c>
      <c r="E47" s="265">
        <v>454.07</v>
      </c>
      <c r="F47" s="802">
        <v>0</v>
      </c>
      <c r="G47" s="803">
        <v>0</v>
      </c>
      <c r="H47" s="804">
        <v>5785.3376200000002</v>
      </c>
      <c r="I47" s="808">
        <v>5785.3376200000002</v>
      </c>
      <c r="J47" s="808">
        <v>0</v>
      </c>
      <c r="K47" s="809">
        <v>0</v>
      </c>
      <c r="L47" s="421">
        <v>24214.67</v>
      </c>
      <c r="M47" s="422">
        <v>0</v>
      </c>
      <c r="N47" s="422">
        <v>0</v>
      </c>
      <c r="O47" s="803">
        <v>0</v>
      </c>
      <c r="P47" s="806">
        <v>0</v>
      </c>
      <c r="Q47" s="422">
        <v>0</v>
      </c>
      <c r="R47" s="422">
        <v>0</v>
      </c>
      <c r="S47" s="423">
        <v>0</v>
      </c>
      <c r="T47" s="407" t="s">
        <v>61</v>
      </c>
    </row>
    <row r="48" spans="1:20" ht="34.5" customHeight="1" x14ac:dyDescent="0.2">
      <c r="A48" s="758">
        <v>4700</v>
      </c>
      <c r="B48" s="1282"/>
      <c r="C48" s="729" t="s">
        <v>3963</v>
      </c>
      <c r="D48" s="264">
        <v>188904.75599999999</v>
      </c>
      <c r="E48" s="264">
        <v>0</v>
      </c>
      <c r="F48" s="731">
        <v>0</v>
      </c>
      <c r="G48" s="732">
        <v>0</v>
      </c>
      <c r="H48" s="793">
        <v>188904.75599999999</v>
      </c>
      <c r="I48" s="424">
        <v>188904.75599999999</v>
      </c>
      <c r="J48" s="424">
        <v>0</v>
      </c>
      <c r="K48" s="760">
        <v>0</v>
      </c>
      <c r="L48" s="425">
        <v>239800</v>
      </c>
      <c r="M48" s="734">
        <v>0</v>
      </c>
      <c r="N48" s="734">
        <v>0</v>
      </c>
      <c r="O48" s="732">
        <v>0</v>
      </c>
      <c r="P48" s="403">
        <v>0</v>
      </c>
      <c r="Q48" s="734">
        <v>0</v>
      </c>
      <c r="R48" s="734">
        <v>0</v>
      </c>
      <c r="S48" s="738">
        <v>0</v>
      </c>
      <c r="T48" s="412" t="s">
        <v>4048</v>
      </c>
    </row>
    <row r="49" spans="1:20" ht="34.5" customHeight="1" x14ac:dyDescent="0.2">
      <c r="A49" s="758">
        <v>4772</v>
      </c>
      <c r="B49" s="1282"/>
      <c r="C49" s="729" t="s">
        <v>4191</v>
      </c>
      <c r="D49" s="264">
        <v>233.36060000000001</v>
      </c>
      <c r="E49" s="264">
        <v>0</v>
      </c>
      <c r="F49" s="731">
        <v>0</v>
      </c>
      <c r="G49" s="732">
        <v>0</v>
      </c>
      <c r="H49" s="793">
        <v>233.36060000000001</v>
      </c>
      <c r="I49" s="424">
        <v>233.36060000000001</v>
      </c>
      <c r="J49" s="424">
        <v>0</v>
      </c>
      <c r="K49" s="760">
        <v>0</v>
      </c>
      <c r="L49" s="425">
        <v>0</v>
      </c>
      <c r="M49" s="734">
        <v>0</v>
      </c>
      <c r="N49" s="734">
        <v>0</v>
      </c>
      <c r="O49" s="732">
        <v>0</v>
      </c>
      <c r="P49" s="403">
        <v>0</v>
      </c>
      <c r="Q49" s="734">
        <v>0</v>
      </c>
      <c r="R49" s="734">
        <v>0</v>
      </c>
      <c r="S49" s="738">
        <v>0</v>
      </c>
      <c r="T49" s="407" t="s">
        <v>61</v>
      </c>
    </row>
    <row r="50" spans="1:20" ht="34.5" customHeight="1" x14ac:dyDescent="0.2">
      <c r="A50" s="758">
        <v>4775</v>
      </c>
      <c r="B50" s="1282"/>
      <c r="C50" s="729" t="s">
        <v>4190</v>
      </c>
      <c r="D50" s="264">
        <v>762.90499999999997</v>
      </c>
      <c r="E50" s="264">
        <v>0</v>
      </c>
      <c r="F50" s="731">
        <v>0</v>
      </c>
      <c r="G50" s="732">
        <v>0</v>
      </c>
      <c r="H50" s="793">
        <v>762.90499999999997</v>
      </c>
      <c r="I50" s="424">
        <v>762.90499999999997</v>
      </c>
      <c r="J50" s="424">
        <v>0</v>
      </c>
      <c r="K50" s="760">
        <v>0</v>
      </c>
      <c r="L50" s="425">
        <v>0</v>
      </c>
      <c r="M50" s="734">
        <v>0</v>
      </c>
      <c r="N50" s="734">
        <v>0</v>
      </c>
      <c r="O50" s="732">
        <v>0</v>
      </c>
      <c r="P50" s="403">
        <v>0</v>
      </c>
      <c r="Q50" s="734">
        <v>0</v>
      </c>
      <c r="R50" s="734">
        <v>0</v>
      </c>
      <c r="S50" s="738">
        <v>0</v>
      </c>
      <c r="T50" s="407" t="s">
        <v>61</v>
      </c>
    </row>
    <row r="51" spans="1:20" ht="45" customHeight="1" x14ac:dyDescent="0.2">
      <c r="A51" s="758">
        <v>4777</v>
      </c>
      <c r="B51" s="1282"/>
      <c r="C51" s="729" t="s">
        <v>4192</v>
      </c>
      <c r="D51" s="264">
        <v>9200</v>
      </c>
      <c r="E51" s="264">
        <v>0</v>
      </c>
      <c r="F51" s="731">
        <v>0</v>
      </c>
      <c r="G51" s="732">
        <v>0</v>
      </c>
      <c r="H51" s="793">
        <v>9200</v>
      </c>
      <c r="I51" s="424">
        <v>2853.38</v>
      </c>
      <c r="J51" s="762">
        <v>6346.62</v>
      </c>
      <c r="K51" s="760">
        <v>0</v>
      </c>
      <c r="L51" s="425">
        <v>0</v>
      </c>
      <c r="M51" s="734">
        <v>0</v>
      </c>
      <c r="N51" s="734">
        <v>0</v>
      </c>
      <c r="O51" s="732">
        <v>0</v>
      </c>
      <c r="P51" s="403">
        <v>0</v>
      </c>
      <c r="Q51" s="734">
        <v>0</v>
      </c>
      <c r="R51" s="734">
        <v>0</v>
      </c>
      <c r="S51" s="738">
        <v>0</v>
      </c>
      <c r="T51" s="407" t="s">
        <v>61</v>
      </c>
    </row>
    <row r="52" spans="1:20" ht="34.5" customHeight="1" x14ac:dyDescent="0.2">
      <c r="A52" s="758">
        <v>4788</v>
      </c>
      <c r="B52" s="1282"/>
      <c r="C52" s="729" t="s">
        <v>3052</v>
      </c>
      <c r="D52" s="264">
        <v>236.28820000000002</v>
      </c>
      <c r="E52" s="264">
        <v>0</v>
      </c>
      <c r="F52" s="731">
        <v>74077.185729999997</v>
      </c>
      <c r="G52" s="732">
        <v>179.62</v>
      </c>
      <c r="H52" s="793">
        <v>236.28820000000002</v>
      </c>
      <c r="I52" s="424">
        <v>236.28820000000002</v>
      </c>
      <c r="J52" s="762">
        <v>0</v>
      </c>
      <c r="K52" s="760">
        <v>0</v>
      </c>
      <c r="L52" s="425">
        <v>5000</v>
      </c>
      <c r="M52" s="734">
        <v>0</v>
      </c>
      <c r="N52" s="734">
        <v>0</v>
      </c>
      <c r="O52" s="732">
        <v>0</v>
      </c>
      <c r="P52" s="403">
        <v>0</v>
      </c>
      <c r="Q52" s="734">
        <v>0</v>
      </c>
      <c r="R52" s="734">
        <v>0</v>
      </c>
      <c r="S52" s="738">
        <v>0</v>
      </c>
      <c r="T52" s="412" t="s">
        <v>4048</v>
      </c>
    </row>
    <row r="53" spans="1:20" ht="35.25" customHeight="1" thickBot="1" x14ac:dyDescent="0.25">
      <c r="A53" s="758">
        <v>5741</v>
      </c>
      <c r="B53" s="1283"/>
      <c r="C53" s="729" t="s">
        <v>2632</v>
      </c>
      <c r="D53" s="264">
        <v>17795.225999999999</v>
      </c>
      <c r="E53" s="264">
        <v>790.47</v>
      </c>
      <c r="F53" s="731">
        <v>0</v>
      </c>
      <c r="G53" s="732">
        <v>9000</v>
      </c>
      <c r="H53" s="793">
        <v>8004.7560000000003</v>
      </c>
      <c r="I53" s="424">
        <v>0</v>
      </c>
      <c r="J53" s="762">
        <v>8004.76</v>
      </c>
      <c r="K53" s="760">
        <v>0</v>
      </c>
      <c r="L53" s="425">
        <v>0</v>
      </c>
      <c r="M53" s="734">
        <v>0</v>
      </c>
      <c r="N53" s="734">
        <v>0</v>
      </c>
      <c r="O53" s="732">
        <v>0</v>
      </c>
      <c r="P53" s="403">
        <v>0</v>
      </c>
      <c r="Q53" s="734">
        <v>0</v>
      </c>
      <c r="R53" s="734">
        <v>0</v>
      </c>
      <c r="S53" s="738">
        <v>0</v>
      </c>
      <c r="T53" s="408" t="s">
        <v>61</v>
      </c>
    </row>
    <row r="54" spans="1:20" s="401" customFormat="1" ht="15.75" customHeight="1" thickBot="1" x14ac:dyDescent="0.25">
      <c r="A54" s="757"/>
      <c r="B54" s="1276" t="s">
        <v>2818</v>
      </c>
      <c r="C54" s="1292"/>
      <c r="D54" s="752">
        <v>2352327.2172999997</v>
      </c>
      <c r="E54" s="752">
        <v>35382.54</v>
      </c>
      <c r="F54" s="795">
        <v>2546064.7627300001</v>
      </c>
      <c r="G54" s="796">
        <v>675954.19727</v>
      </c>
      <c r="H54" s="795">
        <v>1375899.8260300003</v>
      </c>
      <c r="I54" s="797">
        <v>1145392.4500300002</v>
      </c>
      <c r="J54" s="797">
        <v>230507.38</v>
      </c>
      <c r="K54" s="796">
        <v>0</v>
      </c>
      <c r="L54" s="795">
        <v>887604.68</v>
      </c>
      <c r="M54" s="797">
        <v>0</v>
      </c>
      <c r="N54" s="797">
        <v>0</v>
      </c>
      <c r="O54" s="796">
        <v>0</v>
      </c>
      <c r="P54" s="795">
        <v>115700</v>
      </c>
      <c r="Q54" s="797">
        <v>290310</v>
      </c>
      <c r="R54" s="797">
        <v>150000</v>
      </c>
      <c r="S54" s="798">
        <v>80000</v>
      </c>
      <c r="T54" s="404"/>
    </row>
    <row r="55" spans="1:20" s="401" customFormat="1" ht="18" customHeight="1" thickBot="1" x14ac:dyDescent="0.25">
      <c r="A55" s="727"/>
      <c r="B55" s="1289" t="s">
        <v>2819</v>
      </c>
      <c r="C55" s="1290"/>
      <c r="D55" s="1290"/>
      <c r="E55" s="1290"/>
      <c r="F55" s="1290"/>
      <c r="G55" s="1290"/>
      <c r="H55" s="1290"/>
      <c r="I55" s="1290"/>
      <c r="J55" s="1290"/>
      <c r="K55" s="1290"/>
      <c r="L55" s="1290"/>
      <c r="M55" s="1290"/>
      <c r="N55" s="1290"/>
      <c r="O55" s="1290"/>
      <c r="P55" s="1290"/>
      <c r="Q55" s="1290"/>
      <c r="R55" s="1290"/>
      <c r="S55" s="1290"/>
      <c r="T55" s="1291"/>
    </row>
    <row r="56" spans="1:20" s="409" customFormat="1" ht="24" customHeight="1" x14ac:dyDescent="0.2">
      <c r="A56" s="763">
        <v>4769</v>
      </c>
      <c r="B56" s="1284"/>
      <c r="C56" s="729" t="s">
        <v>4193</v>
      </c>
      <c r="D56" s="264">
        <v>89.831779999999995</v>
      </c>
      <c r="E56" s="264">
        <v>0</v>
      </c>
      <c r="F56" s="731">
        <v>0</v>
      </c>
      <c r="G56" s="732">
        <v>0</v>
      </c>
      <c r="H56" s="793">
        <v>89.831779999999995</v>
      </c>
      <c r="I56" s="424">
        <v>89.831779999999995</v>
      </c>
      <c r="J56" s="762">
        <v>0</v>
      </c>
      <c r="K56" s="760">
        <v>0</v>
      </c>
      <c r="L56" s="425">
        <v>0</v>
      </c>
      <c r="M56" s="734">
        <v>0</v>
      </c>
      <c r="N56" s="734">
        <v>0</v>
      </c>
      <c r="O56" s="732">
        <v>0</v>
      </c>
      <c r="P56" s="403">
        <v>0</v>
      </c>
      <c r="Q56" s="734">
        <v>0</v>
      </c>
      <c r="R56" s="734">
        <v>0</v>
      </c>
      <c r="S56" s="738">
        <v>0</v>
      </c>
      <c r="T56" s="412" t="s">
        <v>61</v>
      </c>
    </row>
    <row r="57" spans="1:20" s="409" customFormat="1" ht="24.75" customHeight="1" thickBot="1" x14ac:dyDescent="0.25">
      <c r="A57" s="763">
        <v>5878</v>
      </c>
      <c r="B57" s="1285"/>
      <c r="C57" s="729" t="s">
        <v>2964</v>
      </c>
      <c r="D57" s="264">
        <v>126047.07188</v>
      </c>
      <c r="E57" s="264">
        <v>0</v>
      </c>
      <c r="F57" s="731">
        <v>6273.7635499999997</v>
      </c>
      <c r="G57" s="732">
        <v>23992.399520000003</v>
      </c>
      <c r="H57" s="793">
        <v>19357.628810000002</v>
      </c>
      <c r="I57" s="424">
        <v>19357.628810000002</v>
      </c>
      <c r="J57" s="762">
        <v>0</v>
      </c>
      <c r="K57" s="760">
        <v>0</v>
      </c>
      <c r="L57" s="425">
        <v>28045.279999999999</v>
      </c>
      <c r="M57" s="734">
        <v>0</v>
      </c>
      <c r="N57" s="734">
        <v>0</v>
      </c>
      <c r="O57" s="732">
        <v>0</v>
      </c>
      <c r="P57" s="403">
        <v>16126</v>
      </c>
      <c r="Q57" s="734">
        <v>16126</v>
      </c>
      <c r="R57" s="734">
        <v>16126</v>
      </c>
      <c r="S57" s="738">
        <v>0</v>
      </c>
      <c r="T57" s="735" t="s">
        <v>61</v>
      </c>
    </row>
    <row r="58" spans="1:20" s="401" customFormat="1" ht="15.75" customHeight="1" thickBot="1" x14ac:dyDescent="0.25">
      <c r="A58" s="757"/>
      <c r="B58" s="1276" t="s">
        <v>2820</v>
      </c>
      <c r="C58" s="1292"/>
      <c r="D58" s="752">
        <v>126136.90366</v>
      </c>
      <c r="E58" s="752">
        <v>0</v>
      </c>
      <c r="F58" s="795">
        <v>6273.7635499999997</v>
      </c>
      <c r="G58" s="796">
        <v>23992.399520000003</v>
      </c>
      <c r="H58" s="795">
        <v>19447.460590000002</v>
      </c>
      <c r="I58" s="797">
        <v>19447.460590000002</v>
      </c>
      <c r="J58" s="797">
        <v>0</v>
      </c>
      <c r="K58" s="796">
        <v>0</v>
      </c>
      <c r="L58" s="795">
        <v>28045.279999999999</v>
      </c>
      <c r="M58" s="797">
        <v>0</v>
      </c>
      <c r="N58" s="797">
        <v>0</v>
      </c>
      <c r="O58" s="796">
        <v>0</v>
      </c>
      <c r="P58" s="795">
        <v>16126</v>
      </c>
      <c r="Q58" s="797">
        <v>16126</v>
      </c>
      <c r="R58" s="797">
        <v>16126</v>
      </c>
      <c r="S58" s="798">
        <v>0</v>
      </c>
      <c r="T58" s="404"/>
    </row>
    <row r="59" spans="1:20" s="401" customFormat="1" ht="18" customHeight="1" thickBot="1" x14ac:dyDescent="0.25">
      <c r="A59" s="727"/>
      <c r="B59" s="1289" t="s">
        <v>551</v>
      </c>
      <c r="C59" s="1290"/>
      <c r="D59" s="1290"/>
      <c r="E59" s="1290"/>
      <c r="F59" s="1290"/>
      <c r="G59" s="1290"/>
      <c r="H59" s="1290"/>
      <c r="I59" s="1290"/>
      <c r="J59" s="1290"/>
      <c r="K59" s="1290"/>
      <c r="L59" s="1290"/>
      <c r="M59" s="1290"/>
      <c r="N59" s="1290"/>
      <c r="O59" s="1290"/>
      <c r="P59" s="1290"/>
      <c r="Q59" s="1290"/>
      <c r="R59" s="1290"/>
      <c r="S59" s="1290"/>
      <c r="T59" s="1291"/>
    </row>
    <row r="60" spans="1:20" s="409" customFormat="1" ht="24" customHeight="1" x14ac:dyDescent="0.2">
      <c r="A60" s="754">
        <v>4137</v>
      </c>
      <c r="B60" s="1281"/>
      <c r="C60" s="729" t="s">
        <v>3054</v>
      </c>
      <c r="D60" s="263">
        <v>2934.1976199999999</v>
      </c>
      <c r="E60" s="263">
        <v>0</v>
      </c>
      <c r="F60" s="731">
        <v>78.650000000000006</v>
      </c>
      <c r="G60" s="732">
        <v>2541.5578599999999</v>
      </c>
      <c r="H60" s="793">
        <v>313.98976000000005</v>
      </c>
      <c r="I60" s="424">
        <v>313.98976000000005</v>
      </c>
      <c r="J60" s="424">
        <v>0</v>
      </c>
      <c r="K60" s="760">
        <v>0</v>
      </c>
      <c r="L60" s="425">
        <v>0</v>
      </c>
      <c r="M60" s="734">
        <v>0</v>
      </c>
      <c r="N60" s="734">
        <v>0</v>
      </c>
      <c r="O60" s="732">
        <v>0</v>
      </c>
      <c r="P60" s="734">
        <v>0</v>
      </c>
      <c r="Q60" s="734">
        <v>0</v>
      </c>
      <c r="R60" s="734">
        <v>0</v>
      </c>
      <c r="S60" s="731">
        <v>0</v>
      </c>
      <c r="T60" s="764" t="s">
        <v>61</v>
      </c>
    </row>
    <row r="61" spans="1:20" s="409" customFormat="1" ht="24" customHeight="1" x14ac:dyDescent="0.2">
      <c r="A61" s="754">
        <v>4984</v>
      </c>
      <c r="B61" s="1282"/>
      <c r="C61" s="729" t="s">
        <v>523</v>
      </c>
      <c r="D61" s="264">
        <v>48895.343569999997</v>
      </c>
      <c r="E61" s="264">
        <v>0</v>
      </c>
      <c r="F61" s="731">
        <v>48301.3747</v>
      </c>
      <c r="G61" s="732">
        <v>0</v>
      </c>
      <c r="H61" s="793">
        <v>593.96887000000004</v>
      </c>
      <c r="I61" s="424">
        <v>593.96887000000004</v>
      </c>
      <c r="J61" s="424">
        <v>0</v>
      </c>
      <c r="K61" s="760">
        <v>0</v>
      </c>
      <c r="L61" s="425">
        <v>0</v>
      </c>
      <c r="M61" s="734">
        <v>0</v>
      </c>
      <c r="N61" s="734">
        <v>0</v>
      </c>
      <c r="O61" s="732">
        <v>0</v>
      </c>
      <c r="P61" s="734">
        <v>0</v>
      </c>
      <c r="Q61" s="734">
        <v>0</v>
      </c>
      <c r="R61" s="734">
        <v>0</v>
      </c>
      <c r="S61" s="731">
        <v>0</v>
      </c>
      <c r="T61" s="765" t="s">
        <v>61</v>
      </c>
    </row>
    <row r="62" spans="1:20" s="409" customFormat="1" ht="35.25" customHeight="1" thickBot="1" x14ac:dyDescent="0.25">
      <c r="A62" s="754">
        <v>5630</v>
      </c>
      <c r="B62" s="1283"/>
      <c r="C62" s="729" t="s">
        <v>3967</v>
      </c>
      <c r="D62" s="264">
        <v>1799.9984999999999</v>
      </c>
      <c r="E62" s="264">
        <v>0</v>
      </c>
      <c r="F62" s="731">
        <v>0</v>
      </c>
      <c r="G62" s="732">
        <v>0</v>
      </c>
      <c r="H62" s="793">
        <v>147.4385</v>
      </c>
      <c r="I62" s="424">
        <v>147.4385</v>
      </c>
      <c r="J62" s="424">
        <v>0</v>
      </c>
      <c r="K62" s="760">
        <v>0</v>
      </c>
      <c r="L62" s="425">
        <v>1652.56</v>
      </c>
      <c r="M62" s="734">
        <v>0</v>
      </c>
      <c r="N62" s="734">
        <v>0</v>
      </c>
      <c r="O62" s="732">
        <v>0</v>
      </c>
      <c r="P62" s="734">
        <v>0</v>
      </c>
      <c r="Q62" s="734">
        <v>0</v>
      </c>
      <c r="R62" s="734">
        <v>0</v>
      </c>
      <c r="S62" s="731">
        <v>0</v>
      </c>
      <c r="T62" s="766" t="s">
        <v>61</v>
      </c>
    </row>
    <row r="63" spans="1:20" s="401" customFormat="1" ht="15.75" customHeight="1" thickBot="1" x14ac:dyDescent="0.25">
      <c r="A63" s="757"/>
      <c r="B63" s="1276" t="s">
        <v>524</v>
      </c>
      <c r="C63" s="1292"/>
      <c r="D63" s="752">
        <v>53629.539689999998</v>
      </c>
      <c r="E63" s="752">
        <v>0</v>
      </c>
      <c r="F63" s="795">
        <v>48380.024700000002</v>
      </c>
      <c r="G63" s="796">
        <v>2541.5578599999999</v>
      </c>
      <c r="H63" s="795">
        <v>1055.3971300000001</v>
      </c>
      <c r="I63" s="797">
        <v>1055.3971300000001</v>
      </c>
      <c r="J63" s="797">
        <v>0</v>
      </c>
      <c r="K63" s="796">
        <v>0</v>
      </c>
      <c r="L63" s="795">
        <v>1652.56</v>
      </c>
      <c r="M63" s="797">
        <v>0</v>
      </c>
      <c r="N63" s="797">
        <v>0</v>
      </c>
      <c r="O63" s="796">
        <v>0</v>
      </c>
      <c r="P63" s="795">
        <v>0</v>
      </c>
      <c r="Q63" s="797">
        <v>0</v>
      </c>
      <c r="R63" s="797">
        <v>0</v>
      </c>
      <c r="S63" s="798">
        <v>0</v>
      </c>
      <c r="T63" s="404"/>
    </row>
    <row r="64" spans="1:20" s="401" customFormat="1" ht="18" customHeight="1" thickBot="1" x14ac:dyDescent="0.25">
      <c r="A64" s="727"/>
      <c r="B64" s="1289" t="s">
        <v>525</v>
      </c>
      <c r="C64" s="1290"/>
      <c r="D64" s="1290"/>
      <c r="E64" s="1290"/>
      <c r="F64" s="1290"/>
      <c r="G64" s="1290"/>
      <c r="H64" s="1290"/>
      <c r="I64" s="1290"/>
      <c r="J64" s="1290"/>
      <c r="K64" s="1290"/>
      <c r="L64" s="1290"/>
      <c r="M64" s="1290"/>
      <c r="N64" s="1290"/>
      <c r="O64" s="1290"/>
      <c r="P64" s="1290"/>
      <c r="Q64" s="1290"/>
      <c r="R64" s="1290"/>
      <c r="S64" s="1290"/>
      <c r="T64" s="1291"/>
    </row>
    <row r="65" spans="1:20" s="401" customFormat="1" ht="24" customHeight="1" x14ac:dyDescent="0.2">
      <c r="A65" s="754">
        <v>4042</v>
      </c>
      <c r="B65" s="1281"/>
      <c r="C65" s="729" t="s">
        <v>2635</v>
      </c>
      <c r="D65" s="263">
        <v>8401.2455500000015</v>
      </c>
      <c r="E65" s="767">
        <v>401.24</v>
      </c>
      <c r="F65" s="731">
        <v>4949.9433200000003</v>
      </c>
      <c r="G65" s="732">
        <v>918.03860999999995</v>
      </c>
      <c r="H65" s="793">
        <v>2045.65362</v>
      </c>
      <c r="I65" s="424">
        <v>2045.65362</v>
      </c>
      <c r="J65" s="424">
        <v>0</v>
      </c>
      <c r="K65" s="760">
        <v>0</v>
      </c>
      <c r="L65" s="425">
        <v>86.37</v>
      </c>
      <c r="M65" s="734">
        <v>0</v>
      </c>
      <c r="N65" s="734">
        <v>0</v>
      </c>
      <c r="O65" s="732">
        <v>0</v>
      </c>
      <c r="P65" s="403">
        <v>0</v>
      </c>
      <c r="Q65" s="734">
        <v>0</v>
      </c>
      <c r="R65" s="734">
        <v>0</v>
      </c>
      <c r="S65" s="738">
        <v>0</v>
      </c>
      <c r="T65" s="412" t="s">
        <v>61</v>
      </c>
    </row>
    <row r="66" spans="1:20" s="401" customFormat="1" ht="34.5" customHeight="1" x14ac:dyDescent="0.2">
      <c r="A66" s="758">
        <v>4043</v>
      </c>
      <c r="B66" s="1282"/>
      <c r="C66" s="729" t="s">
        <v>2965</v>
      </c>
      <c r="D66" s="264">
        <v>4407.1909699999997</v>
      </c>
      <c r="E66" s="410">
        <v>0</v>
      </c>
      <c r="F66" s="731">
        <v>474.63096999999999</v>
      </c>
      <c r="G66" s="732">
        <v>187.55</v>
      </c>
      <c r="H66" s="793">
        <v>1030.92</v>
      </c>
      <c r="I66" s="424">
        <v>1030.92</v>
      </c>
      <c r="J66" s="424">
        <v>0</v>
      </c>
      <c r="K66" s="760">
        <v>0</v>
      </c>
      <c r="L66" s="425">
        <v>2714.09</v>
      </c>
      <c r="M66" s="734">
        <v>0</v>
      </c>
      <c r="N66" s="734">
        <v>0</v>
      </c>
      <c r="O66" s="732">
        <v>0</v>
      </c>
      <c r="P66" s="403">
        <v>0</v>
      </c>
      <c r="Q66" s="734">
        <v>0</v>
      </c>
      <c r="R66" s="734">
        <v>0</v>
      </c>
      <c r="S66" s="738">
        <v>0</v>
      </c>
      <c r="T66" s="412" t="s">
        <v>4064</v>
      </c>
    </row>
    <row r="67" spans="1:20" s="401" customFormat="1" ht="24" customHeight="1" x14ac:dyDescent="0.2">
      <c r="A67" s="758">
        <v>4116</v>
      </c>
      <c r="B67" s="1282"/>
      <c r="C67" s="729" t="s">
        <v>2821</v>
      </c>
      <c r="D67" s="264">
        <v>10030.082920000001</v>
      </c>
      <c r="E67" s="410">
        <v>0</v>
      </c>
      <c r="F67" s="731">
        <v>1981.63</v>
      </c>
      <c r="G67" s="732">
        <v>6840.3734400000003</v>
      </c>
      <c r="H67" s="793">
        <v>1208.0794800000001</v>
      </c>
      <c r="I67" s="424">
        <v>1208.0794800000001</v>
      </c>
      <c r="J67" s="424">
        <v>0</v>
      </c>
      <c r="K67" s="760">
        <v>0</v>
      </c>
      <c r="L67" s="425">
        <v>0</v>
      </c>
      <c r="M67" s="734">
        <v>0</v>
      </c>
      <c r="N67" s="734">
        <v>0</v>
      </c>
      <c r="O67" s="732">
        <v>0</v>
      </c>
      <c r="P67" s="403">
        <v>0</v>
      </c>
      <c r="Q67" s="734">
        <v>0</v>
      </c>
      <c r="R67" s="734">
        <v>0</v>
      </c>
      <c r="S67" s="738">
        <v>0</v>
      </c>
      <c r="T67" s="412" t="s">
        <v>61</v>
      </c>
    </row>
    <row r="68" spans="1:20" s="401" customFormat="1" ht="34.5" customHeight="1" x14ac:dyDescent="0.2">
      <c r="A68" s="768">
        <v>4136</v>
      </c>
      <c r="B68" s="1282"/>
      <c r="C68" s="729" t="s">
        <v>3055</v>
      </c>
      <c r="D68" s="264">
        <v>15904.817349999999</v>
      </c>
      <c r="E68" s="410">
        <v>483</v>
      </c>
      <c r="F68" s="731">
        <v>1289.5689199999999</v>
      </c>
      <c r="G68" s="732">
        <v>5859.5264200000001</v>
      </c>
      <c r="H68" s="793">
        <v>15904.817349999999</v>
      </c>
      <c r="I68" s="424">
        <v>12906.817349999999</v>
      </c>
      <c r="J68" s="762">
        <v>2998</v>
      </c>
      <c r="K68" s="760">
        <v>0</v>
      </c>
      <c r="L68" s="425">
        <v>24297.21</v>
      </c>
      <c r="M68" s="734">
        <v>0</v>
      </c>
      <c r="N68" s="734">
        <v>0</v>
      </c>
      <c r="O68" s="732">
        <v>0</v>
      </c>
      <c r="P68" s="403">
        <v>0</v>
      </c>
      <c r="Q68" s="734">
        <v>0</v>
      </c>
      <c r="R68" s="734">
        <v>0</v>
      </c>
      <c r="S68" s="738">
        <v>0</v>
      </c>
      <c r="T68" s="412" t="s">
        <v>4048</v>
      </c>
    </row>
    <row r="69" spans="1:20" s="401" customFormat="1" ht="24" customHeight="1" x14ac:dyDescent="0.2">
      <c r="A69" s="768">
        <v>4241</v>
      </c>
      <c r="B69" s="1282"/>
      <c r="C69" s="729" t="s">
        <v>2966</v>
      </c>
      <c r="D69" s="264">
        <v>7357.127770000001</v>
      </c>
      <c r="E69" s="410">
        <v>200</v>
      </c>
      <c r="F69" s="731">
        <v>611.04999999999995</v>
      </c>
      <c r="G69" s="732">
        <v>4271.3773100000008</v>
      </c>
      <c r="H69" s="793">
        <v>2274.70046</v>
      </c>
      <c r="I69" s="424">
        <v>2274.70046</v>
      </c>
      <c r="J69" s="762">
        <v>0</v>
      </c>
      <c r="K69" s="760">
        <v>0</v>
      </c>
      <c r="L69" s="425">
        <v>0</v>
      </c>
      <c r="M69" s="734">
        <v>0</v>
      </c>
      <c r="N69" s="734">
        <v>0</v>
      </c>
      <c r="O69" s="732">
        <v>0</v>
      </c>
      <c r="P69" s="403">
        <v>0</v>
      </c>
      <c r="Q69" s="734">
        <v>0</v>
      </c>
      <c r="R69" s="734">
        <v>0</v>
      </c>
      <c r="S69" s="738">
        <v>0</v>
      </c>
      <c r="T69" s="412" t="s">
        <v>61</v>
      </c>
    </row>
    <row r="70" spans="1:20" s="401" customFormat="1" ht="24" customHeight="1" x14ac:dyDescent="0.2">
      <c r="A70" s="768">
        <v>4354</v>
      </c>
      <c r="B70" s="1282"/>
      <c r="C70" s="729" t="s">
        <v>3969</v>
      </c>
      <c r="D70" s="264">
        <v>7000</v>
      </c>
      <c r="E70" s="264">
        <v>0</v>
      </c>
      <c r="F70" s="731">
        <v>0</v>
      </c>
      <c r="G70" s="732">
        <v>0</v>
      </c>
      <c r="H70" s="793">
        <v>7000</v>
      </c>
      <c r="I70" s="424">
        <v>7000</v>
      </c>
      <c r="J70" s="762">
        <v>0</v>
      </c>
      <c r="K70" s="760">
        <v>0</v>
      </c>
      <c r="L70" s="425">
        <v>0</v>
      </c>
      <c r="M70" s="734">
        <v>0</v>
      </c>
      <c r="N70" s="734">
        <v>0</v>
      </c>
      <c r="O70" s="732">
        <v>0</v>
      </c>
      <c r="P70" s="403">
        <v>0</v>
      </c>
      <c r="Q70" s="734">
        <v>0</v>
      </c>
      <c r="R70" s="734">
        <v>0</v>
      </c>
      <c r="S70" s="738">
        <v>0</v>
      </c>
      <c r="T70" s="769" t="s">
        <v>61</v>
      </c>
    </row>
    <row r="71" spans="1:20" s="401" customFormat="1" ht="34.5" customHeight="1" x14ac:dyDescent="0.2">
      <c r="A71" s="768">
        <v>4415</v>
      </c>
      <c r="B71" s="1282"/>
      <c r="C71" s="729" t="s">
        <v>4065</v>
      </c>
      <c r="D71" s="264">
        <v>15499.95</v>
      </c>
      <c r="E71" s="264">
        <v>0</v>
      </c>
      <c r="F71" s="731">
        <v>0</v>
      </c>
      <c r="G71" s="732">
        <v>0</v>
      </c>
      <c r="H71" s="793">
        <v>1324.95</v>
      </c>
      <c r="I71" s="424">
        <v>1324.95</v>
      </c>
      <c r="J71" s="762">
        <v>0</v>
      </c>
      <c r="K71" s="760">
        <v>0</v>
      </c>
      <c r="L71" s="425">
        <v>4175</v>
      </c>
      <c r="M71" s="734">
        <v>0</v>
      </c>
      <c r="N71" s="734">
        <v>0</v>
      </c>
      <c r="O71" s="732">
        <v>0</v>
      </c>
      <c r="P71" s="403">
        <v>10000</v>
      </c>
      <c r="Q71" s="734">
        <v>0</v>
      </c>
      <c r="R71" s="734">
        <v>0</v>
      </c>
      <c r="S71" s="738">
        <v>0</v>
      </c>
      <c r="T71" s="412" t="s">
        <v>61</v>
      </c>
    </row>
    <row r="72" spans="1:20" s="401" customFormat="1" ht="24" customHeight="1" x14ac:dyDescent="0.2">
      <c r="A72" s="768">
        <v>4417</v>
      </c>
      <c r="B72" s="1282"/>
      <c r="C72" s="729" t="s">
        <v>4066</v>
      </c>
      <c r="D72" s="264">
        <v>2768.68903</v>
      </c>
      <c r="E72" s="264">
        <v>250</v>
      </c>
      <c r="F72" s="731">
        <v>0</v>
      </c>
      <c r="G72" s="732">
        <v>0</v>
      </c>
      <c r="H72" s="793">
        <v>2518.68903</v>
      </c>
      <c r="I72" s="424">
        <v>2518.68903</v>
      </c>
      <c r="J72" s="762">
        <v>0</v>
      </c>
      <c r="K72" s="760">
        <v>0</v>
      </c>
      <c r="L72" s="425">
        <v>0</v>
      </c>
      <c r="M72" s="734">
        <v>0</v>
      </c>
      <c r="N72" s="734">
        <v>0</v>
      </c>
      <c r="O72" s="732">
        <v>0</v>
      </c>
      <c r="P72" s="403">
        <v>0</v>
      </c>
      <c r="Q72" s="734">
        <v>0</v>
      </c>
      <c r="R72" s="734">
        <v>0</v>
      </c>
      <c r="S72" s="738">
        <v>0</v>
      </c>
      <c r="T72" s="769" t="s">
        <v>61</v>
      </c>
    </row>
    <row r="73" spans="1:20" s="401" customFormat="1" ht="24" customHeight="1" x14ac:dyDescent="0.2">
      <c r="A73" s="768">
        <v>4420</v>
      </c>
      <c r="B73" s="1282"/>
      <c r="C73" s="729" t="s">
        <v>4067</v>
      </c>
      <c r="D73" s="264">
        <v>8800.0064700000003</v>
      </c>
      <c r="E73" s="264">
        <v>300</v>
      </c>
      <c r="F73" s="731">
        <v>0</v>
      </c>
      <c r="G73" s="732">
        <v>0</v>
      </c>
      <c r="H73" s="807">
        <v>4245.5664699999998</v>
      </c>
      <c r="I73" s="424">
        <v>4245.5664699999998</v>
      </c>
      <c r="J73" s="762">
        <v>0</v>
      </c>
      <c r="K73" s="760">
        <v>0</v>
      </c>
      <c r="L73" s="425">
        <v>2254.44</v>
      </c>
      <c r="M73" s="734">
        <v>0</v>
      </c>
      <c r="N73" s="734">
        <v>0</v>
      </c>
      <c r="O73" s="732">
        <v>0</v>
      </c>
      <c r="P73" s="403">
        <v>2000</v>
      </c>
      <c r="Q73" s="734">
        <v>0</v>
      </c>
      <c r="R73" s="734">
        <v>0</v>
      </c>
      <c r="S73" s="738">
        <v>0</v>
      </c>
      <c r="T73" s="412" t="s">
        <v>61</v>
      </c>
    </row>
    <row r="74" spans="1:20" s="401" customFormat="1" ht="34.5" customHeight="1" x14ac:dyDescent="0.2">
      <c r="A74" s="768">
        <v>4465</v>
      </c>
      <c r="B74" s="1282"/>
      <c r="C74" s="801" t="s">
        <v>3970</v>
      </c>
      <c r="D74" s="265">
        <v>3123.9915000000001</v>
      </c>
      <c r="E74" s="265">
        <v>2200</v>
      </c>
      <c r="F74" s="802">
        <v>0</v>
      </c>
      <c r="G74" s="803">
        <v>0</v>
      </c>
      <c r="H74" s="804">
        <v>923.99149999999997</v>
      </c>
      <c r="I74" s="808">
        <v>923.99149999999997</v>
      </c>
      <c r="J74" s="808">
        <v>0</v>
      </c>
      <c r="K74" s="809">
        <v>0</v>
      </c>
      <c r="L74" s="421">
        <v>0</v>
      </c>
      <c r="M74" s="422">
        <v>0</v>
      </c>
      <c r="N74" s="422">
        <v>0</v>
      </c>
      <c r="O74" s="803">
        <v>0</v>
      </c>
      <c r="P74" s="806">
        <v>0</v>
      </c>
      <c r="Q74" s="422">
        <v>0</v>
      </c>
      <c r="R74" s="422">
        <v>0</v>
      </c>
      <c r="S74" s="423">
        <v>0</v>
      </c>
      <c r="T74" s="810" t="s">
        <v>61</v>
      </c>
    </row>
    <row r="75" spans="1:20" s="401" customFormat="1" ht="34.5" customHeight="1" x14ac:dyDescent="0.2">
      <c r="A75" s="768">
        <v>4466</v>
      </c>
      <c r="B75" s="1282"/>
      <c r="C75" s="729" t="s">
        <v>4068</v>
      </c>
      <c r="D75" s="264">
        <v>1122.8800000000001</v>
      </c>
      <c r="E75" s="264">
        <v>0</v>
      </c>
      <c r="F75" s="731">
        <v>0</v>
      </c>
      <c r="G75" s="732">
        <v>0</v>
      </c>
      <c r="H75" s="793">
        <v>1122.8800000000001</v>
      </c>
      <c r="I75" s="424">
        <v>1122.8800000000001</v>
      </c>
      <c r="J75" s="762">
        <v>0</v>
      </c>
      <c r="K75" s="760">
        <v>0</v>
      </c>
      <c r="L75" s="425">
        <v>0</v>
      </c>
      <c r="M75" s="734">
        <v>0</v>
      </c>
      <c r="N75" s="734">
        <v>0</v>
      </c>
      <c r="O75" s="732">
        <v>0</v>
      </c>
      <c r="P75" s="403">
        <v>0</v>
      </c>
      <c r="Q75" s="734">
        <v>0</v>
      </c>
      <c r="R75" s="734">
        <v>0</v>
      </c>
      <c r="S75" s="738">
        <v>0</v>
      </c>
      <c r="T75" s="769" t="s">
        <v>61</v>
      </c>
    </row>
    <row r="76" spans="1:20" s="401" customFormat="1" ht="34.5" customHeight="1" x14ac:dyDescent="0.2">
      <c r="A76" s="768">
        <v>4467</v>
      </c>
      <c r="B76" s="1282"/>
      <c r="C76" s="729" t="s">
        <v>4069</v>
      </c>
      <c r="D76" s="264">
        <v>916.52843000000007</v>
      </c>
      <c r="E76" s="264">
        <v>0</v>
      </c>
      <c r="F76" s="731">
        <v>0</v>
      </c>
      <c r="G76" s="732">
        <v>0</v>
      </c>
      <c r="H76" s="793">
        <v>916.52843000000007</v>
      </c>
      <c r="I76" s="424">
        <v>916.52843000000007</v>
      </c>
      <c r="J76" s="762">
        <v>0</v>
      </c>
      <c r="K76" s="760">
        <v>0</v>
      </c>
      <c r="L76" s="425">
        <v>0</v>
      </c>
      <c r="M76" s="734">
        <v>0</v>
      </c>
      <c r="N76" s="734">
        <v>0</v>
      </c>
      <c r="O76" s="732">
        <v>0</v>
      </c>
      <c r="P76" s="403">
        <v>0</v>
      </c>
      <c r="Q76" s="734">
        <v>0</v>
      </c>
      <c r="R76" s="734">
        <v>0</v>
      </c>
      <c r="S76" s="738">
        <v>0</v>
      </c>
      <c r="T76" s="412" t="s">
        <v>61</v>
      </c>
    </row>
    <row r="77" spans="1:20" s="401" customFormat="1" ht="24" customHeight="1" x14ac:dyDescent="0.2">
      <c r="A77" s="768">
        <v>4468</v>
      </c>
      <c r="B77" s="1282"/>
      <c r="C77" s="729" t="s">
        <v>4194</v>
      </c>
      <c r="D77" s="264">
        <v>30200</v>
      </c>
      <c r="E77" s="264">
        <v>200</v>
      </c>
      <c r="F77" s="731">
        <v>0</v>
      </c>
      <c r="G77" s="732">
        <v>0</v>
      </c>
      <c r="H77" s="793">
        <v>1014.17</v>
      </c>
      <c r="I77" s="424">
        <v>1014.17</v>
      </c>
      <c r="J77" s="762">
        <v>0</v>
      </c>
      <c r="K77" s="760">
        <v>0</v>
      </c>
      <c r="L77" s="425">
        <v>28985.83</v>
      </c>
      <c r="M77" s="734">
        <v>0</v>
      </c>
      <c r="N77" s="734">
        <v>0</v>
      </c>
      <c r="O77" s="732">
        <v>0</v>
      </c>
      <c r="P77" s="403">
        <v>0</v>
      </c>
      <c r="Q77" s="734">
        <v>0</v>
      </c>
      <c r="R77" s="734">
        <v>0</v>
      </c>
      <c r="S77" s="738">
        <v>0</v>
      </c>
      <c r="T77" s="769" t="s">
        <v>61</v>
      </c>
    </row>
    <row r="78" spans="1:20" s="401" customFormat="1" ht="34.5" customHeight="1" x14ac:dyDescent="0.2">
      <c r="A78" s="763">
        <v>5250</v>
      </c>
      <c r="B78" s="1282"/>
      <c r="C78" s="729" t="s">
        <v>3056</v>
      </c>
      <c r="D78" s="264">
        <v>5265.1750000000011</v>
      </c>
      <c r="E78" s="410">
        <v>1873</v>
      </c>
      <c r="F78" s="731">
        <v>49167.255360000003</v>
      </c>
      <c r="G78" s="732">
        <v>2151.4299999999998</v>
      </c>
      <c r="H78" s="793">
        <v>5265.1750000000011</v>
      </c>
      <c r="I78" s="424">
        <v>5265.1750000000011</v>
      </c>
      <c r="J78" s="762">
        <v>0</v>
      </c>
      <c r="K78" s="760">
        <v>0</v>
      </c>
      <c r="L78" s="425">
        <v>140</v>
      </c>
      <c r="M78" s="734">
        <v>0</v>
      </c>
      <c r="N78" s="734">
        <v>0</v>
      </c>
      <c r="O78" s="732">
        <v>0</v>
      </c>
      <c r="P78" s="403">
        <v>0</v>
      </c>
      <c r="Q78" s="734">
        <v>0</v>
      </c>
      <c r="R78" s="734">
        <v>0</v>
      </c>
      <c r="S78" s="738">
        <v>0</v>
      </c>
      <c r="T78" s="412" t="s">
        <v>4048</v>
      </c>
    </row>
    <row r="79" spans="1:20" s="401" customFormat="1" ht="34.5" customHeight="1" x14ac:dyDescent="0.2">
      <c r="A79" s="763">
        <v>5254</v>
      </c>
      <c r="B79" s="1282"/>
      <c r="C79" s="729" t="s">
        <v>526</v>
      </c>
      <c r="D79" s="264">
        <v>241.03926000000001</v>
      </c>
      <c r="E79" s="410">
        <v>1251</v>
      </c>
      <c r="F79" s="731">
        <v>24742.718440000001</v>
      </c>
      <c r="G79" s="732">
        <v>1340.8953799999999</v>
      </c>
      <c r="H79" s="793">
        <v>241.03926000000001</v>
      </c>
      <c r="I79" s="424">
        <v>241.03926000000001</v>
      </c>
      <c r="J79" s="762">
        <v>0</v>
      </c>
      <c r="K79" s="760">
        <v>0</v>
      </c>
      <c r="L79" s="425">
        <v>1757.48</v>
      </c>
      <c r="M79" s="734">
        <v>0</v>
      </c>
      <c r="N79" s="734">
        <v>0</v>
      </c>
      <c r="O79" s="732">
        <v>0</v>
      </c>
      <c r="P79" s="403">
        <v>0</v>
      </c>
      <c r="Q79" s="734">
        <v>0</v>
      </c>
      <c r="R79" s="734">
        <v>0</v>
      </c>
      <c r="S79" s="738">
        <v>0</v>
      </c>
      <c r="T79" s="412" t="s">
        <v>4048</v>
      </c>
    </row>
    <row r="80" spans="1:20" s="401" customFormat="1" ht="34.5" customHeight="1" x14ac:dyDescent="0.2">
      <c r="A80" s="763">
        <v>5748</v>
      </c>
      <c r="B80" s="1282"/>
      <c r="C80" s="729" t="s">
        <v>3596</v>
      </c>
      <c r="D80" s="264">
        <v>58649.038879999993</v>
      </c>
      <c r="E80" s="410">
        <v>73</v>
      </c>
      <c r="F80" s="731">
        <v>1784.75</v>
      </c>
      <c r="G80" s="732">
        <v>18838.456860000002</v>
      </c>
      <c r="H80" s="793">
        <v>31421.022019999997</v>
      </c>
      <c r="I80" s="424">
        <v>31421.022019999997</v>
      </c>
      <c r="J80" s="762">
        <v>0</v>
      </c>
      <c r="K80" s="760">
        <v>0</v>
      </c>
      <c r="L80" s="425">
        <v>6531.81</v>
      </c>
      <c r="M80" s="734">
        <v>0</v>
      </c>
      <c r="N80" s="734">
        <v>0</v>
      </c>
      <c r="O80" s="732">
        <v>0</v>
      </c>
      <c r="P80" s="403">
        <v>0</v>
      </c>
      <c r="Q80" s="734">
        <v>0</v>
      </c>
      <c r="R80" s="734">
        <v>0</v>
      </c>
      <c r="S80" s="738">
        <v>0</v>
      </c>
      <c r="T80" s="412" t="s">
        <v>61</v>
      </c>
    </row>
    <row r="81" spans="1:20" s="401" customFormat="1" ht="24.75" customHeight="1" thickBot="1" x14ac:dyDescent="0.25">
      <c r="A81" s="763">
        <v>5847</v>
      </c>
      <c r="B81" s="1283"/>
      <c r="C81" s="729" t="s">
        <v>527</v>
      </c>
      <c r="D81" s="264">
        <v>34898.020449999996</v>
      </c>
      <c r="E81" s="410">
        <v>1025.9000000000001</v>
      </c>
      <c r="F81" s="731">
        <v>27934.33668</v>
      </c>
      <c r="G81" s="732">
        <v>3955.7835699999996</v>
      </c>
      <c r="H81" s="793">
        <v>1322.1201999999998</v>
      </c>
      <c r="I81" s="424">
        <v>1322.1201999999998</v>
      </c>
      <c r="J81" s="762">
        <v>0</v>
      </c>
      <c r="K81" s="760">
        <v>0</v>
      </c>
      <c r="L81" s="425">
        <v>659.88</v>
      </c>
      <c r="M81" s="734">
        <v>0</v>
      </c>
      <c r="N81" s="734">
        <v>0</v>
      </c>
      <c r="O81" s="732">
        <v>0</v>
      </c>
      <c r="P81" s="403">
        <v>0</v>
      </c>
      <c r="Q81" s="734">
        <v>0</v>
      </c>
      <c r="R81" s="734">
        <v>0</v>
      </c>
      <c r="S81" s="738">
        <v>0</v>
      </c>
      <c r="T81" s="412" t="s">
        <v>61</v>
      </c>
    </row>
    <row r="82" spans="1:20" s="401" customFormat="1" ht="15.75" customHeight="1" thickBot="1" x14ac:dyDescent="0.25">
      <c r="A82" s="757"/>
      <c r="B82" s="1276" t="s">
        <v>528</v>
      </c>
      <c r="C82" s="1292"/>
      <c r="D82" s="752">
        <v>214585.78358000005</v>
      </c>
      <c r="E82" s="752">
        <v>8257.14</v>
      </c>
      <c r="F82" s="795">
        <v>112935.88369000002</v>
      </c>
      <c r="G82" s="796">
        <v>44363.431590000007</v>
      </c>
      <c r="H82" s="795">
        <v>79780.302819999983</v>
      </c>
      <c r="I82" s="797">
        <v>76782.302819999997</v>
      </c>
      <c r="J82" s="797">
        <v>2998</v>
      </c>
      <c r="K82" s="796">
        <v>0</v>
      </c>
      <c r="L82" s="795">
        <v>71602.110000000015</v>
      </c>
      <c r="M82" s="797">
        <v>0</v>
      </c>
      <c r="N82" s="797">
        <v>0</v>
      </c>
      <c r="O82" s="796">
        <v>0</v>
      </c>
      <c r="P82" s="795">
        <v>12000</v>
      </c>
      <c r="Q82" s="797">
        <v>0</v>
      </c>
      <c r="R82" s="797">
        <v>0</v>
      </c>
      <c r="S82" s="798">
        <v>0</v>
      </c>
      <c r="T82" s="404"/>
    </row>
    <row r="83" spans="1:20" s="401" customFormat="1" ht="18" customHeight="1" thickBot="1" x14ac:dyDescent="0.25">
      <c r="A83" s="727"/>
      <c r="B83" s="1289" t="s">
        <v>529</v>
      </c>
      <c r="C83" s="1290"/>
      <c r="D83" s="1290"/>
      <c r="E83" s="1290"/>
      <c r="F83" s="1290"/>
      <c r="G83" s="1290"/>
      <c r="H83" s="1290"/>
      <c r="I83" s="1290"/>
      <c r="J83" s="1290"/>
      <c r="K83" s="1290"/>
      <c r="L83" s="1290"/>
      <c r="M83" s="1290"/>
      <c r="N83" s="1290"/>
      <c r="O83" s="1290"/>
      <c r="P83" s="1290"/>
      <c r="Q83" s="1290"/>
      <c r="R83" s="1290"/>
      <c r="S83" s="1290"/>
      <c r="T83" s="1291"/>
    </row>
    <row r="84" spans="1:20" s="401" customFormat="1" ht="34.5" customHeight="1" x14ac:dyDescent="0.2">
      <c r="A84" s="740">
        <v>5307</v>
      </c>
      <c r="B84" s="1278"/>
      <c r="C84" s="729" t="s">
        <v>585</v>
      </c>
      <c r="D84" s="263">
        <v>281.32499999999999</v>
      </c>
      <c r="E84" s="263">
        <v>0</v>
      </c>
      <c r="F84" s="731">
        <v>5733.2745399999994</v>
      </c>
      <c r="G84" s="732">
        <v>281.32499999999999</v>
      </c>
      <c r="H84" s="793">
        <v>281.32499999999999</v>
      </c>
      <c r="I84" s="424">
        <v>281.32499999999999</v>
      </c>
      <c r="J84" s="762">
        <v>0</v>
      </c>
      <c r="K84" s="760">
        <v>0</v>
      </c>
      <c r="L84" s="425">
        <v>0</v>
      </c>
      <c r="M84" s="734">
        <v>0</v>
      </c>
      <c r="N84" s="734">
        <v>0</v>
      </c>
      <c r="O84" s="732">
        <v>0</v>
      </c>
      <c r="P84" s="403">
        <v>0</v>
      </c>
      <c r="Q84" s="734">
        <v>0</v>
      </c>
      <c r="R84" s="734">
        <v>0</v>
      </c>
      <c r="S84" s="738">
        <v>0</v>
      </c>
      <c r="T84" s="412" t="s">
        <v>4048</v>
      </c>
    </row>
    <row r="85" spans="1:20" s="401" customFormat="1" ht="24" customHeight="1" x14ac:dyDescent="0.2">
      <c r="A85" s="740">
        <v>5840</v>
      </c>
      <c r="B85" s="1279"/>
      <c r="C85" s="729" t="s">
        <v>4070</v>
      </c>
      <c r="D85" s="264">
        <v>5134.5120000000006</v>
      </c>
      <c r="E85" s="264">
        <v>0</v>
      </c>
      <c r="F85" s="731">
        <v>5121.8500000000004</v>
      </c>
      <c r="G85" s="732">
        <v>0</v>
      </c>
      <c r="H85" s="793">
        <v>12.662000000000001</v>
      </c>
      <c r="I85" s="762">
        <v>0</v>
      </c>
      <c r="J85" s="762">
        <v>12.66</v>
      </c>
      <c r="K85" s="770">
        <v>0</v>
      </c>
      <c r="L85" s="425">
        <v>0</v>
      </c>
      <c r="M85" s="734">
        <v>0</v>
      </c>
      <c r="N85" s="734">
        <v>0</v>
      </c>
      <c r="O85" s="732">
        <v>0</v>
      </c>
      <c r="P85" s="403">
        <v>0</v>
      </c>
      <c r="Q85" s="734">
        <v>0</v>
      </c>
      <c r="R85" s="734">
        <v>0</v>
      </c>
      <c r="S85" s="738">
        <v>0</v>
      </c>
      <c r="T85" s="412" t="s">
        <v>61</v>
      </c>
    </row>
    <row r="86" spans="1:20" s="401" customFormat="1" ht="24.75" customHeight="1" thickBot="1" x14ac:dyDescent="0.25">
      <c r="A86" s="740">
        <v>5883</v>
      </c>
      <c r="B86" s="1280"/>
      <c r="C86" s="729" t="s">
        <v>656</v>
      </c>
      <c r="D86" s="264">
        <v>693.8</v>
      </c>
      <c r="E86" s="264">
        <v>18</v>
      </c>
      <c r="F86" s="731">
        <v>100</v>
      </c>
      <c r="G86" s="732">
        <v>72</v>
      </c>
      <c r="H86" s="793">
        <v>323.8</v>
      </c>
      <c r="I86" s="424">
        <v>323.8</v>
      </c>
      <c r="J86" s="762">
        <v>0</v>
      </c>
      <c r="K86" s="760">
        <v>0</v>
      </c>
      <c r="L86" s="425">
        <v>180</v>
      </c>
      <c r="M86" s="734">
        <v>0</v>
      </c>
      <c r="N86" s="734">
        <v>0</v>
      </c>
      <c r="O86" s="732">
        <v>0</v>
      </c>
      <c r="P86" s="403">
        <v>0</v>
      </c>
      <c r="Q86" s="734">
        <v>0</v>
      </c>
      <c r="R86" s="734">
        <v>0</v>
      </c>
      <c r="S86" s="738">
        <v>0</v>
      </c>
      <c r="T86" s="412" t="s">
        <v>61</v>
      </c>
    </row>
    <row r="87" spans="1:20" s="401" customFormat="1" ht="15.75" customHeight="1" thickBot="1" x14ac:dyDescent="0.25">
      <c r="A87" s="757"/>
      <c r="B87" s="1276" t="s">
        <v>530</v>
      </c>
      <c r="C87" s="1292"/>
      <c r="D87" s="752">
        <v>6109.6370000000006</v>
      </c>
      <c r="E87" s="752">
        <v>18</v>
      </c>
      <c r="F87" s="795">
        <v>10955.124540000001</v>
      </c>
      <c r="G87" s="796">
        <v>353.32499999999999</v>
      </c>
      <c r="H87" s="795">
        <v>617.78700000000003</v>
      </c>
      <c r="I87" s="797">
        <v>605.125</v>
      </c>
      <c r="J87" s="797">
        <v>12.66</v>
      </c>
      <c r="K87" s="796">
        <v>0</v>
      </c>
      <c r="L87" s="795">
        <v>180</v>
      </c>
      <c r="M87" s="797">
        <v>0</v>
      </c>
      <c r="N87" s="797">
        <v>0</v>
      </c>
      <c r="O87" s="796">
        <v>0</v>
      </c>
      <c r="P87" s="795">
        <v>0</v>
      </c>
      <c r="Q87" s="797">
        <v>0</v>
      </c>
      <c r="R87" s="797">
        <v>0</v>
      </c>
      <c r="S87" s="798">
        <v>0</v>
      </c>
      <c r="T87" s="404"/>
    </row>
    <row r="88" spans="1:20" s="401" customFormat="1" ht="18" customHeight="1" thickBot="1" x14ac:dyDescent="0.25">
      <c r="A88" s="727"/>
      <c r="B88" s="1289" t="s">
        <v>531</v>
      </c>
      <c r="C88" s="1290"/>
      <c r="D88" s="1290"/>
      <c r="E88" s="1290"/>
      <c r="F88" s="1290"/>
      <c r="G88" s="1290"/>
      <c r="H88" s="1290"/>
      <c r="I88" s="1290"/>
      <c r="J88" s="1290"/>
      <c r="K88" s="1290"/>
      <c r="L88" s="1290"/>
      <c r="M88" s="1290"/>
      <c r="N88" s="1290"/>
      <c r="O88" s="1290"/>
      <c r="P88" s="1290"/>
      <c r="Q88" s="1290"/>
      <c r="R88" s="1290"/>
      <c r="S88" s="1290"/>
      <c r="T88" s="1291"/>
    </row>
    <row r="89" spans="1:20" ht="24" customHeight="1" x14ac:dyDescent="0.2">
      <c r="A89" s="740">
        <v>4143</v>
      </c>
      <c r="B89" s="1278"/>
      <c r="C89" s="729" t="s">
        <v>4071</v>
      </c>
      <c r="D89" s="264">
        <v>62176.784680000004</v>
      </c>
      <c r="E89" s="264">
        <v>22065.7</v>
      </c>
      <c r="F89" s="731">
        <v>0</v>
      </c>
      <c r="G89" s="732">
        <v>0</v>
      </c>
      <c r="H89" s="793">
        <v>4118.75468</v>
      </c>
      <c r="I89" s="424">
        <v>4118.75468</v>
      </c>
      <c r="J89" s="762">
        <v>0</v>
      </c>
      <c r="K89" s="760">
        <v>0</v>
      </c>
      <c r="L89" s="425">
        <v>35992.33</v>
      </c>
      <c r="M89" s="734">
        <v>0</v>
      </c>
      <c r="N89" s="734">
        <v>0</v>
      </c>
      <c r="O89" s="732">
        <v>0</v>
      </c>
      <c r="P89" s="403">
        <v>0</v>
      </c>
      <c r="Q89" s="734">
        <v>0</v>
      </c>
      <c r="R89" s="734">
        <v>0</v>
      </c>
      <c r="S89" s="738">
        <v>0</v>
      </c>
      <c r="T89" s="408" t="s">
        <v>61</v>
      </c>
    </row>
    <row r="90" spans="1:20" ht="24" customHeight="1" x14ac:dyDescent="0.2">
      <c r="A90" s="740">
        <v>4290</v>
      </c>
      <c r="B90" s="1279"/>
      <c r="C90" s="729" t="s">
        <v>3057</v>
      </c>
      <c r="D90" s="264">
        <v>7806</v>
      </c>
      <c r="E90" s="264">
        <v>3306</v>
      </c>
      <c r="F90" s="731">
        <v>66.55</v>
      </c>
      <c r="G90" s="732">
        <v>3333.02</v>
      </c>
      <c r="H90" s="793">
        <v>1100.43</v>
      </c>
      <c r="I90" s="424">
        <v>1100.43</v>
      </c>
      <c r="J90" s="762">
        <v>0</v>
      </c>
      <c r="K90" s="760">
        <v>0</v>
      </c>
      <c r="L90" s="425">
        <v>0</v>
      </c>
      <c r="M90" s="734">
        <v>0</v>
      </c>
      <c r="N90" s="734">
        <v>0</v>
      </c>
      <c r="O90" s="732">
        <v>0</v>
      </c>
      <c r="P90" s="403">
        <v>0</v>
      </c>
      <c r="Q90" s="734">
        <v>0</v>
      </c>
      <c r="R90" s="734">
        <v>0</v>
      </c>
      <c r="S90" s="738">
        <v>0</v>
      </c>
      <c r="T90" s="412" t="s">
        <v>61</v>
      </c>
    </row>
    <row r="91" spans="1:20" ht="24" customHeight="1" x14ac:dyDescent="0.2">
      <c r="A91" s="740">
        <v>4291</v>
      </c>
      <c r="B91" s="1279"/>
      <c r="C91" s="729" t="s">
        <v>3446</v>
      </c>
      <c r="D91" s="264">
        <v>17049.993999999999</v>
      </c>
      <c r="E91" s="264">
        <v>799.9899999999999</v>
      </c>
      <c r="F91" s="731">
        <v>0</v>
      </c>
      <c r="G91" s="732">
        <v>0</v>
      </c>
      <c r="H91" s="793">
        <v>575.76400000000001</v>
      </c>
      <c r="I91" s="424">
        <v>575.76400000000001</v>
      </c>
      <c r="J91" s="762">
        <v>0</v>
      </c>
      <c r="K91" s="760">
        <v>0</v>
      </c>
      <c r="L91" s="425">
        <v>15674.24</v>
      </c>
      <c r="M91" s="734">
        <v>0</v>
      </c>
      <c r="N91" s="734">
        <v>0</v>
      </c>
      <c r="O91" s="732">
        <v>0</v>
      </c>
      <c r="P91" s="403">
        <v>0</v>
      </c>
      <c r="Q91" s="734">
        <v>0</v>
      </c>
      <c r="R91" s="734">
        <v>0</v>
      </c>
      <c r="S91" s="738">
        <v>0</v>
      </c>
      <c r="T91" s="412" t="s">
        <v>61</v>
      </c>
    </row>
    <row r="92" spans="1:20" ht="24" customHeight="1" x14ac:dyDescent="0.2">
      <c r="A92" s="740">
        <v>4409</v>
      </c>
      <c r="B92" s="1279"/>
      <c r="C92" s="729" t="s">
        <v>3447</v>
      </c>
      <c r="D92" s="264">
        <v>16063.00027</v>
      </c>
      <c r="E92" s="264">
        <v>0</v>
      </c>
      <c r="F92" s="731">
        <v>0</v>
      </c>
      <c r="G92" s="732">
        <v>0</v>
      </c>
      <c r="H92" s="793">
        <v>9711.8702699999994</v>
      </c>
      <c r="I92" s="424">
        <v>9711.8702699999994</v>
      </c>
      <c r="J92" s="762">
        <v>0</v>
      </c>
      <c r="K92" s="760">
        <v>0</v>
      </c>
      <c r="L92" s="425">
        <v>6351.13</v>
      </c>
      <c r="M92" s="734">
        <v>0</v>
      </c>
      <c r="N92" s="734">
        <v>0</v>
      </c>
      <c r="O92" s="732">
        <v>0</v>
      </c>
      <c r="P92" s="403">
        <v>0</v>
      </c>
      <c r="Q92" s="734">
        <v>0</v>
      </c>
      <c r="R92" s="734">
        <v>0</v>
      </c>
      <c r="S92" s="738">
        <v>0</v>
      </c>
      <c r="T92" s="412" t="s">
        <v>61</v>
      </c>
    </row>
    <row r="93" spans="1:20" ht="24" customHeight="1" x14ac:dyDescent="0.2">
      <c r="A93" s="740">
        <v>4422</v>
      </c>
      <c r="B93" s="1279"/>
      <c r="C93" s="729" t="s">
        <v>4072</v>
      </c>
      <c r="D93" s="264">
        <v>2221.4690000000001</v>
      </c>
      <c r="E93" s="264">
        <v>1000</v>
      </c>
      <c r="F93" s="731">
        <v>0</v>
      </c>
      <c r="G93" s="732">
        <v>0</v>
      </c>
      <c r="H93" s="793">
        <v>1221.4690000000001</v>
      </c>
      <c r="I93" s="424">
        <v>1221.4690000000001</v>
      </c>
      <c r="J93" s="762">
        <v>0</v>
      </c>
      <c r="K93" s="760">
        <v>0</v>
      </c>
      <c r="L93" s="425">
        <v>0</v>
      </c>
      <c r="M93" s="734">
        <v>0</v>
      </c>
      <c r="N93" s="734">
        <v>0</v>
      </c>
      <c r="O93" s="732">
        <v>0</v>
      </c>
      <c r="P93" s="403">
        <v>0</v>
      </c>
      <c r="Q93" s="734">
        <v>0</v>
      </c>
      <c r="R93" s="734">
        <v>0</v>
      </c>
      <c r="S93" s="738">
        <v>0</v>
      </c>
      <c r="T93" s="412" t="s">
        <v>61</v>
      </c>
    </row>
    <row r="94" spans="1:20" ht="34.5" customHeight="1" x14ac:dyDescent="0.2">
      <c r="A94" s="740">
        <v>4436</v>
      </c>
      <c r="B94" s="1279"/>
      <c r="C94" s="729" t="s">
        <v>4073</v>
      </c>
      <c r="D94" s="264">
        <v>14060.5</v>
      </c>
      <c r="E94" s="264">
        <v>60.5</v>
      </c>
      <c r="F94" s="731">
        <v>0</v>
      </c>
      <c r="G94" s="732">
        <v>0</v>
      </c>
      <c r="H94" s="793">
        <v>272.25</v>
      </c>
      <c r="I94" s="424">
        <v>272.25</v>
      </c>
      <c r="J94" s="762">
        <v>0</v>
      </c>
      <c r="K94" s="760">
        <v>0</v>
      </c>
      <c r="L94" s="425">
        <v>13727.75</v>
      </c>
      <c r="M94" s="734">
        <v>0</v>
      </c>
      <c r="N94" s="734">
        <v>0</v>
      </c>
      <c r="O94" s="732">
        <v>0</v>
      </c>
      <c r="P94" s="403">
        <v>0</v>
      </c>
      <c r="Q94" s="734">
        <v>0</v>
      </c>
      <c r="R94" s="734">
        <v>0</v>
      </c>
      <c r="S94" s="738">
        <v>0</v>
      </c>
      <c r="T94" s="771" t="s">
        <v>61</v>
      </c>
    </row>
    <row r="95" spans="1:20" ht="34.5" customHeight="1" x14ac:dyDescent="0.2">
      <c r="A95" s="740">
        <v>4583</v>
      </c>
      <c r="B95" s="1279"/>
      <c r="C95" s="729" t="s">
        <v>3599</v>
      </c>
      <c r="D95" s="264">
        <v>10750</v>
      </c>
      <c r="E95" s="264">
        <v>0</v>
      </c>
      <c r="F95" s="731">
        <v>0</v>
      </c>
      <c r="G95" s="732">
        <v>4400</v>
      </c>
      <c r="H95" s="793">
        <v>4250</v>
      </c>
      <c r="I95" s="424">
        <v>4250</v>
      </c>
      <c r="J95" s="762">
        <v>0</v>
      </c>
      <c r="K95" s="760">
        <v>0</v>
      </c>
      <c r="L95" s="425">
        <v>2100</v>
      </c>
      <c r="M95" s="734">
        <v>0</v>
      </c>
      <c r="N95" s="734">
        <v>0</v>
      </c>
      <c r="O95" s="732">
        <v>0</v>
      </c>
      <c r="P95" s="403">
        <v>0</v>
      </c>
      <c r="Q95" s="734">
        <v>0</v>
      </c>
      <c r="R95" s="734">
        <v>0</v>
      </c>
      <c r="S95" s="738">
        <v>0</v>
      </c>
      <c r="T95" s="412" t="s">
        <v>61</v>
      </c>
    </row>
    <row r="96" spans="1:20" ht="24" customHeight="1" x14ac:dyDescent="0.2">
      <c r="A96" s="740">
        <v>4725</v>
      </c>
      <c r="B96" s="1279"/>
      <c r="C96" s="729" t="s">
        <v>4074</v>
      </c>
      <c r="D96" s="264">
        <v>76382.845000000001</v>
      </c>
      <c r="E96" s="264">
        <v>0</v>
      </c>
      <c r="F96" s="731">
        <v>0</v>
      </c>
      <c r="G96" s="732">
        <v>0</v>
      </c>
      <c r="H96" s="793">
        <v>66692</v>
      </c>
      <c r="I96" s="424">
        <v>66692</v>
      </c>
      <c r="J96" s="762">
        <v>0</v>
      </c>
      <c r="K96" s="760">
        <v>0</v>
      </c>
      <c r="L96" s="425">
        <v>9690.8449999999993</v>
      </c>
      <c r="M96" s="734">
        <v>0</v>
      </c>
      <c r="N96" s="734">
        <v>0</v>
      </c>
      <c r="O96" s="732">
        <v>0</v>
      </c>
      <c r="P96" s="403">
        <v>0</v>
      </c>
      <c r="Q96" s="734">
        <v>0</v>
      </c>
      <c r="R96" s="734">
        <v>0</v>
      </c>
      <c r="S96" s="738">
        <v>0</v>
      </c>
      <c r="T96" s="412" t="s">
        <v>61</v>
      </c>
    </row>
    <row r="97" spans="1:20" ht="34.5" customHeight="1" x14ac:dyDescent="0.2">
      <c r="A97" s="740">
        <v>5347</v>
      </c>
      <c r="B97" s="1279"/>
      <c r="C97" s="729" t="s">
        <v>532</v>
      </c>
      <c r="D97" s="264">
        <v>4000</v>
      </c>
      <c r="E97" s="264">
        <v>0</v>
      </c>
      <c r="F97" s="731">
        <v>18067</v>
      </c>
      <c r="G97" s="732">
        <v>3960</v>
      </c>
      <c r="H97" s="793">
        <v>4000</v>
      </c>
      <c r="I97" s="424">
        <v>4000</v>
      </c>
      <c r="J97" s="762">
        <v>0</v>
      </c>
      <c r="K97" s="760">
        <v>0</v>
      </c>
      <c r="L97" s="425">
        <v>2000</v>
      </c>
      <c r="M97" s="734">
        <v>0</v>
      </c>
      <c r="N97" s="734">
        <v>0</v>
      </c>
      <c r="O97" s="732">
        <v>0</v>
      </c>
      <c r="P97" s="403">
        <v>0</v>
      </c>
      <c r="Q97" s="734">
        <v>0</v>
      </c>
      <c r="R97" s="734">
        <v>0</v>
      </c>
      <c r="S97" s="738">
        <v>0</v>
      </c>
      <c r="T97" s="412" t="s">
        <v>4048</v>
      </c>
    </row>
    <row r="98" spans="1:20" ht="34.5" customHeight="1" x14ac:dyDescent="0.2">
      <c r="A98" s="740">
        <v>5737</v>
      </c>
      <c r="B98" s="1279"/>
      <c r="C98" s="729" t="s">
        <v>533</v>
      </c>
      <c r="D98" s="264">
        <v>351562.68952999997</v>
      </c>
      <c r="E98" s="264">
        <v>0</v>
      </c>
      <c r="F98" s="731">
        <v>52711.653210000004</v>
      </c>
      <c r="G98" s="732">
        <v>159928.72388000001</v>
      </c>
      <c r="H98" s="793">
        <v>138922.31243999998</v>
      </c>
      <c r="I98" s="424">
        <v>138922.31243999998</v>
      </c>
      <c r="J98" s="762">
        <v>0</v>
      </c>
      <c r="K98" s="760">
        <v>0</v>
      </c>
      <c r="L98" s="425">
        <v>0</v>
      </c>
      <c r="M98" s="734">
        <v>0</v>
      </c>
      <c r="N98" s="734">
        <v>0</v>
      </c>
      <c r="O98" s="732">
        <v>0</v>
      </c>
      <c r="P98" s="403">
        <v>0</v>
      </c>
      <c r="Q98" s="734">
        <v>0</v>
      </c>
      <c r="R98" s="734">
        <v>0</v>
      </c>
      <c r="S98" s="738">
        <v>0</v>
      </c>
      <c r="T98" s="412" t="s">
        <v>3058</v>
      </c>
    </row>
    <row r="99" spans="1:20" ht="35.25" customHeight="1" thickBot="1" x14ac:dyDescent="0.25">
      <c r="A99" s="758">
        <v>5758</v>
      </c>
      <c r="B99" s="1280"/>
      <c r="C99" s="729" t="s">
        <v>534</v>
      </c>
      <c r="D99" s="264">
        <v>332000.19049000001</v>
      </c>
      <c r="E99" s="264">
        <v>0</v>
      </c>
      <c r="F99" s="731">
        <v>3817.3799999999997</v>
      </c>
      <c r="G99" s="732">
        <v>46894.817930000005</v>
      </c>
      <c r="H99" s="793">
        <v>52969.862560000001</v>
      </c>
      <c r="I99" s="424">
        <v>46405.762560000003</v>
      </c>
      <c r="J99" s="762">
        <v>6564.1</v>
      </c>
      <c r="K99" s="760">
        <v>0</v>
      </c>
      <c r="L99" s="425">
        <v>178318.13</v>
      </c>
      <c r="M99" s="734">
        <v>164882.13</v>
      </c>
      <c r="N99" s="734">
        <v>13436</v>
      </c>
      <c r="O99" s="732">
        <v>0</v>
      </c>
      <c r="P99" s="403">
        <v>50000</v>
      </c>
      <c r="Q99" s="734">
        <v>0</v>
      </c>
      <c r="R99" s="734">
        <v>0</v>
      </c>
      <c r="S99" s="738">
        <v>0</v>
      </c>
      <c r="T99" s="412" t="s">
        <v>3600</v>
      </c>
    </row>
    <row r="100" spans="1:20" s="401" customFormat="1" ht="15.75" customHeight="1" thickBot="1" x14ac:dyDescent="0.25">
      <c r="A100" s="757"/>
      <c r="B100" s="1276" t="s">
        <v>535</v>
      </c>
      <c r="C100" s="1292"/>
      <c r="D100" s="752">
        <v>894073.47297</v>
      </c>
      <c r="E100" s="752">
        <v>27232.190000000002</v>
      </c>
      <c r="F100" s="795">
        <v>74662.583210000012</v>
      </c>
      <c r="G100" s="796">
        <v>218516.56180999998</v>
      </c>
      <c r="H100" s="795">
        <v>283834.71294999996</v>
      </c>
      <c r="I100" s="797">
        <v>277270.61294999998</v>
      </c>
      <c r="J100" s="797">
        <v>6564.1</v>
      </c>
      <c r="K100" s="796">
        <v>0</v>
      </c>
      <c r="L100" s="795">
        <v>263854.42499999999</v>
      </c>
      <c r="M100" s="797">
        <v>164882.13</v>
      </c>
      <c r="N100" s="797">
        <v>13436</v>
      </c>
      <c r="O100" s="796">
        <v>0</v>
      </c>
      <c r="P100" s="795">
        <v>50000</v>
      </c>
      <c r="Q100" s="797">
        <v>0</v>
      </c>
      <c r="R100" s="797">
        <v>0</v>
      </c>
      <c r="S100" s="798">
        <v>0</v>
      </c>
      <c r="T100" s="404"/>
    </row>
    <row r="101" spans="1:20" s="401" customFormat="1" ht="18" customHeight="1" thickBot="1" x14ac:dyDescent="0.25">
      <c r="A101" s="727"/>
      <c r="B101" s="1289" t="s">
        <v>536</v>
      </c>
      <c r="C101" s="1290"/>
      <c r="D101" s="1290"/>
      <c r="E101" s="1290"/>
      <c r="F101" s="1290"/>
      <c r="G101" s="1290"/>
      <c r="H101" s="1290"/>
      <c r="I101" s="1290"/>
      <c r="J101" s="1290"/>
      <c r="K101" s="1290"/>
      <c r="L101" s="1290"/>
      <c r="M101" s="1290"/>
      <c r="N101" s="1290"/>
      <c r="O101" s="1290"/>
      <c r="P101" s="1290"/>
      <c r="Q101" s="1290"/>
      <c r="R101" s="1290"/>
      <c r="S101" s="1290"/>
      <c r="T101" s="1291"/>
    </row>
    <row r="102" spans="1:20" ht="52.5" x14ac:dyDescent="0.2">
      <c r="A102" s="740">
        <v>4002</v>
      </c>
      <c r="B102" s="1278"/>
      <c r="C102" s="729" t="s">
        <v>2643</v>
      </c>
      <c r="D102" s="263">
        <v>71577.953829999999</v>
      </c>
      <c r="E102" s="767">
        <v>145.36000000000001</v>
      </c>
      <c r="F102" s="731">
        <v>1257.4763399999997</v>
      </c>
      <c r="G102" s="732">
        <v>5</v>
      </c>
      <c r="H102" s="793">
        <v>10354.99749</v>
      </c>
      <c r="I102" s="424">
        <v>10354.99749</v>
      </c>
      <c r="J102" s="762">
        <v>0</v>
      </c>
      <c r="K102" s="760">
        <v>0</v>
      </c>
      <c r="L102" s="425">
        <v>59815.12</v>
      </c>
      <c r="M102" s="734">
        <v>0</v>
      </c>
      <c r="N102" s="734">
        <v>0</v>
      </c>
      <c r="O102" s="732">
        <v>0</v>
      </c>
      <c r="P102" s="403">
        <v>0</v>
      </c>
      <c r="Q102" s="734">
        <v>0</v>
      </c>
      <c r="R102" s="734">
        <v>0</v>
      </c>
      <c r="S102" s="738">
        <v>0</v>
      </c>
      <c r="T102" s="412" t="s">
        <v>61</v>
      </c>
    </row>
    <row r="103" spans="1:20" ht="24" customHeight="1" x14ac:dyDescent="0.2">
      <c r="A103" s="772">
        <v>4004</v>
      </c>
      <c r="B103" s="1279"/>
      <c r="C103" s="729" t="s">
        <v>3081</v>
      </c>
      <c r="D103" s="264">
        <v>41913.967329999999</v>
      </c>
      <c r="E103" s="410">
        <v>0</v>
      </c>
      <c r="F103" s="731">
        <v>681.2299999999999</v>
      </c>
      <c r="G103" s="732">
        <v>6743.2073</v>
      </c>
      <c r="H103" s="793">
        <v>34489.530030000002</v>
      </c>
      <c r="I103" s="424">
        <v>34489.530030000002</v>
      </c>
      <c r="J103" s="762">
        <v>0</v>
      </c>
      <c r="K103" s="760">
        <v>0</v>
      </c>
      <c r="L103" s="425">
        <v>0</v>
      </c>
      <c r="M103" s="734">
        <v>0</v>
      </c>
      <c r="N103" s="734">
        <v>0</v>
      </c>
      <c r="O103" s="732">
        <v>0</v>
      </c>
      <c r="P103" s="403">
        <v>0</v>
      </c>
      <c r="Q103" s="734">
        <v>0</v>
      </c>
      <c r="R103" s="734">
        <v>0</v>
      </c>
      <c r="S103" s="738">
        <v>0</v>
      </c>
      <c r="T103" s="412" t="s">
        <v>61</v>
      </c>
    </row>
    <row r="104" spans="1:20" ht="34.5" customHeight="1" x14ac:dyDescent="0.2">
      <c r="A104" s="758">
        <v>4027</v>
      </c>
      <c r="B104" s="1279"/>
      <c r="C104" s="729" t="s">
        <v>2968</v>
      </c>
      <c r="D104" s="264">
        <v>11143.247769999998</v>
      </c>
      <c r="E104" s="410">
        <v>73</v>
      </c>
      <c r="F104" s="731">
        <v>369.17100000000005</v>
      </c>
      <c r="G104" s="732">
        <v>8568.2028399999981</v>
      </c>
      <c r="H104" s="793">
        <v>2132.8739299999997</v>
      </c>
      <c r="I104" s="424">
        <v>2132.8739299999997</v>
      </c>
      <c r="J104" s="762">
        <v>0</v>
      </c>
      <c r="K104" s="760">
        <v>0</v>
      </c>
      <c r="L104" s="425">
        <v>0</v>
      </c>
      <c r="M104" s="734">
        <v>0</v>
      </c>
      <c r="N104" s="734">
        <v>0</v>
      </c>
      <c r="O104" s="732">
        <v>0</v>
      </c>
      <c r="P104" s="403">
        <v>0</v>
      </c>
      <c r="Q104" s="734">
        <v>0</v>
      </c>
      <c r="R104" s="734">
        <v>0</v>
      </c>
      <c r="S104" s="738">
        <v>0</v>
      </c>
      <c r="T104" s="412" t="s">
        <v>61</v>
      </c>
    </row>
    <row r="105" spans="1:20" ht="34.5" customHeight="1" x14ac:dyDescent="0.2">
      <c r="A105" s="740">
        <v>4031</v>
      </c>
      <c r="B105" s="1279"/>
      <c r="C105" s="729" t="s">
        <v>3059</v>
      </c>
      <c r="D105" s="264">
        <v>1500</v>
      </c>
      <c r="E105" s="410">
        <v>0</v>
      </c>
      <c r="F105" s="731">
        <v>76.5</v>
      </c>
      <c r="G105" s="732">
        <v>0</v>
      </c>
      <c r="H105" s="793">
        <v>80.5</v>
      </c>
      <c r="I105" s="424">
        <v>80.5</v>
      </c>
      <c r="J105" s="762">
        <v>0</v>
      </c>
      <c r="K105" s="760">
        <v>0</v>
      </c>
      <c r="L105" s="425">
        <v>1343</v>
      </c>
      <c r="M105" s="734">
        <v>0</v>
      </c>
      <c r="N105" s="734">
        <v>0</v>
      </c>
      <c r="O105" s="732">
        <v>0</v>
      </c>
      <c r="P105" s="403">
        <v>0</v>
      </c>
      <c r="Q105" s="734">
        <v>0</v>
      </c>
      <c r="R105" s="734">
        <v>0</v>
      </c>
      <c r="S105" s="738">
        <v>0</v>
      </c>
      <c r="T105" s="412" t="s">
        <v>61</v>
      </c>
    </row>
    <row r="106" spans="1:20" ht="24" customHeight="1" x14ac:dyDescent="0.2">
      <c r="A106" s="740">
        <v>4034</v>
      </c>
      <c r="B106" s="1279"/>
      <c r="C106" s="729" t="s">
        <v>2969</v>
      </c>
      <c r="D106" s="264">
        <v>20100.269939999998</v>
      </c>
      <c r="E106" s="410">
        <v>0</v>
      </c>
      <c r="F106" s="731">
        <v>0</v>
      </c>
      <c r="G106" s="732">
        <v>1243.2750000000001</v>
      </c>
      <c r="H106" s="793">
        <v>3456.1949399999999</v>
      </c>
      <c r="I106" s="424">
        <v>3456.1949399999999</v>
      </c>
      <c r="J106" s="762">
        <v>0</v>
      </c>
      <c r="K106" s="760">
        <v>0</v>
      </c>
      <c r="L106" s="425">
        <v>10343.799999999999</v>
      </c>
      <c r="M106" s="734">
        <v>0</v>
      </c>
      <c r="N106" s="734">
        <v>0</v>
      </c>
      <c r="O106" s="732">
        <v>0</v>
      </c>
      <c r="P106" s="403">
        <v>5057</v>
      </c>
      <c r="Q106" s="734">
        <v>0</v>
      </c>
      <c r="R106" s="734">
        <v>0</v>
      </c>
      <c r="S106" s="738">
        <v>0</v>
      </c>
      <c r="T106" s="769" t="s">
        <v>61</v>
      </c>
    </row>
    <row r="107" spans="1:20" ht="24" customHeight="1" x14ac:dyDescent="0.2">
      <c r="A107" s="740">
        <v>4080</v>
      </c>
      <c r="B107" s="1279"/>
      <c r="C107" s="729" t="s">
        <v>3449</v>
      </c>
      <c r="D107" s="264">
        <v>83200</v>
      </c>
      <c r="E107" s="410">
        <v>0</v>
      </c>
      <c r="F107" s="731">
        <v>0</v>
      </c>
      <c r="G107" s="732">
        <v>0</v>
      </c>
      <c r="H107" s="793">
        <v>121</v>
      </c>
      <c r="I107" s="424">
        <v>121</v>
      </c>
      <c r="J107" s="762">
        <v>0</v>
      </c>
      <c r="K107" s="760">
        <v>0</v>
      </c>
      <c r="L107" s="425">
        <v>3079</v>
      </c>
      <c r="M107" s="734">
        <v>0</v>
      </c>
      <c r="N107" s="734">
        <v>0</v>
      </c>
      <c r="O107" s="732">
        <v>0</v>
      </c>
      <c r="P107" s="403">
        <v>30000</v>
      </c>
      <c r="Q107" s="734">
        <v>50000</v>
      </c>
      <c r="R107" s="734">
        <v>0</v>
      </c>
      <c r="S107" s="738">
        <v>0</v>
      </c>
      <c r="T107" s="769" t="s">
        <v>61</v>
      </c>
    </row>
    <row r="108" spans="1:20" ht="34.5" customHeight="1" x14ac:dyDescent="0.2">
      <c r="A108" s="740">
        <v>4082</v>
      </c>
      <c r="B108" s="1279"/>
      <c r="C108" s="729" t="s">
        <v>2970</v>
      </c>
      <c r="D108" s="264">
        <v>25300.001</v>
      </c>
      <c r="E108" s="410">
        <v>0</v>
      </c>
      <c r="F108" s="731">
        <v>0</v>
      </c>
      <c r="G108" s="732">
        <v>746.69100000000003</v>
      </c>
      <c r="H108" s="793">
        <v>418.66</v>
      </c>
      <c r="I108" s="424">
        <v>418.66</v>
      </c>
      <c r="J108" s="762">
        <v>0</v>
      </c>
      <c r="K108" s="760">
        <v>0</v>
      </c>
      <c r="L108" s="425">
        <v>24134.65</v>
      </c>
      <c r="M108" s="734">
        <v>0</v>
      </c>
      <c r="N108" s="734">
        <v>0</v>
      </c>
      <c r="O108" s="732">
        <v>0</v>
      </c>
      <c r="P108" s="403">
        <v>0</v>
      </c>
      <c r="Q108" s="734">
        <v>0</v>
      </c>
      <c r="R108" s="734">
        <v>0</v>
      </c>
      <c r="S108" s="738">
        <v>0</v>
      </c>
      <c r="T108" s="769" t="s">
        <v>61</v>
      </c>
    </row>
    <row r="109" spans="1:20" ht="34.5" customHeight="1" x14ac:dyDescent="0.2">
      <c r="A109" s="740">
        <v>4102</v>
      </c>
      <c r="B109" s="1279"/>
      <c r="C109" s="729" t="s">
        <v>2824</v>
      </c>
      <c r="D109" s="264">
        <v>41847.517030000003</v>
      </c>
      <c r="E109" s="410">
        <v>0</v>
      </c>
      <c r="F109" s="731">
        <v>42052.455000000002</v>
      </c>
      <c r="G109" s="732">
        <v>34042.344360000003</v>
      </c>
      <c r="H109" s="793">
        <v>41847.517030000003</v>
      </c>
      <c r="I109" s="424">
        <v>38991.517030000003</v>
      </c>
      <c r="J109" s="762">
        <v>2856</v>
      </c>
      <c r="K109" s="760">
        <v>0</v>
      </c>
      <c r="L109" s="425">
        <v>28710.723999999998</v>
      </c>
      <c r="M109" s="734">
        <v>0</v>
      </c>
      <c r="N109" s="734">
        <v>0</v>
      </c>
      <c r="O109" s="732">
        <v>0</v>
      </c>
      <c r="P109" s="403">
        <v>0</v>
      </c>
      <c r="Q109" s="734">
        <v>0</v>
      </c>
      <c r="R109" s="734">
        <v>0</v>
      </c>
      <c r="S109" s="738">
        <v>0</v>
      </c>
      <c r="T109" s="412" t="s">
        <v>4048</v>
      </c>
    </row>
    <row r="110" spans="1:20" ht="34.5" customHeight="1" x14ac:dyDescent="0.2">
      <c r="A110" s="758">
        <v>4111</v>
      </c>
      <c r="B110" s="1279"/>
      <c r="C110" s="729" t="s">
        <v>3601</v>
      </c>
      <c r="D110" s="264">
        <v>14364.665950000001</v>
      </c>
      <c r="E110" s="410">
        <v>447.08</v>
      </c>
      <c r="F110" s="731">
        <v>100</v>
      </c>
      <c r="G110" s="732">
        <v>2567.34031</v>
      </c>
      <c r="H110" s="793">
        <v>11250.245640000001</v>
      </c>
      <c r="I110" s="424">
        <v>11250.245640000001</v>
      </c>
      <c r="J110" s="762">
        <v>0</v>
      </c>
      <c r="K110" s="760">
        <v>0</v>
      </c>
      <c r="L110" s="425">
        <v>0</v>
      </c>
      <c r="M110" s="734">
        <v>0</v>
      </c>
      <c r="N110" s="734">
        <v>0</v>
      </c>
      <c r="O110" s="732">
        <v>0</v>
      </c>
      <c r="P110" s="403">
        <v>0</v>
      </c>
      <c r="Q110" s="734">
        <v>0</v>
      </c>
      <c r="R110" s="734">
        <v>0</v>
      </c>
      <c r="S110" s="738">
        <v>0</v>
      </c>
      <c r="T110" s="412" t="s">
        <v>61</v>
      </c>
    </row>
    <row r="111" spans="1:20" ht="34.5" customHeight="1" x14ac:dyDescent="0.2">
      <c r="A111" s="758">
        <v>4114</v>
      </c>
      <c r="B111" s="1279"/>
      <c r="C111" s="729" t="s">
        <v>4075</v>
      </c>
      <c r="D111" s="264">
        <v>27667.232940000002</v>
      </c>
      <c r="E111" s="410">
        <v>0</v>
      </c>
      <c r="F111" s="731">
        <v>647.36</v>
      </c>
      <c r="G111" s="732">
        <v>16421.651570000002</v>
      </c>
      <c r="H111" s="793">
        <v>10598.221369999999</v>
      </c>
      <c r="I111" s="424">
        <v>10598.221369999999</v>
      </c>
      <c r="J111" s="762">
        <v>0</v>
      </c>
      <c r="K111" s="760">
        <v>0</v>
      </c>
      <c r="L111" s="425">
        <v>0</v>
      </c>
      <c r="M111" s="734">
        <v>0</v>
      </c>
      <c r="N111" s="734">
        <v>0</v>
      </c>
      <c r="O111" s="732">
        <v>0</v>
      </c>
      <c r="P111" s="403">
        <v>0</v>
      </c>
      <c r="Q111" s="734">
        <v>0</v>
      </c>
      <c r="R111" s="734">
        <v>0</v>
      </c>
      <c r="S111" s="738">
        <v>0</v>
      </c>
      <c r="T111" s="412" t="s">
        <v>61</v>
      </c>
    </row>
    <row r="112" spans="1:20" ht="24" customHeight="1" x14ac:dyDescent="0.2">
      <c r="A112" s="772">
        <v>4151</v>
      </c>
      <c r="B112" s="1279"/>
      <c r="C112" s="729" t="s">
        <v>4076</v>
      </c>
      <c r="D112" s="264">
        <v>53650.119999999995</v>
      </c>
      <c r="E112" s="410">
        <v>30</v>
      </c>
      <c r="F112" s="731">
        <v>529.98</v>
      </c>
      <c r="G112" s="732">
        <v>990.14300000000003</v>
      </c>
      <c r="H112" s="793">
        <v>32.307000000000002</v>
      </c>
      <c r="I112" s="424">
        <v>32.307000000000002</v>
      </c>
      <c r="J112" s="762">
        <v>0</v>
      </c>
      <c r="K112" s="760">
        <v>0</v>
      </c>
      <c r="L112" s="425">
        <v>15182.69</v>
      </c>
      <c r="M112" s="734">
        <v>0</v>
      </c>
      <c r="N112" s="734">
        <v>0</v>
      </c>
      <c r="O112" s="732">
        <v>0</v>
      </c>
      <c r="P112" s="403">
        <v>36885</v>
      </c>
      <c r="Q112" s="734">
        <v>0</v>
      </c>
      <c r="R112" s="734">
        <v>0</v>
      </c>
      <c r="S112" s="738">
        <v>0</v>
      </c>
      <c r="T112" s="412" t="s">
        <v>61</v>
      </c>
    </row>
    <row r="113" spans="1:20" ht="24" customHeight="1" x14ac:dyDescent="0.2">
      <c r="A113" s="773">
        <v>4159</v>
      </c>
      <c r="B113" s="1279"/>
      <c r="C113" s="729" t="s">
        <v>3450</v>
      </c>
      <c r="D113" s="264">
        <v>33141.077160000001</v>
      </c>
      <c r="E113" s="410">
        <v>62.3</v>
      </c>
      <c r="F113" s="731">
        <v>0</v>
      </c>
      <c r="G113" s="732">
        <v>1646.5452299999999</v>
      </c>
      <c r="H113" s="793">
        <v>31432.231929999998</v>
      </c>
      <c r="I113" s="424">
        <v>31432.231929999998</v>
      </c>
      <c r="J113" s="762">
        <v>0</v>
      </c>
      <c r="K113" s="760">
        <v>0</v>
      </c>
      <c r="L113" s="425">
        <v>0</v>
      </c>
      <c r="M113" s="734">
        <v>0</v>
      </c>
      <c r="N113" s="734">
        <v>0</v>
      </c>
      <c r="O113" s="732">
        <v>0</v>
      </c>
      <c r="P113" s="403">
        <v>0</v>
      </c>
      <c r="Q113" s="734">
        <v>0</v>
      </c>
      <c r="R113" s="734">
        <v>0</v>
      </c>
      <c r="S113" s="738">
        <v>0</v>
      </c>
      <c r="T113" s="412" t="s">
        <v>61</v>
      </c>
    </row>
    <row r="114" spans="1:20" ht="31.5" x14ac:dyDescent="0.2">
      <c r="A114" s="773">
        <v>4162</v>
      </c>
      <c r="B114" s="1279"/>
      <c r="C114" s="729" t="s">
        <v>3060</v>
      </c>
      <c r="D114" s="264">
        <v>52642.822539999994</v>
      </c>
      <c r="E114" s="410">
        <v>47.190000000000005</v>
      </c>
      <c r="F114" s="731">
        <v>4805.8368599999994</v>
      </c>
      <c r="G114" s="732">
        <v>20050.062579999998</v>
      </c>
      <c r="H114" s="793">
        <v>21718.1731</v>
      </c>
      <c r="I114" s="424">
        <v>21718.1731</v>
      </c>
      <c r="J114" s="762">
        <v>0</v>
      </c>
      <c r="K114" s="760">
        <v>0</v>
      </c>
      <c r="L114" s="425">
        <v>6021.56</v>
      </c>
      <c r="M114" s="734">
        <v>0</v>
      </c>
      <c r="N114" s="734">
        <v>0</v>
      </c>
      <c r="O114" s="732">
        <v>0</v>
      </c>
      <c r="P114" s="403">
        <v>0</v>
      </c>
      <c r="Q114" s="734">
        <v>0</v>
      </c>
      <c r="R114" s="734">
        <v>0</v>
      </c>
      <c r="S114" s="738">
        <v>0</v>
      </c>
      <c r="T114" s="412" t="s">
        <v>61</v>
      </c>
    </row>
    <row r="115" spans="1:20" ht="31.5" x14ac:dyDescent="0.2">
      <c r="A115" s="773">
        <v>4202</v>
      </c>
      <c r="B115" s="1279"/>
      <c r="C115" s="729" t="s">
        <v>3063</v>
      </c>
      <c r="D115" s="264">
        <v>19365.510510000004</v>
      </c>
      <c r="E115" s="410">
        <v>0</v>
      </c>
      <c r="F115" s="731">
        <v>379.18979999999999</v>
      </c>
      <c r="G115" s="732">
        <v>18859.271920000003</v>
      </c>
      <c r="H115" s="793">
        <v>127.04879</v>
      </c>
      <c r="I115" s="424">
        <v>127.04879</v>
      </c>
      <c r="J115" s="762">
        <v>0</v>
      </c>
      <c r="K115" s="760">
        <v>0</v>
      </c>
      <c r="L115" s="425">
        <v>0</v>
      </c>
      <c r="M115" s="734">
        <v>0</v>
      </c>
      <c r="N115" s="734">
        <v>0</v>
      </c>
      <c r="O115" s="732">
        <v>0</v>
      </c>
      <c r="P115" s="403">
        <v>0</v>
      </c>
      <c r="Q115" s="734">
        <v>0</v>
      </c>
      <c r="R115" s="734">
        <v>0</v>
      </c>
      <c r="S115" s="738">
        <v>0</v>
      </c>
      <c r="T115" s="412" t="s">
        <v>61</v>
      </c>
    </row>
    <row r="116" spans="1:20" ht="34.5" customHeight="1" x14ac:dyDescent="0.2">
      <c r="A116" s="773">
        <v>4251</v>
      </c>
      <c r="B116" s="1279"/>
      <c r="C116" s="729" t="s">
        <v>3065</v>
      </c>
      <c r="D116" s="264">
        <v>8294.1009999999987</v>
      </c>
      <c r="E116" s="410">
        <v>181</v>
      </c>
      <c r="F116" s="731">
        <v>2496.8020000000001</v>
      </c>
      <c r="G116" s="732">
        <v>3000</v>
      </c>
      <c r="H116" s="793">
        <v>2616.299</v>
      </c>
      <c r="I116" s="424">
        <v>2616.299</v>
      </c>
      <c r="J116" s="762">
        <v>0</v>
      </c>
      <c r="K116" s="760">
        <v>0</v>
      </c>
      <c r="L116" s="425">
        <v>0</v>
      </c>
      <c r="M116" s="734">
        <v>0</v>
      </c>
      <c r="N116" s="734">
        <v>0</v>
      </c>
      <c r="O116" s="732">
        <v>0</v>
      </c>
      <c r="P116" s="403">
        <v>0</v>
      </c>
      <c r="Q116" s="734">
        <v>0</v>
      </c>
      <c r="R116" s="734">
        <v>0</v>
      </c>
      <c r="S116" s="738">
        <v>0</v>
      </c>
      <c r="T116" s="412" t="s">
        <v>61</v>
      </c>
    </row>
    <row r="117" spans="1:20" ht="24" customHeight="1" x14ac:dyDescent="0.2">
      <c r="A117" s="773">
        <v>4254</v>
      </c>
      <c r="B117" s="1279"/>
      <c r="C117" s="729" t="s">
        <v>3066</v>
      </c>
      <c r="D117" s="264">
        <v>21979.569810000001</v>
      </c>
      <c r="E117" s="410">
        <v>0</v>
      </c>
      <c r="F117" s="731">
        <v>3437.9385299999999</v>
      </c>
      <c r="G117" s="732">
        <v>6348.8768399999999</v>
      </c>
      <c r="H117" s="793">
        <v>12192.754440000002</v>
      </c>
      <c r="I117" s="424">
        <v>12192.754440000002</v>
      </c>
      <c r="J117" s="762">
        <v>0</v>
      </c>
      <c r="K117" s="760">
        <v>0</v>
      </c>
      <c r="L117" s="425">
        <v>0</v>
      </c>
      <c r="M117" s="734">
        <v>0</v>
      </c>
      <c r="N117" s="734">
        <v>0</v>
      </c>
      <c r="O117" s="732">
        <v>0</v>
      </c>
      <c r="P117" s="403">
        <v>0</v>
      </c>
      <c r="Q117" s="734">
        <v>0</v>
      </c>
      <c r="R117" s="734">
        <v>0</v>
      </c>
      <c r="S117" s="738">
        <v>0</v>
      </c>
      <c r="T117" s="769" t="s">
        <v>61</v>
      </c>
    </row>
    <row r="118" spans="1:20" ht="34.5" customHeight="1" x14ac:dyDescent="0.2">
      <c r="A118" s="773">
        <v>4258</v>
      </c>
      <c r="B118" s="1279"/>
      <c r="C118" s="729" t="s">
        <v>3067</v>
      </c>
      <c r="D118" s="264">
        <v>23098.5124</v>
      </c>
      <c r="E118" s="410">
        <v>456</v>
      </c>
      <c r="F118" s="731">
        <v>6740.79169</v>
      </c>
      <c r="G118" s="732">
        <v>228.08500000000001</v>
      </c>
      <c r="H118" s="793">
        <v>15673.635709999999</v>
      </c>
      <c r="I118" s="424">
        <v>15673.635709999999</v>
      </c>
      <c r="J118" s="762">
        <v>0</v>
      </c>
      <c r="K118" s="760">
        <v>0</v>
      </c>
      <c r="L118" s="425">
        <v>0</v>
      </c>
      <c r="M118" s="734">
        <v>0</v>
      </c>
      <c r="N118" s="734">
        <v>0</v>
      </c>
      <c r="O118" s="732">
        <v>0</v>
      </c>
      <c r="P118" s="403">
        <v>0</v>
      </c>
      <c r="Q118" s="734">
        <v>0</v>
      </c>
      <c r="R118" s="734">
        <v>0</v>
      </c>
      <c r="S118" s="738">
        <v>0</v>
      </c>
      <c r="T118" s="412" t="s">
        <v>61</v>
      </c>
    </row>
    <row r="119" spans="1:20" ht="34.5" customHeight="1" x14ac:dyDescent="0.2">
      <c r="A119" s="774">
        <v>4259</v>
      </c>
      <c r="B119" s="1279"/>
      <c r="C119" s="729" t="s">
        <v>4189</v>
      </c>
      <c r="D119" s="264">
        <v>10433.00411</v>
      </c>
      <c r="E119" s="410">
        <v>33</v>
      </c>
      <c r="F119" s="731">
        <v>260.14999999999998</v>
      </c>
      <c r="G119" s="732">
        <v>127.05</v>
      </c>
      <c r="H119" s="793">
        <v>7166.9541100000006</v>
      </c>
      <c r="I119" s="424">
        <v>7166.9541100000006</v>
      </c>
      <c r="J119" s="762">
        <v>0</v>
      </c>
      <c r="K119" s="760">
        <v>0</v>
      </c>
      <c r="L119" s="425">
        <v>2845.85</v>
      </c>
      <c r="M119" s="734">
        <v>0</v>
      </c>
      <c r="N119" s="734">
        <v>0</v>
      </c>
      <c r="O119" s="732">
        <v>0</v>
      </c>
      <c r="P119" s="403">
        <v>0</v>
      </c>
      <c r="Q119" s="734">
        <v>0</v>
      </c>
      <c r="R119" s="734">
        <v>0</v>
      </c>
      <c r="S119" s="738">
        <v>0</v>
      </c>
      <c r="T119" s="412" t="s">
        <v>61</v>
      </c>
    </row>
    <row r="120" spans="1:20" ht="24" customHeight="1" x14ac:dyDescent="0.2">
      <c r="A120" s="774">
        <v>4261</v>
      </c>
      <c r="B120" s="1279"/>
      <c r="C120" s="729" t="s">
        <v>3451</v>
      </c>
      <c r="D120" s="264">
        <v>24323.850000000002</v>
      </c>
      <c r="E120" s="410">
        <v>223.85</v>
      </c>
      <c r="F120" s="731">
        <v>0</v>
      </c>
      <c r="G120" s="732">
        <v>84.7</v>
      </c>
      <c r="H120" s="793">
        <v>703.01</v>
      </c>
      <c r="I120" s="424">
        <v>703.01</v>
      </c>
      <c r="J120" s="762">
        <v>0</v>
      </c>
      <c r="K120" s="760">
        <v>0</v>
      </c>
      <c r="L120" s="425">
        <v>23312.29</v>
      </c>
      <c r="M120" s="734">
        <v>0</v>
      </c>
      <c r="N120" s="734">
        <v>0</v>
      </c>
      <c r="O120" s="732">
        <v>0</v>
      </c>
      <c r="P120" s="403">
        <v>0</v>
      </c>
      <c r="Q120" s="734">
        <v>0</v>
      </c>
      <c r="R120" s="734">
        <v>0</v>
      </c>
      <c r="S120" s="738">
        <v>0</v>
      </c>
      <c r="T120" s="412" t="s">
        <v>61</v>
      </c>
    </row>
    <row r="121" spans="1:20" ht="31.5" x14ac:dyDescent="0.2">
      <c r="A121" s="774">
        <v>4262</v>
      </c>
      <c r="B121" s="1279"/>
      <c r="C121" s="729" t="s">
        <v>3069</v>
      </c>
      <c r="D121" s="264">
        <v>54400.007000000005</v>
      </c>
      <c r="E121" s="410">
        <v>0</v>
      </c>
      <c r="F121" s="731">
        <v>48.884</v>
      </c>
      <c r="G121" s="732">
        <v>121</v>
      </c>
      <c r="H121" s="793">
        <v>1635.0730000000001</v>
      </c>
      <c r="I121" s="424">
        <v>1635.0730000000001</v>
      </c>
      <c r="J121" s="762">
        <v>0</v>
      </c>
      <c r="K121" s="760">
        <v>0</v>
      </c>
      <c r="L121" s="425">
        <v>52595.05</v>
      </c>
      <c r="M121" s="734">
        <v>0</v>
      </c>
      <c r="N121" s="734">
        <v>0</v>
      </c>
      <c r="O121" s="732">
        <v>0</v>
      </c>
      <c r="P121" s="403">
        <v>0</v>
      </c>
      <c r="Q121" s="734">
        <v>0</v>
      </c>
      <c r="R121" s="734">
        <v>0</v>
      </c>
      <c r="S121" s="738">
        <v>0</v>
      </c>
      <c r="T121" s="412" t="s">
        <v>61</v>
      </c>
    </row>
    <row r="122" spans="1:20" ht="24" customHeight="1" x14ac:dyDescent="0.2">
      <c r="A122" s="774">
        <v>4263</v>
      </c>
      <c r="B122" s="1279"/>
      <c r="C122" s="729" t="s">
        <v>4077</v>
      </c>
      <c r="D122" s="264">
        <v>105029.69091999999</v>
      </c>
      <c r="E122" s="410">
        <v>222</v>
      </c>
      <c r="F122" s="731">
        <v>1536.7</v>
      </c>
      <c r="G122" s="732">
        <v>121</v>
      </c>
      <c r="H122" s="793">
        <v>4914.69092</v>
      </c>
      <c r="I122" s="424">
        <v>4914.69092</v>
      </c>
      <c r="J122" s="762">
        <v>0</v>
      </c>
      <c r="K122" s="760">
        <v>0</v>
      </c>
      <c r="L122" s="425">
        <v>35235.300000000003</v>
      </c>
      <c r="M122" s="734">
        <v>0</v>
      </c>
      <c r="N122" s="734">
        <v>0</v>
      </c>
      <c r="O122" s="732">
        <v>0</v>
      </c>
      <c r="P122" s="403">
        <v>50000</v>
      </c>
      <c r="Q122" s="734">
        <v>13000</v>
      </c>
      <c r="R122" s="734">
        <v>0</v>
      </c>
      <c r="S122" s="738">
        <v>0</v>
      </c>
      <c r="T122" s="412" t="s">
        <v>61</v>
      </c>
    </row>
    <row r="123" spans="1:20" ht="78" customHeight="1" x14ac:dyDescent="0.2">
      <c r="A123" s="774">
        <v>4264</v>
      </c>
      <c r="B123" s="1279"/>
      <c r="C123" s="729" t="s">
        <v>4188</v>
      </c>
      <c r="D123" s="264">
        <v>190999.99</v>
      </c>
      <c r="E123" s="410">
        <v>0</v>
      </c>
      <c r="F123" s="731">
        <v>0</v>
      </c>
      <c r="G123" s="732">
        <v>2015.2550000000001</v>
      </c>
      <c r="H123" s="807">
        <v>307.94499999999999</v>
      </c>
      <c r="I123" s="424">
        <v>307.94499999999999</v>
      </c>
      <c r="J123" s="762">
        <v>0</v>
      </c>
      <c r="K123" s="760">
        <v>0</v>
      </c>
      <c r="L123" s="425">
        <v>10676.79</v>
      </c>
      <c r="M123" s="734">
        <v>0</v>
      </c>
      <c r="N123" s="734">
        <v>0</v>
      </c>
      <c r="O123" s="732">
        <v>0</v>
      </c>
      <c r="P123" s="403">
        <v>178000</v>
      </c>
      <c r="Q123" s="734">
        <v>0</v>
      </c>
      <c r="R123" s="734">
        <v>0</v>
      </c>
      <c r="S123" s="738">
        <v>0</v>
      </c>
      <c r="T123" s="412" t="s">
        <v>4078</v>
      </c>
    </row>
    <row r="124" spans="1:20" ht="24" customHeight="1" x14ac:dyDescent="0.2">
      <c r="A124" s="774">
        <v>4267</v>
      </c>
      <c r="B124" s="1279"/>
      <c r="C124" s="801" t="s">
        <v>4079</v>
      </c>
      <c r="D124" s="265">
        <v>19019.007439999998</v>
      </c>
      <c r="E124" s="811">
        <v>219</v>
      </c>
      <c r="F124" s="802">
        <v>32.67</v>
      </c>
      <c r="G124" s="803">
        <v>175.77670000000001</v>
      </c>
      <c r="H124" s="804">
        <v>570.87073999999996</v>
      </c>
      <c r="I124" s="808">
        <v>570.87073999999996</v>
      </c>
      <c r="J124" s="808">
        <v>0</v>
      </c>
      <c r="K124" s="809">
        <v>0</v>
      </c>
      <c r="L124" s="421">
        <v>18020.689999999999</v>
      </c>
      <c r="M124" s="422">
        <v>0</v>
      </c>
      <c r="N124" s="422">
        <v>0</v>
      </c>
      <c r="O124" s="803">
        <v>0</v>
      </c>
      <c r="P124" s="806">
        <v>0</v>
      </c>
      <c r="Q124" s="422">
        <v>0</v>
      </c>
      <c r="R124" s="422">
        <v>0</v>
      </c>
      <c r="S124" s="423">
        <v>0</v>
      </c>
      <c r="T124" s="408" t="s">
        <v>61</v>
      </c>
    </row>
    <row r="125" spans="1:20" ht="34.5" customHeight="1" x14ac:dyDescent="0.2">
      <c r="A125" s="774">
        <v>4272</v>
      </c>
      <c r="B125" s="1279"/>
      <c r="C125" s="729" t="s">
        <v>3602</v>
      </c>
      <c r="D125" s="264">
        <v>42700.00333</v>
      </c>
      <c r="E125" s="410">
        <v>0</v>
      </c>
      <c r="F125" s="731">
        <v>0</v>
      </c>
      <c r="G125" s="732">
        <v>924.56100000000004</v>
      </c>
      <c r="H125" s="793">
        <v>39051.042329999997</v>
      </c>
      <c r="I125" s="424">
        <v>39051.042329999997</v>
      </c>
      <c r="J125" s="762">
        <v>0</v>
      </c>
      <c r="K125" s="760">
        <v>0</v>
      </c>
      <c r="L125" s="425">
        <v>2724.4</v>
      </c>
      <c r="M125" s="734">
        <v>0</v>
      </c>
      <c r="N125" s="734">
        <v>0</v>
      </c>
      <c r="O125" s="732">
        <v>0</v>
      </c>
      <c r="P125" s="403">
        <v>0</v>
      </c>
      <c r="Q125" s="734">
        <v>0</v>
      </c>
      <c r="R125" s="734">
        <v>0</v>
      </c>
      <c r="S125" s="738">
        <v>0</v>
      </c>
      <c r="T125" s="412" t="s">
        <v>61</v>
      </c>
    </row>
    <row r="126" spans="1:20" ht="24" customHeight="1" x14ac:dyDescent="0.2">
      <c r="A126" s="774">
        <v>4273</v>
      </c>
      <c r="B126" s="1279"/>
      <c r="C126" s="729" t="s">
        <v>3984</v>
      </c>
      <c r="D126" s="264">
        <v>8000</v>
      </c>
      <c r="E126" s="410">
        <v>0</v>
      </c>
      <c r="F126" s="731">
        <v>0</v>
      </c>
      <c r="G126" s="732">
        <v>0</v>
      </c>
      <c r="H126" s="793">
        <v>215.38</v>
      </c>
      <c r="I126" s="424">
        <v>215.38</v>
      </c>
      <c r="J126" s="762">
        <v>0</v>
      </c>
      <c r="K126" s="760">
        <v>0</v>
      </c>
      <c r="L126" s="425">
        <v>7784.62</v>
      </c>
      <c r="M126" s="734">
        <v>0</v>
      </c>
      <c r="N126" s="734">
        <v>0</v>
      </c>
      <c r="O126" s="732">
        <v>0</v>
      </c>
      <c r="P126" s="403">
        <v>0</v>
      </c>
      <c r="Q126" s="734">
        <v>0</v>
      </c>
      <c r="R126" s="734">
        <v>0</v>
      </c>
      <c r="S126" s="738">
        <v>0</v>
      </c>
      <c r="T126" s="412" t="s">
        <v>61</v>
      </c>
    </row>
    <row r="127" spans="1:20" ht="24" customHeight="1" x14ac:dyDescent="0.2">
      <c r="A127" s="774">
        <v>4275</v>
      </c>
      <c r="B127" s="1279"/>
      <c r="C127" s="729" t="s">
        <v>3603</v>
      </c>
      <c r="D127" s="264">
        <v>27071.007450000001</v>
      </c>
      <c r="E127" s="410">
        <v>571</v>
      </c>
      <c r="F127" s="731">
        <v>0</v>
      </c>
      <c r="G127" s="732">
        <v>506.38499999999999</v>
      </c>
      <c r="H127" s="793">
        <v>8389.052450000001</v>
      </c>
      <c r="I127" s="424">
        <v>8389.052450000001</v>
      </c>
      <c r="J127" s="762">
        <v>0</v>
      </c>
      <c r="K127" s="760">
        <v>0</v>
      </c>
      <c r="L127" s="425">
        <v>17604.57</v>
      </c>
      <c r="M127" s="734">
        <v>0</v>
      </c>
      <c r="N127" s="734">
        <v>0</v>
      </c>
      <c r="O127" s="732">
        <v>0</v>
      </c>
      <c r="P127" s="403">
        <v>0</v>
      </c>
      <c r="Q127" s="734">
        <v>0</v>
      </c>
      <c r="R127" s="734">
        <v>0</v>
      </c>
      <c r="S127" s="738">
        <v>0</v>
      </c>
      <c r="T127" s="412" t="s">
        <v>61</v>
      </c>
    </row>
    <row r="128" spans="1:20" ht="34.5" customHeight="1" x14ac:dyDescent="0.2">
      <c r="A128" s="774">
        <v>4276</v>
      </c>
      <c r="B128" s="1279"/>
      <c r="C128" s="729" t="s">
        <v>3604</v>
      </c>
      <c r="D128" s="264">
        <v>52603.009000000005</v>
      </c>
      <c r="E128" s="410">
        <v>103</v>
      </c>
      <c r="F128" s="731">
        <v>0</v>
      </c>
      <c r="G128" s="732">
        <v>660.697</v>
      </c>
      <c r="H128" s="793">
        <v>720.202</v>
      </c>
      <c r="I128" s="424">
        <v>720.202</v>
      </c>
      <c r="J128" s="762">
        <v>0</v>
      </c>
      <c r="K128" s="760">
        <v>0</v>
      </c>
      <c r="L128" s="425">
        <v>26119.11</v>
      </c>
      <c r="M128" s="734">
        <v>0</v>
      </c>
      <c r="N128" s="734">
        <v>0</v>
      </c>
      <c r="O128" s="732">
        <v>0</v>
      </c>
      <c r="P128" s="403">
        <v>25000</v>
      </c>
      <c r="Q128" s="734">
        <v>0</v>
      </c>
      <c r="R128" s="734">
        <v>0</v>
      </c>
      <c r="S128" s="738">
        <v>0</v>
      </c>
      <c r="T128" s="412" t="s">
        <v>61</v>
      </c>
    </row>
    <row r="129" spans="1:20" ht="24" customHeight="1" x14ac:dyDescent="0.2">
      <c r="A129" s="774">
        <v>4281</v>
      </c>
      <c r="B129" s="1279"/>
      <c r="C129" s="729" t="s">
        <v>3605</v>
      </c>
      <c r="D129" s="264">
        <v>6465.5823300000002</v>
      </c>
      <c r="E129" s="410">
        <v>200</v>
      </c>
      <c r="F129" s="731">
        <v>0</v>
      </c>
      <c r="G129" s="732">
        <v>46.84</v>
      </c>
      <c r="H129" s="793">
        <v>6218.74233</v>
      </c>
      <c r="I129" s="424">
        <v>6218.74233</v>
      </c>
      <c r="J129" s="762">
        <v>0</v>
      </c>
      <c r="K129" s="760">
        <v>0</v>
      </c>
      <c r="L129" s="425">
        <v>0</v>
      </c>
      <c r="M129" s="734">
        <v>0</v>
      </c>
      <c r="N129" s="734">
        <v>0</v>
      </c>
      <c r="O129" s="732">
        <v>0</v>
      </c>
      <c r="P129" s="403">
        <v>0</v>
      </c>
      <c r="Q129" s="734">
        <v>0</v>
      </c>
      <c r="R129" s="734">
        <v>0</v>
      </c>
      <c r="S129" s="738">
        <v>0</v>
      </c>
      <c r="T129" s="412" t="s">
        <v>61</v>
      </c>
    </row>
    <row r="130" spans="1:20" ht="24" customHeight="1" x14ac:dyDescent="0.2">
      <c r="A130" s="774">
        <v>4282</v>
      </c>
      <c r="B130" s="1279"/>
      <c r="C130" s="729" t="s">
        <v>3606</v>
      </c>
      <c r="D130" s="264">
        <v>987.58593999999994</v>
      </c>
      <c r="E130" s="410">
        <v>0</v>
      </c>
      <c r="F130" s="731">
        <v>0</v>
      </c>
      <c r="G130" s="732">
        <v>268.62</v>
      </c>
      <c r="H130" s="793">
        <v>718.96593999999993</v>
      </c>
      <c r="I130" s="424">
        <v>718.96593999999993</v>
      </c>
      <c r="J130" s="762">
        <v>0</v>
      </c>
      <c r="K130" s="760">
        <v>0</v>
      </c>
      <c r="L130" s="425">
        <v>0</v>
      </c>
      <c r="M130" s="734">
        <v>0</v>
      </c>
      <c r="N130" s="734">
        <v>0</v>
      </c>
      <c r="O130" s="732">
        <v>0</v>
      </c>
      <c r="P130" s="403">
        <v>0</v>
      </c>
      <c r="Q130" s="734">
        <v>0</v>
      </c>
      <c r="R130" s="734">
        <v>0</v>
      </c>
      <c r="S130" s="738">
        <v>0</v>
      </c>
      <c r="T130" s="412" t="s">
        <v>61</v>
      </c>
    </row>
    <row r="131" spans="1:20" ht="24" customHeight="1" x14ac:dyDescent="0.2">
      <c r="A131" s="774">
        <v>4283</v>
      </c>
      <c r="B131" s="1279"/>
      <c r="C131" s="729" t="s">
        <v>3607</v>
      </c>
      <c r="D131" s="264">
        <v>12500</v>
      </c>
      <c r="E131" s="410">
        <v>0</v>
      </c>
      <c r="F131" s="731">
        <v>0</v>
      </c>
      <c r="G131" s="732">
        <v>532.4</v>
      </c>
      <c r="H131" s="793">
        <v>6967.0300000000007</v>
      </c>
      <c r="I131" s="424">
        <v>6967.0300000000007</v>
      </c>
      <c r="J131" s="762">
        <v>0</v>
      </c>
      <c r="K131" s="760">
        <v>0</v>
      </c>
      <c r="L131" s="425">
        <v>5000.57</v>
      </c>
      <c r="M131" s="734">
        <v>0</v>
      </c>
      <c r="N131" s="734">
        <v>0</v>
      </c>
      <c r="O131" s="732">
        <v>0</v>
      </c>
      <c r="P131" s="403">
        <v>0</v>
      </c>
      <c r="Q131" s="734">
        <v>0</v>
      </c>
      <c r="R131" s="734">
        <v>0</v>
      </c>
      <c r="S131" s="738">
        <v>0</v>
      </c>
      <c r="T131" s="412" t="s">
        <v>61</v>
      </c>
    </row>
    <row r="132" spans="1:20" ht="24" customHeight="1" x14ac:dyDescent="0.2">
      <c r="A132" s="774">
        <v>4287</v>
      </c>
      <c r="B132" s="1279"/>
      <c r="C132" s="729" t="s">
        <v>3985</v>
      </c>
      <c r="D132" s="264">
        <v>16000</v>
      </c>
      <c r="E132" s="410">
        <v>0</v>
      </c>
      <c r="F132" s="731">
        <v>0</v>
      </c>
      <c r="G132" s="732">
        <v>0</v>
      </c>
      <c r="H132" s="793">
        <v>1000</v>
      </c>
      <c r="I132" s="424">
        <v>1000</v>
      </c>
      <c r="J132" s="762">
        <v>0</v>
      </c>
      <c r="K132" s="760">
        <v>0</v>
      </c>
      <c r="L132" s="425">
        <v>15000</v>
      </c>
      <c r="M132" s="734">
        <v>0</v>
      </c>
      <c r="N132" s="734">
        <v>0</v>
      </c>
      <c r="O132" s="732">
        <v>0</v>
      </c>
      <c r="P132" s="403">
        <v>0</v>
      </c>
      <c r="Q132" s="734">
        <v>0</v>
      </c>
      <c r="R132" s="734">
        <v>0</v>
      </c>
      <c r="S132" s="738">
        <v>0</v>
      </c>
      <c r="T132" s="412" t="s">
        <v>61</v>
      </c>
    </row>
    <row r="133" spans="1:20" ht="34.5" customHeight="1" x14ac:dyDescent="0.2">
      <c r="A133" s="774">
        <v>4305</v>
      </c>
      <c r="B133" s="1279"/>
      <c r="C133" s="729" t="s">
        <v>3452</v>
      </c>
      <c r="D133" s="264">
        <v>971.00742000000014</v>
      </c>
      <c r="E133" s="410">
        <v>0</v>
      </c>
      <c r="F133" s="731">
        <v>0</v>
      </c>
      <c r="G133" s="732">
        <v>16.940000000000001</v>
      </c>
      <c r="H133" s="793">
        <v>954.06742000000008</v>
      </c>
      <c r="I133" s="424">
        <v>954.06742000000008</v>
      </c>
      <c r="J133" s="762">
        <v>0</v>
      </c>
      <c r="K133" s="760">
        <v>0</v>
      </c>
      <c r="L133" s="425">
        <v>0</v>
      </c>
      <c r="M133" s="734">
        <v>0</v>
      </c>
      <c r="N133" s="734">
        <v>0</v>
      </c>
      <c r="O133" s="732">
        <v>0</v>
      </c>
      <c r="P133" s="403">
        <v>0</v>
      </c>
      <c r="Q133" s="734">
        <v>0</v>
      </c>
      <c r="R133" s="734">
        <v>0</v>
      </c>
      <c r="S133" s="738">
        <v>0</v>
      </c>
      <c r="T133" s="412" t="s">
        <v>61</v>
      </c>
    </row>
    <row r="134" spans="1:20" ht="24" customHeight="1" x14ac:dyDescent="0.2">
      <c r="A134" s="774">
        <v>4308</v>
      </c>
      <c r="B134" s="1279"/>
      <c r="C134" s="729" t="s">
        <v>3453</v>
      </c>
      <c r="D134" s="264">
        <v>13500.000529999999</v>
      </c>
      <c r="E134" s="410">
        <v>0</v>
      </c>
      <c r="F134" s="731">
        <v>0</v>
      </c>
      <c r="G134" s="732">
        <v>72.236999999999995</v>
      </c>
      <c r="H134" s="793">
        <v>289.88353000000001</v>
      </c>
      <c r="I134" s="424">
        <v>289.88353000000001</v>
      </c>
      <c r="J134" s="762">
        <v>0</v>
      </c>
      <c r="K134" s="760">
        <v>0</v>
      </c>
      <c r="L134" s="425">
        <v>13137.88</v>
      </c>
      <c r="M134" s="734">
        <v>0</v>
      </c>
      <c r="N134" s="734">
        <v>0</v>
      </c>
      <c r="O134" s="732">
        <v>0</v>
      </c>
      <c r="P134" s="403">
        <v>0</v>
      </c>
      <c r="Q134" s="734">
        <v>0</v>
      </c>
      <c r="R134" s="734">
        <v>0</v>
      </c>
      <c r="S134" s="738">
        <v>0</v>
      </c>
      <c r="T134" s="775" t="s">
        <v>61</v>
      </c>
    </row>
    <row r="135" spans="1:20" ht="45" customHeight="1" x14ac:dyDescent="0.2">
      <c r="A135" s="774">
        <v>4309</v>
      </c>
      <c r="B135" s="1279"/>
      <c r="C135" s="729" t="s">
        <v>3987</v>
      </c>
      <c r="D135" s="264">
        <v>23730.00158</v>
      </c>
      <c r="E135" s="410">
        <v>730</v>
      </c>
      <c r="F135" s="731">
        <v>0</v>
      </c>
      <c r="G135" s="732">
        <v>0</v>
      </c>
      <c r="H135" s="793">
        <v>22874.66158</v>
      </c>
      <c r="I135" s="424">
        <v>22874.66158</v>
      </c>
      <c r="J135" s="762">
        <v>0</v>
      </c>
      <c r="K135" s="760">
        <v>0</v>
      </c>
      <c r="L135" s="425">
        <v>125.34</v>
      </c>
      <c r="M135" s="734">
        <v>0</v>
      </c>
      <c r="N135" s="734">
        <v>0</v>
      </c>
      <c r="O135" s="732">
        <v>0</v>
      </c>
      <c r="P135" s="403">
        <v>0</v>
      </c>
      <c r="Q135" s="734">
        <v>0</v>
      </c>
      <c r="R135" s="734">
        <v>0</v>
      </c>
      <c r="S135" s="738">
        <v>0</v>
      </c>
      <c r="T135" s="412" t="s">
        <v>61</v>
      </c>
    </row>
    <row r="136" spans="1:20" ht="34.5" customHeight="1" x14ac:dyDescent="0.2">
      <c r="A136" s="774">
        <v>4314</v>
      </c>
      <c r="B136" s="1279"/>
      <c r="C136" s="729" t="s">
        <v>3608</v>
      </c>
      <c r="D136" s="264">
        <v>1849.4849999999999</v>
      </c>
      <c r="E136" s="410">
        <v>0</v>
      </c>
      <c r="F136" s="731">
        <v>0</v>
      </c>
      <c r="G136" s="732">
        <v>67.155000000000001</v>
      </c>
      <c r="H136" s="793">
        <v>1782.33</v>
      </c>
      <c r="I136" s="424">
        <v>1782.33</v>
      </c>
      <c r="J136" s="762">
        <v>0</v>
      </c>
      <c r="K136" s="760">
        <v>0</v>
      </c>
      <c r="L136" s="425">
        <v>0</v>
      </c>
      <c r="M136" s="734">
        <v>0</v>
      </c>
      <c r="N136" s="734">
        <v>0</v>
      </c>
      <c r="O136" s="732">
        <v>0</v>
      </c>
      <c r="P136" s="403">
        <v>0</v>
      </c>
      <c r="Q136" s="734">
        <v>0</v>
      </c>
      <c r="R136" s="734">
        <v>0</v>
      </c>
      <c r="S136" s="738">
        <v>0</v>
      </c>
      <c r="T136" s="412" t="s">
        <v>61</v>
      </c>
    </row>
    <row r="137" spans="1:20" ht="31.5" x14ac:dyDescent="0.2">
      <c r="A137" s="774">
        <v>4315</v>
      </c>
      <c r="B137" s="1279"/>
      <c r="C137" s="729" t="s">
        <v>3988</v>
      </c>
      <c r="D137" s="264">
        <v>4300.00623</v>
      </c>
      <c r="E137" s="410">
        <v>0</v>
      </c>
      <c r="F137" s="731">
        <v>0</v>
      </c>
      <c r="G137" s="732">
        <v>0</v>
      </c>
      <c r="H137" s="793">
        <v>3730.3662300000001</v>
      </c>
      <c r="I137" s="424">
        <v>3730.3662300000001</v>
      </c>
      <c r="J137" s="762">
        <v>0</v>
      </c>
      <c r="K137" s="760">
        <v>0</v>
      </c>
      <c r="L137" s="425">
        <v>569.64</v>
      </c>
      <c r="M137" s="734">
        <v>0</v>
      </c>
      <c r="N137" s="734">
        <v>0</v>
      </c>
      <c r="O137" s="732">
        <v>0</v>
      </c>
      <c r="P137" s="403">
        <v>0</v>
      </c>
      <c r="Q137" s="734">
        <v>0</v>
      </c>
      <c r="R137" s="734">
        <v>0</v>
      </c>
      <c r="S137" s="738">
        <v>0</v>
      </c>
      <c r="T137" s="412" t="s">
        <v>61</v>
      </c>
    </row>
    <row r="138" spans="1:20" ht="24" customHeight="1" x14ac:dyDescent="0.2">
      <c r="A138" s="774">
        <v>4316</v>
      </c>
      <c r="B138" s="1279"/>
      <c r="C138" s="729" t="s">
        <v>3609</v>
      </c>
      <c r="D138" s="264">
        <v>7500</v>
      </c>
      <c r="E138" s="410">
        <v>0</v>
      </c>
      <c r="F138" s="731">
        <v>0</v>
      </c>
      <c r="G138" s="732">
        <v>277.92599999999999</v>
      </c>
      <c r="H138" s="793">
        <v>420.35399999999998</v>
      </c>
      <c r="I138" s="424">
        <v>420.35399999999998</v>
      </c>
      <c r="J138" s="762">
        <v>0</v>
      </c>
      <c r="K138" s="760">
        <v>0</v>
      </c>
      <c r="L138" s="425">
        <v>6801.72</v>
      </c>
      <c r="M138" s="734">
        <v>0</v>
      </c>
      <c r="N138" s="734">
        <v>0</v>
      </c>
      <c r="O138" s="732">
        <v>0</v>
      </c>
      <c r="P138" s="403">
        <v>0</v>
      </c>
      <c r="Q138" s="734">
        <v>0</v>
      </c>
      <c r="R138" s="734">
        <v>0</v>
      </c>
      <c r="S138" s="738">
        <v>0</v>
      </c>
      <c r="T138" s="412" t="s">
        <v>61</v>
      </c>
    </row>
    <row r="139" spans="1:20" ht="34.5" customHeight="1" x14ac:dyDescent="0.2">
      <c r="A139" s="774">
        <v>4317</v>
      </c>
      <c r="B139" s="1279"/>
      <c r="C139" s="729" t="s">
        <v>3989</v>
      </c>
      <c r="D139" s="264">
        <v>2980.2008700000001</v>
      </c>
      <c r="E139" s="410">
        <v>0</v>
      </c>
      <c r="F139" s="731">
        <v>0</v>
      </c>
      <c r="G139" s="732">
        <v>0</v>
      </c>
      <c r="H139" s="793">
        <v>2980.2008700000001</v>
      </c>
      <c r="I139" s="424">
        <v>2980.2008700000001</v>
      </c>
      <c r="J139" s="762">
        <v>0</v>
      </c>
      <c r="K139" s="760">
        <v>0</v>
      </c>
      <c r="L139" s="425">
        <v>0</v>
      </c>
      <c r="M139" s="734">
        <v>0</v>
      </c>
      <c r="N139" s="734">
        <v>0</v>
      </c>
      <c r="O139" s="732">
        <v>0</v>
      </c>
      <c r="P139" s="403">
        <v>0</v>
      </c>
      <c r="Q139" s="734">
        <v>0</v>
      </c>
      <c r="R139" s="734">
        <v>0</v>
      </c>
      <c r="S139" s="738">
        <v>0</v>
      </c>
      <c r="T139" s="412" t="s">
        <v>61</v>
      </c>
    </row>
    <row r="140" spans="1:20" ht="34.5" customHeight="1" x14ac:dyDescent="0.2">
      <c r="A140" s="774">
        <v>4318</v>
      </c>
      <c r="B140" s="1279"/>
      <c r="C140" s="729" t="s">
        <v>3610</v>
      </c>
      <c r="D140" s="264">
        <v>2675.1579900000002</v>
      </c>
      <c r="E140" s="410">
        <v>0</v>
      </c>
      <c r="F140" s="731">
        <v>0</v>
      </c>
      <c r="G140" s="732">
        <v>254.1</v>
      </c>
      <c r="H140" s="793">
        <v>2421.0579900000002</v>
      </c>
      <c r="I140" s="424">
        <v>2421.0579900000002</v>
      </c>
      <c r="J140" s="762">
        <v>0</v>
      </c>
      <c r="K140" s="760">
        <v>0</v>
      </c>
      <c r="L140" s="425">
        <v>0</v>
      </c>
      <c r="M140" s="734">
        <v>0</v>
      </c>
      <c r="N140" s="734">
        <v>0</v>
      </c>
      <c r="O140" s="732">
        <v>0</v>
      </c>
      <c r="P140" s="403">
        <v>0</v>
      </c>
      <c r="Q140" s="734">
        <v>0</v>
      </c>
      <c r="R140" s="734">
        <v>0</v>
      </c>
      <c r="S140" s="738">
        <v>0</v>
      </c>
      <c r="T140" s="412" t="s">
        <v>61</v>
      </c>
    </row>
    <row r="141" spans="1:20" ht="31.5" x14ac:dyDescent="0.2">
      <c r="A141" s="774">
        <v>4319</v>
      </c>
      <c r="B141" s="1279"/>
      <c r="C141" s="729" t="s">
        <v>4195</v>
      </c>
      <c r="D141" s="264">
        <v>7647.9999999999991</v>
      </c>
      <c r="E141" s="410">
        <v>148</v>
      </c>
      <c r="F141" s="731">
        <v>0</v>
      </c>
      <c r="G141" s="732">
        <v>33.396000000000001</v>
      </c>
      <c r="H141" s="793">
        <v>7466.6039999999994</v>
      </c>
      <c r="I141" s="424">
        <v>7466.6039999999994</v>
      </c>
      <c r="J141" s="762">
        <v>0</v>
      </c>
      <c r="K141" s="760">
        <v>0</v>
      </c>
      <c r="L141" s="425">
        <v>0</v>
      </c>
      <c r="M141" s="734">
        <v>0</v>
      </c>
      <c r="N141" s="734">
        <v>0</v>
      </c>
      <c r="O141" s="732">
        <v>0</v>
      </c>
      <c r="P141" s="403">
        <v>0</v>
      </c>
      <c r="Q141" s="734">
        <v>0</v>
      </c>
      <c r="R141" s="734">
        <v>0</v>
      </c>
      <c r="S141" s="738">
        <v>0</v>
      </c>
      <c r="T141" s="412" t="s">
        <v>61</v>
      </c>
    </row>
    <row r="142" spans="1:20" ht="34.5" customHeight="1" x14ac:dyDescent="0.2">
      <c r="A142" s="774">
        <v>4321</v>
      </c>
      <c r="B142" s="1279"/>
      <c r="C142" s="729" t="s">
        <v>4196</v>
      </c>
      <c r="D142" s="264">
        <v>5875.8289700000005</v>
      </c>
      <c r="E142" s="410">
        <v>100</v>
      </c>
      <c r="F142" s="731">
        <v>0</v>
      </c>
      <c r="G142" s="732">
        <v>307.77</v>
      </c>
      <c r="H142" s="793">
        <v>5468.05897</v>
      </c>
      <c r="I142" s="424">
        <v>5468.05897</v>
      </c>
      <c r="J142" s="762">
        <v>0</v>
      </c>
      <c r="K142" s="760">
        <v>0</v>
      </c>
      <c r="L142" s="425">
        <v>0</v>
      </c>
      <c r="M142" s="734">
        <v>0</v>
      </c>
      <c r="N142" s="734">
        <v>0</v>
      </c>
      <c r="O142" s="732">
        <v>0</v>
      </c>
      <c r="P142" s="403">
        <v>0</v>
      </c>
      <c r="Q142" s="734">
        <v>0</v>
      </c>
      <c r="R142" s="734">
        <v>0</v>
      </c>
      <c r="S142" s="738">
        <v>0</v>
      </c>
      <c r="T142" s="412" t="s">
        <v>61</v>
      </c>
    </row>
    <row r="143" spans="1:20" ht="34.5" customHeight="1" x14ac:dyDescent="0.2">
      <c r="A143" s="774">
        <v>4325</v>
      </c>
      <c r="B143" s="1279"/>
      <c r="C143" s="729" t="s">
        <v>3612</v>
      </c>
      <c r="D143" s="264">
        <v>500</v>
      </c>
      <c r="E143" s="410">
        <v>0</v>
      </c>
      <c r="F143" s="731">
        <v>0</v>
      </c>
      <c r="G143" s="732">
        <v>15.73</v>
      </c>
      <c r="H143" s="793">
        <v>484.27</v>
      </c>
      <c r="I143" s="424">
        <v>484.27</v>
      </c>
      <c r="J143" s="762">
        <v>0</v>
      </c>
      <c r="K143" s="760">
        <v>0</v>
      </c>
      <c r="L143" s="425">
        <v>0</v>
      </c>
      <c r="M143" s="734">
        <v>0</v>
      </c>
      <c r="N143" s="734">
        <v>0</v>
      </c>
      <c r="O143" s="732">
        <v>0</v>
      </c>
      <c r="P143" s="403">
        <v>0</v>
      </c>
      <c r="Q143" s="734">
        <v>0</v>
      </c>
      <c r="R143" s="734">
        <v>0</v>
      </c>
      <c r="S143" s="738">
        <v>0</v>
      </c>
      <c r="T143" s="412" t="s">
        <v>61</v>
      </c>
    </row>
    <row r="144" spans="1:20" ht="24" customHeight="1" x14ac:dyDescent="0.15">
      <c r="A144" s="776">
        <v>4330</v>
      </c>
      <c r="B144" s="1279"/>
      <c r="C144" s="729" t="s">
        <v>3613</v>
      </c>
      <c r="D144" s="264">
        <v>9500.0085000000017</v>
      </c>
      <c r="E144" s="410">
        <v>0</v>
      </c>
      <c r="F144" s="731">
        <v>0</v>
      </c>
      <c r="G144" s="732">
        <v>112.3485</v>
      </c>
      <c r="H144" s="793">
        <v>218.12</v>
      </c>
      <c r="I144" s="424">
        <v>218.12</v>
      </c>
      <c r="J144" s="762">
        <v>0</v>
      </c>
      <c r="K144" s="760">
        <v>0</v>
      </c>
      <c r="L144" s="425">
        <v>9169.5400000000009</v>
      </c>
      <c r="M144" s="734">
        <v>0</v>
      </c>
      <c r="N144" s="734">
        <v>0</v>
      </c>
      <c r="O144" s="732">
        <v>0</v>
      </c>
      <c r="P144" s="403">
        <v>0</v>
      </c>
      <c r="Q144" s="734">
        <v>0</v>
      </c>
      <c r="R144" s="734">
        <v>0</v>
      </c>
      <c r="S144" s="738">
        <v>0</v>
      </c>
      <c r="T144" s="412" t="s">
        <v>61</v>
      </c>
    </row>
    <row r="145" spans="1:20" ht="24" customHeight="1" x14ac:dyDescent="0.15">
      <c r="A145" s="776">
        <v>4359</v>
      </c>
      <c r="B145" s="1279"/>
      <c r="C145" s="729" t="s">
        <v>3991</v>
      </c>
      <c r="D145" s="264">
        <v>2500.0075999999999</v>
      </c>
      <c r="E145" s="264">
        <v>0</v>
      </c>
      <c r="F145" s="731">
        <v>0</v>
      </c>
      <c r="G145" s="732">
        <v>0</v>
      </c>
      <c r="H145" s="793">
        <v>346.91759999999999</v>
      </c>
      <c r="I145" s="424">
        <v>346.91759999999999</v>
      </c>
      <c r="J145" s="762">
        <v>0</v>
      </c>
      <c r="K145" s="760">
        <v>0</v>
      </c>
      <c r="L145" s="425">
        <v>2153.09</v>
      </c>
      <c r="M145" s="734">
        <v>0</v>
      </c>
      <c r="N145" s="734">
        <v>0</v>
      </c>
      <c r="O145" s="732">
        <v>0</v>
      </c>
      <c r="P145" s="403">
        <v>0</v>
      </c>
      <c r="Q145" s="734">
        <v>0</v>
      </c>
      <c r="R145" s="734">
        <v>0</v>
      </c>
      <c r="S145" s="738">
        <v>0</v>
      </c>
      <c r="T145" s="412" t="s">
        <v>61</v>
      </c>
    </row>
    <row r="146" spans="1:20" ht="34.5" customHeight="1" x14ac:dyDescent="0.15">
      <c r="A146" s="776">
        <v>4362</v>
      </c>
      <c r="B146" s="1279"/>
      <c r="C146" s="729" t="s">
        <v>3992</v>
      </c>
      <c r="D146" s="264">
        <v>434.98063999999999</v>
      </c>
      <c r="E146" s="264">
        <v>0</v>
      </c>
      <c r="F146" s="731">
        <v>0</v>
      </c>
      <c r="G146" s="732">
        <v>0</v>
      </c>
      <c r="H146" s="793">
        <v>434.98063999999999</v>
      </c>
      <c r="I146" s="424">
        <v>434.98063999999999</v>
      </c>
      <c r="J146" s="762">
        <v>0</v>
      </c>
      <c r="K146" s="760">
        <v>0</v>
      </c>
      <c r="L146" s="425">
        <v>0</v>
      </c>
      <c r="M146" s="734">
        <v>0</v>
      </c>
      <c r="N146" s="734">
        <v>0</v>
      </c>
      <c r="O146" s="732">
        <v>0</v>
      </c>
      <c r="P146" s="403">
        <v>0</v>
      </c>
      <c r="Q146" s="734">
        <v>0</v>
      </c>
      <c r="R146" s="734">
        <v>0</v>
      </c>
      <c r="S146" s="738">
        <v>0</v>
      </c>
      <c r="T146" s="412" t="s">
        <v>61</v>
      </c>
    </row>
    <row r="147" spans="1:20" ht="45" customHeight="1" x14ac:dyDescent="0.15">
      <c r="A147" s="776">
        <v>4363</v>
      </c>
      <c r="B147" s="1279"/>
      <c r="C147" s="729" t="s">
        <v>3993</v>
      </c>
      <c r="D147" s="264">
        <v>5623.0032799999999</v>
      </c>
      <c r="E147" s="264">
        <v>123</v>
      </c>
      <c r="F147" s="731">
        <v>0</v>
      </c>
      <c r="G147" s="732">
        <v>0</v>
      </c>
      <c r="H147" s="807">
        <v>5195.7132799999999</v>
      </c>
      <c r="I147" s="424">
        <v>5195.7132799999999</v>
      </c>
      <c r="J147" s="762">
        <v>0</v>
      </c>
      <c r="K147" s="760">
        <v>0</v>
      </c>
      <c r="L147" s="425">
        <v>304.29000000000002</v>
      </c>
      <c r="M147" s="734">
        <v>0</v>
      </c>
      <c r="N147" s="734">
        <v>0</v>
      </c>
      <c r="O147" s="732">
        <v>0</v>
      </c>
      <c r="P147" s="403">
        <v>0</v>
      </c>
      <c r="Q147" s="734">
        <v>0</v>
      </c>
      <c r="R147" s="734">
        <v>0</v>
      </c>
      <c r="S147" s="738">
        <v>0</v>
      </c>
      <c r="T147" s="412" t="s">
        <v>61</v>
      </c>
    </row>
    <row r="148" spans="1:20" ht="31.5" x14ac:dyDescent="0.15">
      <c r="A148" s="776">
        <v>4366</v>
      </c>
      <c r="B148" s="1279"/>
      <c r="C148" s="801" t="s">
        <v>4199</v>
      </c>
      <c r="D148" s="265">
        <v>2221.04</v>
      </c>
      <c r="E148" s="265">
        <v>221.04</v>
      </c>
      <c r="F148" s="802">
        <v>0</v>
      </c>
      <c r="G148" s="803">
        <v>0</v>
      </c>
      <c r="H148" s="804">
        <v>2000</v>
      </c>
      <c r="I148" s="808">
        <v>2000</v>
      </c>
      <c r="J148" s="808">
        <v>0</v>
      </c>
      <c r="K148" s="809">
        <v>0</v>
      </c>
      <c r="L148" s="421">
        <v>0</v>
      </c>
      <c r="M148" s="422">
        <v>0</v>
      </c>
      <c r="N148" s="422">
        <v>0</v>
      </c>
      <c r="O148" s="803">
        <v>0</v>
      </c>
      <c r="P148" s="806">
        <v>0</v>
      </c>
      <c r="Q148" s="422">
        <v>0</v>
      </c>
      <c r="R148" s="422">
        <v>0</v>
      </c>
      <c r="S148" s="423">
        <v>0</v>
      </c>
      <c r="T148" s="408" t="s">
        <v>61</v>
      </c>
    </row>
    <row r="149" spans="1:20" ht="34.5" customHeight="1" x14ac:dyDescent="0.15">
      <c r="A149" s="776">
        <v>4367</v>
      </c>
      <c r="B149" s="1279"/>
      <c r="C149" s="729" t="s">
        <v>4080</v>
      </c>
      <c r="D149" s="264">
        <v>2435.7081499999999</v>
      </c>
      <c r="E149" s="264">
        <v>0</v>
      </c>
      <c r="F149" s="731">
        <v>0</v>
      </c>
      <c r="G149" s="732">
        <v>0</v>
      </c>
      <c r="H149" s="793">
        <v>2435.7081499999999</v>
      </c>
      <c r="I149" s="424">
        <v>2435.7081499999999</v>
      </c>
      <c r="J149" s="762">
        <v>0</v>
      </c>
      <c r="K149" s="760">
        <v>0</v>
      </c>
      <c r="L149" s="425">
        <v>0</v>
      </c>
      <c r="M149" s="734">
        <v>0</v>
      </c>
      <c r="N149" s="734">
        <v>0</v>
      </c>
      <c r="O149" s="732">
        <v>0</v>
      </c>
      <c r="P149" s="403">
        <v>0</v>
      </c>
      <c r="Q149" s="734">
        <v>0</v>
      </c>
      <c r="R149" s="734">
        <v>0</v>
      </c>
      <c r="S149" s="738">
        <v>0</v>
      </c>
      <c r="T149" s="412" t="s">
        <v>61</v>
      </c>
    </row>
    <row r="150" spans="1:20" ht="34.5" customHeight="1" x14ac:dyDescent="0.15">
      <c r="A150" s="776">
        <v>4368</v>
      </c>
      <c r="B150" s="1279"/>
      <c r="C150" s="729" t="s">
        <v>4081</v>
      </c>
      <c r="D150" s="264">
        <v>7670.6527400000004</v>
      </c>
      <c r="E150" s="264">
        <v>0</v>
      </c>
      <c r="F150" s="731">
        <v>0</v>
      </c>
      <c r="G150" s="732">
        <v>0</v>
      </c>
      <c r="H150" s="793">
        <v>7670.6527400000004</v>
      </c>
      <c r="I150" s="424">
        <v>7670.6527400000004</v>
      </c>
      <c r="J150" s="762">
        <v>0</v>
      </c>
      <c r="K150" s="760">
        <v>0</v>
      </c>
      <c r="L150" s="425">
        <v>0</v>
      </c>
      <c r="M150" s="734">
        <v>0</v>
      </c>
      <c r="N150" s="734">
        <v>0</v>
      </c>
      <c r="O150" s="732">
        <v>0</v>
      </c>
      <c r="P150" s="403">
        <v>0</v>
      </c>
      <c r="Q150" s="734">
        <v>0</v>
      </c>
      <c r="R150" s="734">
        <v>0</v>
      </c>
      <c r="S150" s="738">
        <v>0</v>
      </c>
      <c r="T150" s="412" t="s">
        <v>61</v>
      </c>
    </row>
    <row r="151" spans="1:20" ht="34.5" customHeight="1" x14ac:dyDescent="0.15">
      <c r="A151" s="776">
        <v>4374</v>
      </c>
      <c r="B151" s="1279"/>
      <c r="C151" s="729" t="s">
        <v>4082</v>
      </c>
      <c r="D151" s="264">
        <v>888.38085999999998</v>
      </c>
      <c r="E151" s="264">
        <v>0</v>
      </c>
      <c r="F151" s="731">
        <v>0</v>
      </c>
      <c r="G151" s="732">
        <v>0</v>
      </c>
      <c r="H151" s="793">
        <v>888.38085999999998</v>
      </c>
      <c r="I151" s="424">
        <v>888.38085999999998</v>
      </c>
      <c r="J151" s="762">
        <v>0</v>
      </c>
      <c r="K151" s="760">
        <v>0</v>
      </c>
      <c r="L151" s="425">
        <v>0</v>
      </c>
      <c r="M151" s="734">
        <v>0</v>
      </c>
      <c r="N151" s="734">
        <v>0</v>
      </c>
      <c r="O151" s="732">
        <v>0</v>
      </c>
      <c r="P151" s="403">
        <v>0</v>
      </c>
      <c r="Q151" s="734">
        <v>0</v>
      </c>
      <c r="R151" s="734">
        <v>0</v>
      </c>
      <c r="S151" s="738">
        <v>0</v>
      </c>
      <c r="T151" s="412" t="s">
        <v>61</v>
      </c>
    </row>
    <row r="152" spans="1:20" ht="31.5" x14ac:dyDescent="0.15">
      <c r="A152" s="776">
        <v>4375</v>
      </c>
      <c r="B152" s="1279"/>
      <c r="C152" s="729" t="s">
        <v>4083</v>
      </c>
      <c r="D152" s="264">
        <v>4157.3217400000003</v>
      </c>
      <c r="E152" s="264">
        <v>60.22</v>
      </c>
      <c r="F152" s="731">
        <v>0</v>
      </c>
      <c r="G152" s="732">
        <v>0</v>
      </c>
      <c r="H152" s="793">
        <v>4097.1017400000001</v>
      </c>
      <c r="I152" s="424">
        <v>4097.1017400000001</v>
      </c>
      <c r="J152" s="762">
        <v>0</v>
      </c>
      <c r="K152" s="760">
        <v>0</v>
      </c>
      <c r="L152" s="425">
        <v>0</v>
      </c>
      <c r="M152" s="734">
        <v>0</v>
      </c>
      <c r="N152" s="734">
        <v>0</v>
      </c>
      <c r="O152" s="732">
        <v>0</v>
      </c>
      <c r="P152" s="403">
        <v>0</v>
      </c>
      <c r="Q152" s="734">
        <v>0</v>
      </c>
      <c r="R152" s="734">
        <v>0</v>
      </c>
      <c r="S152" s="738">
        <v>0</v>
      </c>
      <c r="T152" s="412" t="s">
        <v>61</v>
      </c>
    </row>
    <row r="153" spans="1:20" ht="24" customHeight="1" x14ac:dyDescent="0.15">
      <c r="A153" s="776">
        <v>4376</v>
      </c>
      <c r="B153" s="1279"/>
      <c r="C153" s="729" t="s">
        <v>4084</v>
      </c>
      <c r="D153" s="264">
        <v>23500.0016</v>
      </c>
      <c r="E153" s="264">
        <v>0</v>
      </c>
      <c r="F153" s="731">
        <v>0</v>
      </c>
      <c r="G153" s="732">
        <v>0</v>
      </c>
      <c r="H153" s="793">
        <v>607.50159999999994</v>
      </c>
      <c r="I153" s="424">
        <v>607.50159999999994</v>
      </c>
      <c r="J153" s="762">
        <v>0</v>
      </c>
      <c r="K153" s="760">
        <v>0</v>
      </c>
      <c r="L153" s="425">
        <v>11392.5</v>
      </c>
      <c r="M153" s="734">
        <v>0</v>
      </c>
      <c r="N153" s="734">
        <v>0</v>
      </c>
      <c r="O153" s="732">
        <v>0</v>
      </c>
      <c r="P153" s="403">
        <v>11500</v>
      </c>
      <c r="Q153" s="734">
        <v>0</v>
      </c>
      <c r="R153" s="734">
        <v>0</v>
      </c>
      <c r="S153" s="738">
        <v>0</v>
      </c>
      <c r="T153" s="412" t="s">
        <v>61</v>
      </c>
    </row>
    <row r="154" spans="1:20" ht="24" customHeight="1" x14ac:dyDescent="0.15">
      <c r="A154" s="776">
        <v>4377</v>
      </c>
      <c r="B154" s="1279"/>
      <c r="C154" s="729" t="s">
        <v>4085</v>
      </c>
      <c r="D154" s="264">
        <v>22543.00892</v>
      </c>
      <c r="E154" s="410">
        <v>543</v>
      </c>
      <c r="F154" s="731">
        <v>0</v>
      </c>
      <c r="G154" s="732">
        <v>0</v>
      </c>
      <c r="H154" s="793">
        <v>1490.74892</v>
      </c>
      <c r="I154" s="424">
        <v>1490.74892</v>
      </c>
      <c r="J154" s="762">
        <v>0</v>
      </c>
      <c r="K154" s="760">
        <v>0</v>
      </c>
      <c r="L154" s="425">
        <v>5509.26</v>
      </c>
      <c r="M154" s="734">
        <v>0</v>
      </c>
      <c r="N154" s="734">
        <v>0</v>
      </c>
      <c r="O154" s="732">
        <v>0</v>
      </c>
      <c r="P154" s="403">
        <v>15000</v>
      </c>
      <c r="Q154" s="734">
        <v>0</v>
      </c>
      <c r="R154" s="734">
        <v>0</v>
      </c>
      <c r="S154" s="738">
        <v>0</v>
      </c>
      <c r="T154" s="412" t="s">
        <v>61</v>
      </c>
    </row>
    <row r="155" spans="1:20" ht="34.5" customHeight="1" x14ac:dyDescent="0.15">
      <c r="A155" s="776">
        <v>4378</v>
      </c>
      <c r="B155" s="1279"/>
      <c r="C155" s="729" t="s">
        <v>4086</v>
      </c>
      <c r="D155" s="264">
        <v>868.78</v>
      </c>
      <c r="E155" s="264">
        <v>0</v>
      </c>
      <c r="F155" s="731">
        <v>0</v>
      </c>
      <c r="G155" s="732">
        <v>0</v>
      </c>
      <c r="H155" s="793">
        <v>868.78</v>
      </c>
      <c r="I155" s="424">
        <v>868.78</v>
      </c>
      <c r="J155" s="762">
        <v>0</v>
      </c>
      <c r="K155" s="760">
        <v>0</v>
      </c>
      <c r="L155" s="425">
        <v>0</v>
      </c>
      <c r="M155" s="734">
        <v>0</v>
      </c>
      <c r="N155" s="734">
        <v>0</v>
      </c>
      <c r="O155" s="732">
        <v>0</v>
      </c>
      <c r="P155" s="403">
        <v>0</v>
      </c>
      <c r="Q155" s="734">
        <v>0</v>
      </c>
      <c r="R155" s="734">
        <v>0</v>
      </c>
      <c r="S155" s="738">
        <v>0</v>
      </c>
      <c r="T155" s="412" t="s">
        <v>61</v>
      </c>
    </row>
    <row r="156" spans="1:20" ht="24" customHeight="1" x14ac:dyDescent="0.15">
      <c r="A156" s="776">
        <v>4379</v>
      </c>
      <c r="B156" s="1279"/>
      <c r="C156" s="729" t="s">
        <v>4087</v>
      </c>
      <c r="D156" s="264">
        <v>2964.8457599999997</v>
      </c>
      <c r="E156" s="264">
        <v>0</v>
      </c>
      <c r="F156" s="731">
        <v>0</v>
      </c>
      <c r="G156" s="732">
        <v>0</v>
      </c>
      <c r="H156" s="793">
        <v>2964.8457599999997</v>
      </c>
      <c r="I156" s="424">
        <v>2964.8457599999997</v>
      </c>
      <c r="J156" s="762">
        <v>0</v>
      </c>
      <c r="K156" s="760">
        <v>0</v>
      </c>
      <c r="L156" s="425">
        <v>0</v>
      </c>
      <c r="M156" s="734">
        <v>0</v>
      </c>
      <c r="N156" s="734">
        <v>0</v>
      </c>
      <c r="O156" s="732">
        <v>0</v>
      </c>
      <c r="P156" s="403">
        <v>0</v>
      </c>
      <c r="Q156" s="734">
        <v>0</v>
      </c>
      <c r="R156" s="734">
        <v>0</v>
      </c>
      <c r="S156" s="738">
        <v>0</v>
      </c>
      <c r="T156" s="412" t="s">
        <v>61</v>
      </c>
    </row>
    <row r="157" spans="1:20" ht="24" customHeight="1" x14ac:dyDescent="0.15">
      <c r="A157" s="776">
        <v>4380</v>
      </c>
      <c r="B157" s="1279"/>
      <c r="C157" s="729" t="s">
        <v>4088</v>
      </c>
      <c r="D157" s="264">
        <v>2805.1492499999999</v>
      </c>
      <c r="E157" s="264">
        <v>130</v>
      </c>
      <c r="F157" s="731">
        <v>0</v>
      </c>
      <c r="G157" s="732">
        <v>0</v>
      </c>
      <c r="H157" s="793">
        <v>2675.1492499999999</v>
      </c>
      <c r="I157" s="424">
        <v>2675.1492499999999</v>
      </c>
      <c r="J157" s="762">
        <v>0</v>
      </c>
      <c r="K157" s="760">
        <v>0</v>
      </c>
      <c r="L157" s="425">
        <v>0</v>
      </c>
      <c r="M157" s="734">
        <v>0</v>
      </c>
      <c r="N157" s="734">
        <v>0</v>
      </c>
      <c r="O157" s="732">
        <v>0</v>
      </c>
      <c r="P157" s="403">
        <v>0</v>
      </c>
      <c r="Q157" s="734">
        <v>0</v>
      </c>
      <c r="R157" s="734">
        <v>0</v>
      </c>
      <c r="S157" s="738">
        <v>0</v>
      </c>
      <c r="T157" s="412" t="s">
        <v>61</v>
      </c>
    </row>
    <row r="158" spans="1:20" ht="24" customHeight="1" x14ac:dyDescent="0.15">
      <c r="A158" s="776">
        <v>4381</v>
      </c>
      <c r="B158" s="1279"/>
      <c r="C158" s="729" t="s">
        <v>4089</v>
      </c>
      <c r="D158" s="264">
        <v>2903</v>
      </c>
      <c r="E158" s="264">
        <v>53</v>
      </c>
      <c r="F158" s="731">
        <v>0</v>
      </c>
      <c r="G158" s="732">
        <v>0</v>
      </c>
      <c r="H158" s="793">
        <v>550</v>
      </c>
      <c r="I158" s="424">
        <v>550</v>
      </c>
      <c r="J158" s="762">
        <v>0</v>
      </c>
      <c r="K158" s="760">
        <v>0</v>
      </c>
      <c r="L158" s="425">
        <v>2300</v>
      </c>
      <c r="M158" s="734">
        <v>0</v>
      </c>
      <c r="N158" s="734">
        <v>0</v>
      </c>
      <c r="O158" s="732">
        <v>0</v>
      </c>
      <c r="P158" s="403">
        <v>0</v>
      </c>
      <c r="Q158" s="734">
        <v>0</v>
      </c>
      <c r="R158" s="734">
        <v>0</v>
      </c>
      <c r="S158" s="738">
        <v>0</v>
      </c>
      <c r="T158" s="412" t="s">
        <v>61</v>
      </c>
    </row>
    <row r="159" spans="1:20" ht="34.5" customHeight="1" x14ac:dyDescent="0.15">
      <c r="A159" s="776">
        <v>4382</v>
      </c>
      <c r="B159" s="1279"/>
      <c r="C159" s="729" t="s">
        <v>4090</v>
      </c>
      <c r="D159" s="264">
        <v>1298.57699</v>
      </c>
      <c r="E159" s="264">
        <v>0</v>
      </c>
      <c r="F159" s="731">
        <v>0</v>
      </c>
      <c r="G159" s="732">
        <v>0</v>
      </c>
      <c r="H159" s="793">
        <v>1298.57699</v>
      </c>
      <c r="I159" s="424">
        <v>1298.57699</v>
      </c>
      <c r="J159" s="762">
        <v>0</v>
      </c>
      <c r="K159" s="760">
        <v>0</v>
      </c>
      <c r="L159" s="425">
        <v>0</v>
      </c>
      <c r="M159" s="734">
        <v>0</v>
      </c>
      <c r="N159" s="734">
        <v>0</v>
      </c>
      <c r="O159" s="732">
        <v>0</v>
      </c>
      <c r="P159" s="403">
        <v>0</v>
      </c>
      <c r="Q159" s="734">
        <v>0</v>
      </c>
      <c r="R159" s="734">
        <v>0</v>
      </c>
      <c r="S159" s="738">
        <v>0</v>
      </c>
      <c r="T159" s="412" t="s">
        <v>61</v>
      </c>
    </row>
    <row r="160" spans="1:20" ht="34.5" customHeight="1" x14ac:dyDescent="0.15">
      <c r="A160" s="776">
        <v>4384</v>
      </c>
      <c r="B160" s="1279"/>
      <c r="C160" s="729" t="s">
        <v>4091</v>
      </c>
      <c r="D160" s="264">
        <v>4369.0455899999997</v>
      </c>
      <c r="E160" s="264">
        <v>6</v>
      </c>
      <c r="F160" s="731">
        <v>0</v>
      </c>
      <c r="G160" s="732">
        <v>0</v>
      </c>
      <c r="H160" s="793">
        <v>4363.0455899999997</v>
      </c>
      <c r="I160" s="424">
        <v>4363.0455899999997</v>
      </c>
      <c r="J160" s="762">
        <v>0</v>
      </c>
      <c r="K160" s="760">
        <v>0</v>
      </c>
      <c r="L160" s="425">
        <v>0</v>
      </c>
      <c r="M160" s="734">
        <v>0</v>
      </c>
      <c r="N160" s="734">
        <v>0</v>
      </c>
      <c r="O160" s="732">
        <v>0</v>
      </c>
      <c r="P160" s="403">
        <v>0</v>
      </c>
      <c r="Q160" s="734">
        <v>0</v>
      </c>
      <c r="R160" s="734">
        <v>0</v>
      </c>
      <c r="S160" s="738">
        <v>0</v>
      </c>
      <c r="T160" s="412" t="s">
        <v>61</v>
      </c>
    </row>
    <row r="161" spans="1:20" ht="34.5" customHeight="1" x14ac:dyDescent="0.15">
      <c r="A161" s="776">
        <v>4385</v>
      </c>
      <c r="B161" s="1279"/>
      <c r="C161" s="729" t="s">
        <v>4092</v>
      </c>
      <c r="D161" s="264">
        <v>18979</v>
      </c>
      <c r="E161" s="264">
        <v>54</v>
      </c>
      <c r="F161" s="731">
        <v>0</v>
      </c>
      <c r="G161" s="732">
        <v>0</v>
      </c>
      <c r="H161" s="793">
        <v>775</v>
      </c>
      <c r="I161" s="424">
        <v>775</v>
      </c>
      <c r="J161" s="762">
        <v>0</v>
      </c>
      <c r="K161" s="760">
        <v>0</v>
      </c>
      <c r="L161" s="425">
        <v>18150</v>
      </c>
      <c r="M161" s="734">
        <v>0</v>
      </c>
      <c r="N161" s="734">
        <v>0</v>
      </c>
      <c r="O161" s="732">
        <v>0</v>
      </c>
      <c r="P161" s="403">
        <v>0</v>
      </c>
      <c r="Q161" s="734">
        <v>0</v>
      </c>
      <c r="R161" s="734">
        <v>0</v>
      </c>
      <c r="S161" s="738">
        <v>0</v>
      </c>
      <c r="T161" s="412" t="s">
        <v>61</v>
      </c>
    </row>
    <row r="162" spans="1:20" ht="34.5" customHeight="1" x14ac:dyDescent="0.15">
      <c r="A162" s="776">
        <v>4387</v>
      </c>
      <c r="B162" s="1279"/>
      <c r="C162" s="729" t="s">
        <v>4093</v>
      </c>
      <c r="D162" s="264">
        <v>2229.9380000000001</v>
      </c>
      <c r="E162" s="264">
        <v>0</v>
      </c>
      <c r="F162" s="731">
        <v>0</v>
      </c>
      <c r="G162" s="732">
        <v>0</v>
      </c>
      <c r="H162" s="793">
        <v>2229.9380000000001</v>
      </c>
      <c r="I162" s="424">
        <v>2229.9380000000001</v>
      </c>
      <c r="J162" s="762">
        <v>0</v>
      </c>
      <c r="K162" s="760">
        <v>0</v>
      </c>
      <c r="L162" s="425">
        <v>0</v>
      </c>
      <c r="M162" s="734">
        <v>0</v>
      </c>
      <c r="N162" s="734">
        <v>0</v>
      </c>
      <c r="O162" s="732">
        <v>0</v>
      </c>
      <c r="P162" s="403">
        <v>0</v>
      </c>
      <c r="Q162" s="734">
        <v>0</v>
      </c>
      <c r="R162" s="734">
        <v>0</v>
      </c>
      <c r="S162" s="738">
        <v>0</v>
      </c>
      <c r="T162" s="412" t="s">
        <v>61</v>
      </c>
    </row>
    <row r="163" spans="1:20" ht="24" customHeight="1" x14ac:dyDescent="0.15">
      <c r="A163" s="776">
        <v>4388</v>
      </c>
      <c r="B163" s="1279"/>
      <c r="C163" s="729" t="s">
        <v>4094</v>
      </c>
      <c r="D163" s="264">
        <v>3878.0376800000004</v>
      </c>
      <c r="E163" s="264">
        <v>500</v>
      </c>
      <c r="F163" s="731">
        <v>0</v>
      </c>
      <c r="G163" s="732">
        <v>0</v>
      </c>
      <c r="H163" s="793">
        <v>3378.0376800000004</v>
      </c>
      <c r="I163" s="424">
        <v>3378.0376800000004</v>
      </c>
      <c r="J163" s="762">
        <v>0</v>
      </c>
      <c r="K163" s="760">
        <v>0</v>
      </c>
      <c r="L163" s="425">
        <v>0</v>
      </c>
      <c r="M163" s="734">
        <v>0</v>
      </c>
      <c r="N163" s="734">
        <v>0</v>
      </c>
      <c r="O163" s="732">
        <v>0</v>
      </c>
      <c r="P163" s="403">
        <v>0</v>
      </c>
      <c r="Q163" s="734">
        <v>0</v>
      </c>
      <c r="R163" s="734">
        <v>0</v>
      </c>
      <c r="S163" s="738">
        <v>0</v>
      </c>
      <c r="T163" s="412" t="s">
        <v>61</v>
      </c>
    </row>
    <row r="164" spans="1:20" ht="24" customHeight="1" x14ac:dyDescent="0.15">
      <c r="A164" s="776">
        <v>4389</v>
      </c>
      <c r="B164" s="1279"/>
      <c r="C164" s="729" t="s">
        <v>4095</v>
      </c>
      <c r="D164" s="264">
        <v>1957.78</v>
      </c>
      <c r="E164" s="264">
        <v>0</v>
      </c>
      <c r="F164" s="731">
        <v>0</v>
      </c>
      <c r="G164" s="732">
        <v>0</v>
      </c>
      <c r="H164" s="793">
        <v>1957.78</v>
      </c>
      <c r="I164" s="424">
        <v>1957.78</v>
      </c>
      <c r="J164" s="762">
        <v>0</v>
      </c>
      <c r="K164" s="760">
        <v>0</v>
      </c>
      <c r="L164" s="425">
        <v>0</v>
      </c>
      <c r="M164" s="734">
        <v>0</v>
      </c>
      <c r="N164" s="734">
        <v>0</v>
      </c>
      <c r="O164" s="732">
        <v>0</v>
      </c>
      <c r="P164" s="403">
        <v>0</v>
      </c>
      <c r="Q164" s="734">
        <v>0</v>
      </c>
      <c r="R164" s="734">
        <v>0</v>
      </c>
      <c r="S164" s="738">
        <v>0</v>
      </c>
      <c r="T164" s="412" t="s">
        <v>61</v>
      </c>
    </row>
    <row r="165" spans="1:20" ht="34.5" customHeight="1" x14ac:dyDescent="0.15">
      <c r="A165" s="776">
        <v>4390</v>
      </c>
      <c r="B165" s="1279"/>
      <c r="C165" s="729" t="s">
        <v>4096</v>
      </c>
      <c r="D165" s="264">
        <v>12276.43</v>
      </c>
      <c r="E165" s="264">
        <v>326</v>
      </c>
      <c r="F165" s="731">
        <v>0</v>
      </c>
      <c r="G165" s="732">
        <v>0</v>
      </c>
      <c r="H165" s="793">
        <v>11950.43</v>
      </c>
      <c r="I165" s="424">
        <v>11950.43</v>
      </c>
      <c r="J165" s="762">
        <v>0</v>
      </c>
      <c r="K165" s="760">
        <v>0</v>
      </c>
      <c r="L165" s="425">
        <v>0</v>
      </c>
      <c r="M165" s="734">
        <v>0</v>
      </c>
      <c r="N165" s="734">
        <v>0</v>
      </c>
      <c r="O165" s="732">
        <v>0</v>
      </c>
      <c r="P165" s="403">
        <v>0</v>
      </c>
      <c r="Q165" s="734">
        <v>0</v>
      </c>
      <c r="R165" s="734">
        <v>0</v>
      </c>
      <c r="S165" s="738">
        <v>0</v>
      </c>
      <c r="T165" s="412" t="s">
        <v>61</v>
      </c>
    </row>
    <row r="166" spans="1:20" ht="31.5" x14ac:dyDescent="0.15">
      <c r="A166" s="776">
        <v>4391</v>
      </c>
      <c r="B166" s="1279"/>
      <c r="C166" s="729" t="s">
        <v>4097</v>
      </c>
      <c r="D166" s="264">
        <v>14021</v>
      </c>
      <c r="E166" s="264">
        <v>21</v>
      </c>
      <c r="F166" s="731">
        <v>0</v>
      </c>
      <c r="G166" s="732">
        <v>0</v>
      </c>
      <c r="H166" s="793">
        <v>300</v>
      </c>
      <c r="I166" s="424">
        <v>300</v>
      </c>
      <c r="J166" s="762">
        <v>0</v>
      </c>
      <c r="K166" s="760">
        <v>0</v>
      </c>
      <c r="L166" s="425">
        <v>13700</v>
      </c>
      <c r="M166" s="734">
        <v>0</v>
      </c>
      <c r="N166" s="734">
        <v>0</v>
      </c>
      <c r="O166" s="732">
        <v>0</v>
      </c>
      <c r="P166" s="403">
        <v>0</v>
      </c>
      <c r="Q166" s="734">
        <v>0</v>
      </c>
      <c r="R166" s="734">
        <v>0</v>
      </c>
      <c r="S166" s="738">
        <v>0</v>
      </c>
      <c r="T166" s="412" t="s">
        <v>61</v>
      </c>
    </row>
    <row r="167" spans="1:20" ht="34.5" customHeight="1" x14ac:dyDescent="0.15">
      <c r="A167" s="776">
        <v>4392</v>
      </c>
      <c r="B167" s="1279"/>
      <c r="C167" s="729" t="s">
        <v>4098</v>
      </c>
      <c r="D167" s="264">
        <v>12500.002279999999</v>
      </c>
      <c r="E167" s="264">
        <v>0</v>
      </c>
      <c r="F167" s="731">
        <v>0</v>
      </c>
      <c r="G167" s="732">
        <v>0</v>
      </c>
      <c r="H167" s="793">
        <v>2231.8122799999996</v>
      </c>
      <c r="I167" s="424">
        <v>2231.8122799999996</v>
      </c>
      <c r="J167" s="762">
        <v>0</v>
      </c>
      <c r="K167" s="760">
        <v>0</v>
      </c>
      <c r="L167" s="425">
        <v>6268.19</v>
      </c>
      <c r="M167" s="734">
        <v>0</v>
      </c>
      <c r="N167" s="734">
        <v>0</v>
      </c>
      <c r="O167" s="732">
        <v>0</v>
      </c>
      <c r="P167" s="403">
        <v>4000</v>
      </c>
      <c r="Q167" s="734">
        <v>0</v>
      </c>
      <c r="R167" s="734">
        <v>0</v>
      </c>
      <c r="S167" s="738">
        <v>0</v>
      </c>
      <c r="T167" s="412" t="s">
        <v>61</v>
      </c>
    </row>
    <row r="168" spans="1:20" ht="24" customHeight="1" x14ac:dyDescent="0.15">
      <c r="A168" s="776">
        <v>4393</v>
      </c>
      <c r="B168" s="1279"/>
      <c r="C168" s="729" t="s">
        <v>4099</v>
      </c>
      <c r="D168" s="264">
        <v>37000</v>
      </c>
      <c r="E168" s="264">
        <v>0</v>
      </c>
      <c r="F168" s="731">
        <v>0</v>
      </c>
      <c r="G168" s="732">
        <v>0</v>
      </c>
      <c r="H168" s="793">
        <v>1984.4</v>
      </c>
      <c r="I168" s="424">
        <v>1984.4</v>
      </c>
      <c r="J168" s="762">
        <v>0</v>
      </c>
      <c r="K168" s="760">
        <v>0</v>
      </c>
      <c r="L168" s="425">
        <v>10015.6</v>
      </c>
      <c r="M168" s="734">
        <v>0</v>
      </c>
      <c r="N168" s="734">
        <v>0</v>
      </c>
      <c r="O168" s="732">
        <v>0</v>
      </c>
      <c r="P168" s="403">
        <v>25000</v>
      </c>
      <c r="Q168" s="734">
        <v>0</v>
      </c>
      <c r="R168" s="734">
        <v>0</v>
      </c>
      <c r="S168" s="738">
        <v>0</v>
      </c>
      <c r="T168" s="412" t="s">
        <v>61</v>
      </c>
    </row>
    <row r="169" spans="1:20" ht="34.5" customHeight="1" x14ac:dyDescent="0.15">
      <c r="A169" s="776">
        <v>4394</v>
      </c>
      <c r="B169" s="1279"/>
      <c r="C169" s="729" t="s">
        <v>4100</v>
      </c>
      <c r="D169" s="264">
        <v>3304.3285000000001</v>
      </c>
      <c r="E169" s="264">
        <v>0</v>
      </c>
      <c r="F169" s="731">
        <v>0</v>
      </c>
      <c r="G169" s="732">
        <v>0</v>
      </c>
      <c r="H169" s="793">
        <v>3304.3285000000001</v>
      </c>
      <c r="I169" s="424">
        <v>3304.3285000000001</v>
      </c>
      <c r="J169" s="762">
        <v>0</v>
      </c>
      <c r="K169" s="760">
        <v>0</v>
      </c>
      <c r="L169" s="425">
        <v>0</v>
      </c>
      <c r="M169" s="734">
        <v>0</v>
      </c>
      <c r="N169" s="734">
        <v>0</v>
      </c>
      <c r="O169" s="732">
        <v>0</v>
      </c>
      <c r="P169" s="403">
        <v>0</v>
      </c>
      <c r="Q169" s="734">
        <v>0</v>
      </c>
      <c r="R169" s="734">
        <v>0</v>
      </c>
      <c r="S169" s="738">
        <v>0</v>
      </c>
      <c r="T169" s="412" t="s">
        <v>61</v>
      </c>
    </row>
    <row r="170" spans="1:20" ht="31.5" x14ac:dyDescent="0.15">
      <c r="A170" s="776">
        <v>4395</v>
      </c>
      <c r="B170" s="1279"/>
      <c r="C170" s="729" t="s">
        <v>4101</v>
      </c>
      <c r="D170" s="264">
        <v>3906</v>
      </c>
      <c r="E170" s="264">
        <v>6</v>
      </c>
      <c r="F170" s="731">
        <v>0</v>
      </c>
      <c r="G170" s="732">
        <v>0</v>
      </c>
      <c r="H170" s="793">
        <v>3900</v>
      </c>
      <c r="I170" s="424">
        <v>3900</v>
      </c>
      <c r="J170" s="762">
        <v>0</v>
      </c>
      <c r="K170" s="760">
        <v>0</v>
      </c>
      <c r="L170" s="425">
        <v>0</v>
      </c>
      <c r="M170" s="734">
        <v>0</v>
      </c>
      <c r="N170" s="734">
        <v>0</v>
      </c>
      <c r="O170" s="732">
        <v>0</v>
      </c>
      <c r="P170" s="403">
        <v>0</v>
      </c>
      <c r="Q170" s="734">
        <v>0</v>
      </c>
      <c r="R170" s="734">
        <v>0</v>
      </c>
      <c r="S170" s="738">
        <v>0</v>
      </c>
      <c r="T170" s="412" t="s">
        <v>61</v>
      </c>
    </row>
    <row r="171" spans="1:20" ht="45" customHeight="1" x14ac:dyDescent="0.15">
      <c r="A171" s="776">
        <v>4396</v>
      </c>
      <c r="B171" s="1279"/>
      <c r="C171" s="729" t="s">
        <v>4102</v>
      </c>
      <c r="D171" s="264">
        <v>15700</v>
      </c>
      <c r="E171" s="264">
        <v>0</v>
      </c>
      <c r="F171" s="731">
        <v>0</v>
      </c>
      <c r="G171" s="732">
        <v>0</v>
      </c>
      <c r="H171" s="807">
        <v>500.94</v>
      </c>
      <c r="I171" s="424">
        <v>500.94</v>
      </c>
      <c r="J171" s="762">
        <v>0</v>
      </c>
      <c r="K171" s="760">
        <v>0</v>
      </c>
      <c r="L171" s="425">
        <v>15199.06</v>
      </c>
      <c r="M171" s="734">
        <v>0</v>
      </c>
      <c r="N171" s="734">
        <v>0</v>
      </c>
      <c r="O171" s="732">
        <v>0</v>
      </c>
      <c r="P171" s="403">
        <v>0</v>
      </c>
      <c r="Q171" s="734">
        <v>0</v>
      </c>
      <c r="R171" s="734">
        <v>0</v>
      </c>
      <c r="S171" s="738">
        <v>0</v>
      </c>
      <c r="T171" s="412" t="s">
        <v>61</v>
      </c>
    </row>
    <row r="172" spans="1:20" ht="34.5" customHeight="1" x14ac:dyDescent="0.15">
      <c r="A172" s="776">
        <v>4398</v>
      </c>
      <c r="B172" s="1279"/>
      <c r="C172" s="801" t="s">
        <v>4103</v>
      </c>
      <c r="D172" s="265">
        <v>1112.8600000000001</v>
      </c>
      <c r="E172" s="265">
        <v>612.86</v>
      </c>
      <c r="F172" s="802">
        <v>0</v>
      </c>
      <c r="G172" s="803">
        <v>0</v>
      </c>
      <c r="H172" s="804">
        <v>500</v>
      </c>
      <c r="I172" s="808">
        <v>500</v>
      </c>
      <c r="J172" s="808">
        <v>0</v>
      </c>
      <c r="K172" s="809">
        <v>0</v>
      </c>
      <c r="L172" s="421">
        <v>0</v>
      </c>
      <c r="M172" s="422">
        <v>0</v>
      </c>
      <c r="N172" s="422">
        <v>0</v>
      </c>
      <c r="O172" s="803">
        <v>0</v>
      </c>
      <c r="P172" s="806">
        <v>0</v>
      </c>
      <c r="Q172" s="422">
        <v>0</v>
      </c>
      <c r="R172" s="422">
        <v>0</v>
      </c>
      <c r="S172" s="423">
        <v>0</v>
      </c>
      <c r="T172" s="408" t="s">
        <v>61</v>
      </c>
    </row>
    <row r="173" spans="1:20" ht="34.5" customHeight="1" x14ac:dyDescent="0.15">
      <c r="A173" s="776">
        <v>4399</v>
      </c>
      <c r="B173" s="1279"/>
      <c r="C173" s="729" t="s">
        <v>4104</v>
      </c>
      <c r="D173" s="264">
        <v>15500.001999999999</v>
      </c>
      <c r="E173" s="264">
        <v>500</v>
      </c>
      <c r="F173" s="731">
        <v>0</v>
      </c>
      <c r="G173" s="732">
        <v>0</v>
      </c>
      <c r="H173" s="793">
        <v>339.04199999999997</v>
      </c>
      <c r="I173" s="424">
        <v>339.04199999999997</v>
      </c>
      <c r="J173" s="762">
        <v>0</v>
      </c>
      <c r="K173" s="760">
        <v>0</v>
      </c>
      <c r="L173" s="425">
        <v>14660.96</v>
      </c>
      <c r="M173" s="734">
        <v>0</v>
      </c>
      <c r="N173" s="734">
        <v>0</v>
      </c>
      <c r="O173" s="732">
        <v>0</v>
      </c>
      <c r="P173" s="403">
        <v>0</v>
      </c>
      <c r="Q173" s="734">
        <v>0</v>
      </c>
      <c r="R173" s="734">
        <v>0</v>
      </c>
      <c r="S173" s="738">
        <v>0</v>
      </c>
      <c r="T173" s="412" t="s">
        <v>61</v>
      </c>
    </row>
    <row r="174" spans="1:20" ht="31.5" x14ac:dyDescent="0.15">
      <c r="A174" s="776">
        <v>4400</v>
      </c>
      <c r="B174" s="1279"/>
      <c r="C174" s="729" t="s">
        <v>4105</v>
      </c>
      <c r="D174" s="264">
        <v>938.96</v>
      </c>
      <c r="E174" s="264">
        <v>0</v>
      </c>
      <c r="F174" s="731">
        <v>0</v>
      </c>
      <c r="G174" s="732">
        <v>0</v>
      </c>
      <c r="H174" s="793">
        <v>938.96</v>
      </c>
      <c r="I174" s="424">
        <v>938.96</v>
      </c>
      <c r="J174" s="762">
        <v>0</v>
      </c>
      <c r="K174" s="760">
        <v>0</v>
      </c>
      <c r="L174" s="425">
        <v>0</v>
      </c>
      <c r="M174" s="734">
        <v>0</v>
      </c>
      <c r="N174" s="734">
        <v>0</v>
      </c>
      <c r="O174" s="732">
        <v>0</v>
      </c>
      <c r="P174" s="403">
        <v>0</v>
      </c>
      <c r="Q174" s="734">
        <v>0</v>
      </c>
      <c r="R174" s="734">
        <v>0</v>
      </c>
      <c r="S174" s="738">
        <v>0</v>
      </c>
      <c r="T174" s="412" t="s">
        <v>61</v>
      </c>
    </row>
    <row r="175" spans="1:20" ht="31.5" x14ac:dyDescent="0.15">
      <c r="A175" s="776">
        <v>4402</v>
      </c>
      <c r="B175" s="1279"/>
      <c r="C175" s="729" t="s">
        <v>4106</v>
      </c>
      <c r="D175" s="264">
        <v>1837.3879099999999</v>
      </c>
      <c r="E175" s="264">
        <v>42</v>
      </c>
      <c r="F175" s="731">
        <v>0</v>
      </c>
      <c r="G175" s="732">
        <v>0</v>
      </c>
      <c r="H175" s="793">
        <v>1795.3879099999999</v>
      </c>
      <c r="I175" s="424">
        <v>1795.3879099999999</v>
      </c>
      <c r="J175" s="762">
        <v>0</v>
      </c>
      <c r="K175" s="760">
        <v>0</v>
      </c>
      <c r="L175" s="425">
        <v>0</v>
      </c>
      <c r="M175" s="734">
        <v>0</v>
      </c>
      <c r="N175" s="734">
        <v>0</v>
      </c>
      <c r="O175" s="732">
        <v>0</v>
      </c>
      <c r="P175" s="403">
        <v>0</v>
      </c>
      <c r="Q175" s="734">
        <v>0</v>
      </c>
      <c r="R175" s="734">
        <v>0</v>
      </c>
      <c r="S175" s="738">
        <v>0</v>
      </c>
      <c r="T175" s="412" t="s">
        <v>61</v>
      </c>
    </row>
    <row r="176" spans="1:20" ht="34.5" customHeight="1" x14ac:dyDescent="0.15">
      <c r="A176" s="776">
        <v>4403</v>
      </c>
      <c r="B176" s="1279"/>
      <c r="C176" s="729" t="s">
        <v>4107</v>
      </c>
      <c r="D176" s="264">
        <v>988.57</v>
      </c>
      <c r="E176" s="264">
        <v>0</v>
      </c>
      <c r="F176" s="731">
        <v>0</v>
      </c>
      <c r="G176" s="732">
        <v>0</v>
      </c>
      <c r="H176" s="793">
        <v>988.57</v>
      </c>
      <c r="I176" s="424">
        <v>988.57</v>
      </c>
      <c r="J176" s="762">
        <v>0</v>
      </c>
      <c r="K176" s="760">
        <v>0</v>
      </c>
      <c r="L176" s="425">
        <v>0</v>
      </c>
      <c r="M176" s="734">
        <v>0</v>
      </c>
      <c r="N176" s="734">
        <v>0</v>
      </c>
      <c r="O176" s="732">
        <v>0</v>
      </c>
      <c r="P176" s="403">
        <v>0</v>
      </c>
      <c r="Q176" s="734">
        <v>0</v>
      </c>
      <c r="R176" s="734">
        <v>0</v>
      </c>
      <c r="S176" s="738">
        <v>0</v>
      </c>
      <c r="T176" s="412" t="s">
        <v>61</v>
      </c>
    </row>
    <row r="177" spans="1:20" ht="34.5" customHeight="1" x14ac:dyDescent="0.15">
      <c r="A177" s="776">
        <v>4405</v>
      </c>
      <c r="B177" s="1279"/>
      <c r="C177" s="729" t="s">
        <v>4108</v>
      </c>
      <c r="D177" s="264">
        <v>6400</v>
      </c>
      <c r="E177" s="264">
        <v>0</v>
      </c>
      <c r="F177" s="731">
        <v>0</v>
      </c>
      <c r="G177" s="732">
        <v>0</v>
      </c>
      <c r="H177" s="793">
        <v>123.42</v>
      </c>
      <c r="I177" s="424">
        <v>123.42</v>
      </c>
      <c r="J177" s="762">
        <v>0</v>
      </c>
      <c r="K177" s="760">
        <v>0</v>
      </c>
      <c r="L177" s="425">
        <v>1276.58</v>
      </c>
      <c r="M177" s="734">
        <v>0</v>
      </c>
      <c r="N177" s="734">
        <v>0</v>
      </c>
      <c r="O177" s="732">
        <v>0</v>
      </c>
      <c r="P177" s="403">
        <v>5000</v>
      </c>
      <c r="Q177" s="734">
        <v>0</v>
      </c>
      <c r="R177" s="734">
        <v>0</v>
      </c>
      <c r="S177" s="738">
        <v>0</v>
      </c>
      <c r="T177" s="412" t="s">
        <v>61</v>
      </c>
    </row>
    <row r="178" spans="1:20" ht="34.5" customHeight="1" x14ac:dyDescent="0.15">
      <c r="A178" s="776">
        <v>4406</v>
      </c>
      <c r="B178" s="1279"/>
      <c r="C178" s="729" t="s">
        <v>4109</v>
      </c>
      <c r="D178" s="264">
        <v>4118.5974900000001</v>
      </c>
      <c r="E178" s="264">
        <v>16</v>
      </c>
      <c r="F178" s="731">
        <v>0</v>
      </c>
      <c r="G178" s="732">
        <v>0</v>
      </c>
      <c r="H178" s="793">
        <v>4102.5974900000001</v>
      </c>
      <c r="I178" s="424">
        <v>4102.5974900000001</v>
      </c>
      <c r="J178" s="762">
        <v>0</v>
      </c>
      <c r="K178" s="760">
        <v>0</v>
      </c>
      <c r="L178" s="425">
        <v>0</v>
      </c>
      <c r="M178" s="734">
        <v>0</v>
      </c>
      <c r="N178" s="734">
        <v>0</v>
      </c>
      <c r="O178" s="732">
        <v>0</v>
      </c>
      <c r="P178" s="403">
        <v>0</v>
      </c>
      <c r="Q178" s="734">
        <v>0</v>
      </c>
      <c r="R178" s="734">
        <v>0</v>
      </c>
      <c r="S178" s="738">
        <v>0</v>
      </c>
      <c r="T178" s="412" t="s">
        <v>61</v>
      </c>
    </row>
    <row r="179" spans="1:20" ht="24" customHeight="1" x14ac:dyDescent="0.15">
      <c r="A179" s="776">
        <v>4407</v>
      </c>
      <c r="B179" s="1279"/>
      <c r="C179" s="729" t="s">
        <v>4110</v>
      </c>
      <c r="D179" s="264">
        <v>416.19296000000003</v>
      </c>
      <c r="E179" s="264">
        <v>40</v>
      </c>
      <c r="F179" s="731">
        <v>0</v>
      </c>
      <c r="G179" s="732">
        <v>0</v>
      </c>
      <c r="H179" s="793">
        <v>376.19296000000003</v>
      </c>
      <c r="I179" s="424">
        <v>376.19296000000003</v>
      </c>
      <c r="J179" s="762">
        <v>0</v>
      </c>
      <c r="K179" s="760">
        <v>0</v>
      </c>
      <c r="L179" s="425">
        <v>0</v>
      </c>
      <c r="M179" s="734">
        <v>0</v>
      </c>
      <c r="N179" s="734">
        <v>0</v>
      </c>
      <c r="O179" s="732">
        <v>0</v>
      </c>
      <c r="P179" s="403">
        <v>0</v>
      </c>
      <c r="Q179" s="734">
        <v>0</v>
      </c>
      <c r="R179" s="734">
        <v>0</v>
      </c>
      <c r="S179" s="738">
        <v>0</v>
      </c>
      <c r="T179" s="412" t="s">
        <v>61</v>
      </c>
    </row>
    <row r="180" spans="1:20" ht="34.5" customHeight="1" x14ac:dyDescent="0.15">
      <c r="A180" s="776">
        <v>4412</v>
      </c>
      <c r="B180" s="1279"/>
      <c r="C180" s="729" t="s">
        <v>4111</v>
      </c>
      <c r="D180" s="264">
        <v>31000</v>
      </c>
      <c r="E180" s="264">
        <v>0</v>
      </c>
      <c r="F180" s="731">
        <v>0</v>
      </c>
      <c r="G180" s="732">
        <v>0</v>
      </c>
      <c r="H180" s="793">
        <v>943.8</v>
      </c>
      <c r="I180" s="424">
        <v>943.8</v>
      </c>
      <c r="J180" s="762">
        <v>0</v>
      </c>
      <c r="K180" s="760">
        <v>0</v>
      </c>
      <c r="L180" s="425">
        <v>10056.200000000001</v>
      </c>
      <c r="M180" s="734">
        <v>0</v>
      </c>
      <c r="N180" s="734">
        <v>0</v>
      </c>
      <c r="O180" s="732">
        <v>0</v>
      </c>
      <c r="P180" s="403">
        <v>10000</v>
      </c>
      <c r="Q180" s="734">
        <v>10000</v>
      </c>
      <c r="R180" s="734">
        <v>0</v>
      </c>
      <c r="S180" s="738">
        <v>0</v>
      </c>
      <c r="T180" s="412" t="s">
        <v>61</v>
      </c>
    </row>
    <row r="181" spans="1:20" ht="34.5" customHeight="1" x14ac:dyDescent="0.15">
      <c r="A181" s="776">
        <v>4425</v>
      </c>
      <c r="B181" s="1279"/>
      <c r="C181" s="729" t="s">
        <v>4112</v>
      </c>
      <c r="D181" s="264">
        <v>2613.0075900000002</v>
      </c>
      <c r="E181" s="264">
        <v>13</v>
      </c>
      <c r="F181" s="731">
        <v>0</v>
      </c>
      <c r="G181" s="732">
        <v>0</v>
      </c>
      <c r="H181" s="793">
        <v>2076.4675900000002</v>
      </c>
      <c r="I181" s="424">
        <v>2076.4675900000002</v>
      </c>
      <c r="J181" s="762">
        <v>0</v>
      </c>
      <c r="K181" s="760">
        <v>0</v>
      </c>
      <c r="L181" s="425">
        <v>523.54</v>
      </c>
      <c r="M181" s="734">
        <v>0</v>
      </c>
      <c r="N181" s="734">
        <v>0</v>
      </c>
      <c r="O181" s="732">
        <v>0</v>
      </c>
      <c r="P181" s="403">
        <v>0</v>
      </c>
      <c r="Q181" s="734">
        <v>0</v>
      </c>
      <c r="R181" s="734">
        <v>0</v>
      </c>
      <c r="S181" s="738">
        <v>0</v>
      </c>
      <c r="T181" s="412" t="s">
        <v>61</v>
      </c>
    </row>
    <row r="182" spans="1:20" ht="34.5" customHeight="1" x14ac:dyDescent="0.15">
      <c r="A182" s="776">
        <v>4426</v>
      </c>
      <c r="B182" s="1279"/>
      <c r="C182" s="729" t="s">
        <v>4113</v>
      </c>
      <c r="D182" s="264">
        <v>4916</v>
      </c>
      <c r="E182" s="264">
        <v>16</v>
      </c>
      <c r="F182" s="731">
        <v>0</v>
      </c>
      <c r="G182" s="732">
        <v>0</v>
      </c>
      <c r="H182" s="793">
        <v>169.4</v>
      </c>
      <c r="I182" s="424">
        <v>169.4</v>
      </c>
      <c r="J182" s="762">
        <v>0</v>
      </c>
      <c r="K182" s="760">
        <v>0</v>
      </c>
      <c r="L182" s="425">
        <v>4730.6000000000004</v>
      </c>
      <c r="M182" s="734">
        <v>0</v>
      </c>
      <c r="N182" s="734">
        <v>0</v>
      </c>
      <c r="O182" s="732">
        <v>0</v>
      </c>
      <c r="P182" s="403">
        <v>0</v>
      </c>
      <c r="Q182" s="734">
        <v>0</v>
      </c>
      <c r="R182" s="734">
        <v>0</v>
      </c>
      <c r="S182" s="738">
        <v>0</v>
      </c>
      <c r="T182" s="412" t="s">
        <v>61</v>
      </c>
    </row>
    <row r="183" spans="1:20" ht="34.5" customHeight="1" x14ac:dyDescent="0.15">
      <c r="A183" s="776">
        <v>4427</v>
      </c>
      <c r="B183" s="1279"/>
      <c r="C183" s="729" t="s">
        <v>4114</v>
      </c>
      <c r="D183" s="264">
        <v>9500</v>
      </c>
      <c r="E183" s="264">
        <v>0</v>
      </c>
      <c r="F183" s="731">
        <v>0</v>
      </c>
      <c r="G183" s="732">
        <v>0</v>
      </c>
      <c r="H183" s="793">
        <v>1350</v>
      </c>
      <c r="I183" s="424">
        <v>1350</v>
      </c>
      <c r="J183" s="762">
        <v>0</v>
      </c>
      <c r="K183" s="760">
        <v>0</v>
      </c>
      <c r="L183" s="425">
        <v>8150</v>
      </c>
      <c r="M183" s="734">
        <v>0</v>
      </c>
      <c r="N183" s="734">
        <v>0</v>
      </c>
      <c r="O183" s="732">
        <v>0</v>
      </c>
      <c r="P183" s="403">
        <v>0</v>
      </c>
      <c r="Q183" s="734">
        <v>0</v>
      </c>
      <c r="R183" s="734">
        <v>0</v>
      </c>
      <c r="S183" s="738">
        <v>0</v>
      </c>
      <c r="T183" s="412" t="s">
        <v>61</v>
      </c>
    </row>
    <row r="184" spans="1:20" ht="24" customHeight="1" x14ac:dyDescent="0.15">
      <c r="A184" s="776">
        <v>4428</v>
      </c>
      <c r="B184" s="1279"/>
      <c r="C184" s="729" t="s">
        <v>4115</v>
      </c>
      <c r="D184" s="264">
        <v>10500</v>
      </c>
      <c r="E184" s="264">
        <v>0</v>
      </c>
      <c r="F184" s="731">
        <v>0</v>
      </c>
      <c r="G184" s="732">
        <v>0</v>
      </c>
      <c r="H184" s="793">
        <v>417.45</v>
      </c>
      <c r="I184" s="424">
        <v>417.45</v>
      </c>
      <c r="J184" s="762">
        <v>0</v>
      </c>
      <c r="K184" s="760">
        <v>0</v>
      </c>
      <c r="L184" s="425">
        <v>10082.549999999999</v>
      </c>
      <c r="M184" s="734">
        <v>0</v>
      </c>
      <c r="N184" s="734">
        <v>0</v>
      </c>
      <c r="O184" s="732">
        <v>0</v>
      </c>
      <c r="P184" s="403">
        <v>0</v>
      </c>
      <c r="Q184" s="734">
        <v>0</v>
      </c>
      <c r="R184" s="734">
        <v>0</v>
      </c>
      <c r="S184" s="738">
        <v>0</v>
      </c>
      <c r="T184" s="412" t="s">
        <v>61</v>
      </c>
    </row>
    <row r="185" spans="1:20" ht="34.5" customHeight="1" x14ac:dyDescent="0.15">
      <c r="A185" s="776">
        <v>4429</v>
      </c>
      <c r="B185" s="1279"/>
      <c r="C185" s="729" t="s">
        <v>4116</v>
      </c>
      <c r="D185" s="264">
        <v>2069.1</v>
      </c>
      <c r="E185" s="264">
        <v>0</v>
      </c>
      <c r="F185" s="731">
        <v>0</v>
      </c>
      <c r="G185" s="732">
        <v>0</v>
      </c>
      <c r="H185" s="793">
        <v>2069.1</v>
      </c>
      <c r="I185" s="424">
        <v>2069.1</v>
      </c>
      <c r="J185" s="762">
        <v>0</v>
      </c>
      <c r="K185" s="760">
        <v>0</v>
      </c>
      <c r="L185" s="425">
        <v>0</v>
      </c>
      <c r="M185" s="734">
        <v>0</v>
      </c>
      <c r="N185" s="734">
        <v>0</v>
      </c>
      <c r="O185" s="732">
        <v>0</v>
      </c>
      <c r="P185" s="403">
        <v>0</v>
      </c>
      <c r="Q185" s="734">
        <v>0</v>
      </c>
      <c r="R185" s="734">
        <v>0</v>
      </c>
      <c r="S185" s="738">
        <v>0</v>
      </c>
      <c r="T185" s="412" t="s">
        <v>61</v>
      </c>
    </row>
    <row r="186" spans="1:20" ht="34.5" customHeight="1" x14ac:dyDescent="0.15">
      <c r="A186" s="776">
        <v>4435</v>
      </c>
      <c r="B186" s="1279"/>
      <c r="C186" s="729" t="s">
        <v>4117</v>
      </c>
      <c r="D186" s="264">
        <v>20100</v>
      </c>
      <c r="E186" s="264">
        <v>0</v>
      </c>
      <c r="F186" s="731">
        <v>0</v>
      </c>
      <c r="G186" s="732">
        <v>0</v>
      </c>
      <c r="H186" s="793">
        <v>592.9</v>
      </c>
      <c r="I186" s="424">
        <v>592.9</v>
      </c>
      <c r="J186" s="762">
        <v>0</v>
      </c>
      <c r="K186" s="760">
        <v>0</v>
      </c>
      <c r="L186" s="425">
        <v>2007.1</v>
      </c>
      <c r="M186" s="734">
        <v>0</v>
      </c>
      <c r="N186" s="734">
        <v>0</v>
      </c>
      <c r="O186" s="732">
        <v>0</v>
      </c>
      <c r="P186" s="403">
        <v>17500</v>
      </c>
      <c r="Q186" s="734">
        <v>0</v>
      </c>
      <c r="R186" s="734">
        <v>0</v>
      </c>
      <c r="S186" s="738">
        <v>0</v>
      </c>
      <c r="T186" s="412" t="s">
        <v>61</v>
      </c>
    </row>
    <row r="187" spans="1:20" ht="24" customHeight="1" x14ac:dyDescent="0.15">
      <c r="A187" s="776">
        <v>4437</v>
      </c>
      <c r="B187" s="1279"/>
      <c r="C187" s="729" t="s">
        <v>4118</v>
      </c>
      <c r="D187" s="264">
        <v>15073.007</v>
      </c>
      <c r="E187" s="264">
        <v>73</v>
      </c>
      <c r="F187" s="731">
        <v>0</v>
      </c>
      <c r="G187" s="732">
        <v>0</v>
      </c>
      <c r="H187" s="793">
        <v>586.42700000000002</v>
      </c>
      <c r="I187" s="424">
        <v>586.42700000000002</v>
      </c>
      <c r="J187" s="762">
        <v>0</v>
      </c>
      <c r="K187" s="760">
        <v>0</v>
      </c>
      <c r="L187" s="425">
        <v>14413.58</v>
      </c>
      <c r="M187" s="734">
        <v>0</v>
      </c>
      <c r="N187" s="734">
        <v>0</v>
      </c>
      <c r="O187" s="732">
        <v>0</v>
      </c>
      <c r="P187" s="403">
        <v>0</v>
      </c>
      <c r="Q187" s="734">
        <v>0</v>
      </c>
      <c r="R187" s="734">
        <v>0</v>
      </c>
      <c r="S187" s="738">
        <v>0</v>
      </c>
      <c r="T187" s="412" t="s">
        <v>61</v>
      </c>
    </row>
    <row r="188" spans="1:20" ht="31.5" x14ac:dyDescent="0.15">
      <c r="A188" s="776">
        <v>4438</v>
      </c>
      <c r="B188" s="1279"/>
      <c r="C188" s="729" t="s">
        <v>4119</v>
      </c>
      <c r="D188" s="264">
        <v>30000</v>
      </c>
      <c r="E188" s="264">
        <v>0</v>
      </c>
      <c r="F188" s="731">
        <v>0</v>
      </c>
      <c r="G188" s="732">
        <v>0</v>
      </c>
      <c r="H188" s="793">
        <v>36.299999999999997</v>
      </c>
      <c r="I188" s="424">
        <v>36.299999999999997</v>
      </c>
      <c r="J188" s="762">
        <v>0</v>
      </c>
      <c r="K188" s="760">
        <v>0</v>
      </c>
      <c r="L188" s="425">
        <v>10763.7</v>
      </c>
      <c r="M188" s="734">
        <v>0</v>
      </c>
      <c r="N188" s="734">
        <v>0</v>
      </c>
      <c r="O188" s="732">
        <v>0</v>
      </c>
      <c r="P188" s="403">
        <v>19200</v>
      </c>
      <c r="Q188" s="734">
        <v>0</v>
      </c>
      <c r="R188" s="734">
        <v>0</v>
      </c>
      <c r="S188" s="738">
        <v>0</v>
      </c>
      <c r="T188" s="412" t="s">
        <v>61</v>
      </c>
    </row>
    <row r="189" spans="1:20" ht="31.5" x14ac:dyDescent="0.15">
      <c r="A189" s="776">
        <v>4439</v>
      </c>
      <c r="B189" s="1279"/>
      <c r="C189" s="729" t="s">
        <v>4120</v>
      </c>
      <c r="D189" s="264">
        <v>55500</v>
      </c>
      <c r="E189" s="264">
        <v>0</v>
      </c>
      <c r="F189" s="731">
        <v>109</v>
      </c>
      <c r="G189" s="732">
        <v>0</v>
      </c>
      <c r="H189" s="793">
        <v>96.8</v>
      </c>
      <c r="I189" s="424">
        <v>96.8</v>
      </c>
      <c r="J189" s="762">
        <v>0</v>
      </c>
      <c r="K189" s="760">
        <v>0</v>
      </c>
      <c r="L189" s="425">
        <v>1903.2</v>
      </c>
      <c r="M189" s="734">
        <v>0</v>
      </c>
      <c r="N189" s="734">
        <v>0</v>
      </c>
      <c r="O189" s="732">
        <v>0</v>
      </c>
      <c r="P189" s="403">
        <v>35000</v>
      </c>
      <c r="Q189" s="734">
        <v>18391</v>
      </c>
      <c r="R189" s="734">
        <v>0</v>
      </c>
      <c r="S189" s="738">
        <v>0</v>
      </c>
      <c r="T189" s="412" t="s">
        <v>61</v>
      </c>
    </row>
    <row r="190" spans="1:20" ht="24" customHeight="1" x14ac:dyDescent="0.15">
      <c r="A190" s="776">
        <v>4440</v>
      </c>
      <c r="B190" s="1279"/>
      <c r="C190" s="729" t="s">
        <v>4121</v>
      </c>
      <c r="D190" s="264">
        <v>30085.005000000001</v>
      </c>
      <c r="E190" s="264">
        <v>85</v>
      </c>
      <c r="F190" s="731">
        <v>0</v>
      </c>
      <c r="G190" s="732">
        <v>0</v>
      </c>
      <c r="H190" s="793">
        <v>393.85500000000002</v>
      </c>
      <c r="I190" s="424">
        <v>393.85500000000002</v>
      </c>
      <c r="J190" s="762">
        <v>0</v>
      </c>
      <c r="K190" s="760">
        <v>0</v>
      </c>
      <c r="L190" s="425">
        <v>19606.150000000001</v>
      </c>
      <c r="M190" s="734">
        <v>0</v>
      </c>
      <c r="N190" s="734">
        <v>0</v>
      </c>
      <c r="O190" s="732">
        <v>0</v>
      </c>
      <c r="P190" s="403">
        <v>10000</v>
      </c>
      <c r="Q190" s="734">
        <v>0</v>
      </c>
      <c r="R190" s="734">
        <v>0</v>
      </c>
      <c r="S190" s="738">
        <v>0</v>
      </c>
      <c r="T190" s="412" t="s">
        <v>61</v>
      </c>
    </row>
    <row r="191" spans="1:20" ht="24" customHeight="1" x14ac:dyDescent="0.15">
      <c r="A191" s="776">
        <v>4442</v>
      </c>
      <c r="B191" s="1279"/>
      <c r="C191" s="729" t="s">
        <v>3995</v>
      </c>
      <c r="D191" s="264">
        <v>5700.00918</v>
      </c>
      <c r="E191" s="264">
        <v>0</v>
      </c>
      <c r="F191" s="731">
        <v>0</v>
      </c>
      <c r="G191" s="732">
        <v>0</v>
      </c>
      <c r="H191" s="793">
        <v>1752.8991799999999</v>
      </c>
      <c r="I191" s="424">
        <v>1752.8991799999999</v>
      </c>
      <c r="J191" s="762">
        <v>0</v>
      </c>
      <c r="K191" s="760">
        <v>0</v>
      </c>
      <c r="L191" s="425">
        <v>3947.11</v>
      </c>
      <c r="M191" s="734">
        <v>0</v>
      </c>
      <c r="N191" s="734">
        <v>0</v>
      </c>
      <c r="O191" s="732">
        <v>0</v>
      </c>
      <c r="P191" s="403">
        <v>0</v>
      </c>
      <c r="Q191" s="734">
        <v>0</v>
      </c>
      <c r="R191" s="734">
        <v>0</v>
      </c>
      <c r="S191" s="738">
        <v>0</v>
      </c>
      <c r="T191" s="412" t="s">
        <v>61</v>
      </c>
    </row>
    <row r="192" spans="1:20" ht="24" customHeight="1" x14ac:dyDescent="0.15">
      <c r="A192" s="776">
        <v>4443</v>
      </c>
      <c r="B192" s="1279"/>
      <c r="C192" s="729" t="s">
        <v>3996</v>
      </c>
      <c r="D192" s="264">
        <v>403.24</v>
      </c>
      <c r="E192" s="264">
        <v>3.24</v>
      </c>
      <c r="F192" s="731">
        <v>0</v>
      </c>
      <c r="G192" s="732">
        <v>0</v>
      </c>
      <c r="H192" s="793">
        <v>400</v>
      </c>
      <c r="I192" s="424">
        <v>400</v>
      </c>
      <c r="J192" s="762">
        <v>0</v>
      </c>
      <c r="K192" s="760">
        <v>0</v>
      </c>
      <c r="L192" s="425">
        <v>0</v>
      </c>
      <c r="M192" s="734">
        <v>0</v>
      </c>
      <c r="N192" s="734">
        <v>0</v>
      </c>
      <c r="O192" s="732">
        <v>0</v>
      </c>
      <c r="P192" s="403">
        <v>0</v>
      </c>
      <c r="Q192" s="734">
        <v>0</v>
      </c>
      <c r="R192" s="734">
        <v>0</v>
      </c>
      <c r="S192" s="738">
        <v>0</v>
      </c>
      <c r="T192" s="412" t="s">
        <v>61</v>
      </c>
    </row>
    <row r="193" spans="1:20" ht="34.5" customHeight="1" x14ac:dyDescent="0.15">
      <c r="A193" s="776">
        <v>4444</v>
      </c>
      <c r="B193" s="1279"/>
      <c r="C193" s="729" t="s">
        <v>3997</v>
      </c>
      <c r="D193" s="264">
        <v>626.48</v>
      </c>
      <c r="E193" s="264">
        <v>126.48</v>
      </c>
      <c r="F193" s="731">
        <v>0</v>
      </c>
      <c r="G193" s="732">
        <v>0</v>
      </c>
      <c r="H193" s="793">
        <v>500</v>
      </c>
      <c r="I193" s="424">
        <v>500</v>
      </c>
      <c r="J193" s="762">
        <v>0</v>
      </c>
      <c r="K193" s="760">
        <v>0</v>
      </c>
      <c r="L193" s="425">
        <v>0</v>
      </c>
      <c r="M193" s="734">
        <v>0</v>
      </c>
      <c r="N193" s="734">
        <v>0</v>
      </c>
      <c r="O193" s="732">
        <v>0</v>
      </c>
      <c r="P193" s="403">
        <v>0</v>
      </c>
      <c r="Q193" s="734">
        <v>0</v>
      </c>
      <c r="R193" s="734">
        <v>0</v>
      </c>
      <c r="S193" s="738">
        <v>0</v>
      </c>
      <c r="T193" s="412" t="s">
        <v>61</v>
      </c>
    </row>
    <row r="194" spans="1:20" ht="34.5" customHeight="1" x14ac:dyDescent="0.15">
      <c r="A194" s="776">
        <v>4445</v>
      </c>
      <c r="B194" s="1279"/>
      <c r="C194" s="729" t="s">
        <v>3998</v>
      </c>
      <c r="D194" s="264">
        <v>4057</v>
      </c>
      <c r="E194" s="264">
        <v>157</v>
      </c>
      <c r="F194" s="731">
        <v>0</v>
      </c>
      <c r="G194" s="732">
        <v>0</v>
      </c>
      <c r="H194" s="793">
        <v>3900</v>
      </c>
      <c r="I194" s="424">
        <v>3900</v>
      </c>
      <c r="J194" s="762">
        <v>0</v>
      </c>
      <c r="K194" s="760">
        <v>0</v>
      </c>
      <c r="L194" s="425">
        <v>0</v>
      </c>
      <c r="M194" s="734">
        <v>0</v>
      </c>
      <c r="N194" s="734">
        <v>0</v>
      </c>
      <c r="O194" s="732">
        <v>0</v>
      </c>
      <c r="P194" s="403">
        <v>0</v>
      </c>
      <c r="Q194" s="734">
        <v>0</v>
      </c>
      <c r="R194" s="734">
        <v>0</v>
      </c>
      <c r="S194" s="738">
        <v>0</v>
      </c>
      <c r="T194" s="412" t="s">
        <v>61</v>
      </c>
    </row>
    <row r="195" spans="1:20" ht="24" customHeight="1" x14ac:dyDescent="0.15">
      <c r="A195" s="776">
        <v>4448</v>
      </c>
      <c r="B195" s="1279"/>
      <c r="C195" s="729" t="s">
        <v>3999</v>
      </c>
      <c r="D195" s="264">
        <v>5873.95</v>
      </c>
      <c r="E195" s="264">
        <v>873.95</v>
      </c>
      <c r="F195" s="731">
        <v>0</v>
      </c>
      <c r="G195" s="732">
        <v>0</v>
      </c>
      <c r="H195" s="807">
        <v>5000</v>
      </c>
      <c r="I195" s="424">
        <v>5000</v>
      </c>
      <c r="J195" s="762">
        <v>0</v>
      </c>
      <c r="K195" s="760">
        <v>0</v>
      </c>
      <c r="L195" s="425">
        <v>0</v>
      </c>
      <c r="M195" s="734">
        <v>0</v>
      </c>
      <c r="N195" s="734">
        <v>0</v>
      </c>
      <c r="O195" s="732">
        <v>0</v>
      </c>
      <c r="P195" s="403">
        <v>0</v>
      </c>
      <c r="Q195" s="734">
        <v>0</v>
      </c>
      <c r="R195" s="734">
        <v>0</v>
      </c>
      <c r="S195" s="738">
        <v>0</v>
      </c>
      <c r="T195" s="412" t="s">
        <v>61</v>
      </c>
    </row>
    <row r="196" spans="1:20" ht="34.5" customHeight="1" x14ac:dyDescent="0.15">
      <c r="A196" s="776">
        <v>4449</v>
      </c>
      <c r="B196" s="1279"/>
      <c r="C196" s="801" t="s">
        <v>4122</v>
      </c>
      <c r="D196" s="265">
        <v>4021</v>
      </c>
      <c r="E196" s="265">
        <v>21</v>
      </c>
      <c r="F196" s="802">
        <v>0</v>
      </c>
      <c r="G196" s="803">
        <v>0</v>
      </c>
      <c r="H196" s="804">
        <v>4000</v>
      </c>
      <c r="I196" s="808">
        <v>4000</v>
      </c>
      <c r="J196" s="808">
        <v>0</v>
      </c>
      <c r="K196" s="809">
        <v>0</v>
      </c>
      <c r="L196" s="421">
        <v>0</v>
      </c>
      <c r="M196" s="422">
        <v>0</v>
      </c>
      <c r="N196" s="422">
        <v>0</v>
      </c>
      <c r="O196" s="803">
        <v>0</v>
      </c>
      <c r="P196" s="806">
        <v>0</v>
      </c>
      <c r="Q196" s="422">
        <v>0</v>
      </c>
      <c r="R196" s="422">
        <v>0</v>
      </c>
      <c r="S196" s="423">
        <v>0</v>
      </c>
      <c r="T196" s="408" t="s">
        <v>61</v>
      </c>
    </row>
    <row r="197" spans="1:20" ht="34.5" customHeight="1" x14ac:dyDescent="0.15">
      <c r="A197" s="776">
        <v>4454</v>
      </c>
      <c r="B197" s="1279"/>
      <c r="C197" s="729" t="s">
        <v>4123</v>
      </c>
      <c r="D197" s="264">
        <v>8258</v>
      </c>
      <c r="E197" s="264">
        <v>58</v>
      </c>
      <c r="F197" s="731">
        <v>0</v>
      </c>
      <c r="G197" s="732">
        <v>0</v>
      </c>
      <c r="H197" s="793">
        <v>8200</v>
      </c>
      <c r="I197" s="424">
        <v>8200</v>
      </c>
      <c r="J197" s="762">
        <v>0</v>
      </c>
      <c r="K197" s="760">
        <v>0</v>
      </c>
      <c r="L197" s="425">
        <v>0</v>
      </c>
      <c r="M197" s="734">
        <v>0</v>
      </c>
      <c r="N197" s="734">
        <v>0</v>
      </c>
      <c r="O197" s="732">
        <v>0</v>
      </c>
      <c r="P197" s="403">
        <v>0</v>
      </c>
      <c r="Q197" s="734">
        <v>0</v>
      </c>
      <c r="R197" s="734">
        <v>0</v>
      </c>
      <c r="S197" s="738">
        <v>0</v>
      </c>
      <c r="T197" s="412" t="s">
        <v>61</v>
      </c>
    </row>
    <row r="198" spans="1:20" ht="34.5" customHeight="1" x14ac:dyDescent="0.15">
      <c r="A198" s="776">
        <v>4456</v>
      </c>
      <c r="B198" s="1279"/>
      <c r="C198" s="729" t="s">
        <v>4124</v>
      </c>
      <c r="D198" s="264">
        <v>854.0136</v>
      </c>
      <c r="E198" s="264">
        <v>0</v>
      </c>
      <c r="F198" s="731">
        <v>0</v>
      </c>
      <c r="G198" s="732">
        <v>0</v>
      </c>
      <c r="H198" s="793">
        <v>854.0136</v>
      </c>
      <c r="I198" s="424">
        <v>854.0136</v>
      </c>
      <c r="J198" s="762">
        <v>0</v>
      </c>
      <c r="K198" s="760">
        <v>0</v>
      </c>
      <c r="L198" s="425">
        <v>0</v>
      </c>
      <c r="M198" s="734">
        <v>0</v>
      </c>
      <c r="N198" s="734">
        <v>0</v>
      </c>
      <c r="O198" s="732">
        <v>0</v>
      </c>
      <c r="P198" s="403">
        <v>0</v>
      </c>
      <c r="Q198" s="734">
        <v>0</v>
      </c>
      <c r="R198" s="734">
        <v>0</v>
      </c>
      <c r="S198" s="738">
        <v>0</v>
      </c>
      <c r="T198" s="412" t="s">
        <v>61</v>
      </c>
    </row>
    <row r="199" spans="1:20" ht="34.5" customHeight="1" x14ac:dyDescent="0.15">
      <c r="A199" s="776">
        <v>4457</v>
      </c>
      <c r="B199" s="1279"/>
      <c r="C199" s="729" t="s">
        <v>4125</v>
      </c>
      <c r="D199" s="264">
        <v>3700.0050000000001</v>
      </c>
      <c r="E199" s="264">
        <v>0</v>
      </c>
      <c r="F199" s="731">
        <v>0</v>
      </c>
      <c r="G199" s="732">
        <v>0</v>
      </c>
      <c r="H199" s="793">
        <v>349.08499999999998</v>
      </c>
      <c r="I199" s="424">
        <v>349.08499999999998</v>
      </c>
      <c r="J199" s="762">
        <v>0</v>
      </c>
      <c r="K199" s="760">
        <v>0</v>
      </c>
      <c r="L199" s="425">
        <v>3350.92</v>
      </c>
      <c r="M199" s="734">
        <v>0</v>
      </c>
      <c r="N199" s="734">
        <v>0</v>
      </c>
      <c r="O199" s="732">
        <v>0</v>
      </c>
      <c r="P199" s="403">
        <v>0</v>
      </c>
      <c r="Q199" s="734">
        <v>0</v>
      </c>
      <c r="R199" s="734">
        <v>0</v>
      </c>
      <c r="S199" s="738">
        <v>0</v>
      </c>
      <c r="T199" s="412" t="s">
        <v>61</v>
      </c>
    </row>
    <row r="200" spans="1:20" ht="42" x14ac:dyDescent="0.15">
      <c r="A200" s="776">
        <v>4459</v>
      </c>
      <c r="B200" s="1279"/>
      <c r="C200" s="729" t="s">
        <v>4126</v>
      </c>
      <c r="D200" s="264">
        <v>631.62242000000003</v>
      </c>
      <c r="E200" s="264">
        <v>0</v>
      </c>
      <c r="F200" s="731">
        <v>0</v>
      </c>
      <c r="G200" s="732">
        <v>0</v>
      </c>
      <c r="H200" s="793">
        <v>631.62242000000003</v>
      </c>
      <c r="I200" s="424">
        <v>631.62242000000003</v>
      </c>
      <c r="J200" s="762">
        <v>0</v>
      </c>
      <c r="K200" s="760">
        <v>0</v>
      </c>
      <c r="L200" s="425">
        <v>0</v>
      </c>
      <c r="M200" s="734">
        <v>0</v>
      </c>
      <c r="N200" s="734">
        <v>0</v>
      </c>
      <c r="O200" s="732">
        <v>0</v>
      </c>
      <c r="P200" s="403">
        <v>0</v>
      </c>
      <c r="Q200" s="734">
        <v>0</v>
      </c>
      <c r="R200" s="734">
        <v>0</v>
      </c>
      <c r="S200" s="738">
        <v>0</v>
      </c>
      <c r="T200" s="412" t="s">
        <v>61</v>
      </c>
    </row>
    <row r="201" spans="1:20" ht="34.5" customHeight="1" x14ac:dyDescent="0.15">
      <c r="A201" s="776">
        <v>4460</v>
      </c>
      <c r="B201" s="1279"/>
      <c r="C201" s="729" t="s">
        <v>4127</v>
      </c>
      <c r="D201" s="264">
        <v>4000.0009999999997</v>
      </c>
      <c r="E201" s="264">
        <v>0</v>
      </c>
      <c r="F201" s="731">
        <v>0</v>
      </c>
      <c r="G201" s="732">
        <v>0</v>
      </c>
      <c r="H201" s="793">
        <v>201.191</v>
      </c>
      <c r="I201" s="424">
        <v>201.191</v>
      </c>
      <c r="J201" s="762">
        <v>0</v>
      </c>
      <c r="K201" s="760">
        <v>0</v>
      </c>
      <c r="L201" s="425">
        <v>3798.81</v>
      </c>
      <c r="M201" s="734">
        <v>0</v>
      </c>
      <c r="N201" s="734">
        <v>0</v>
      </c>
      <c r="O201" s="732">
        <v>0</v>
      </c>
      <c r="P201" s="403">
        <v>0</v>
      </c>
      <c r="Q201" s="734">
        <v>0</v>
      </c>
      <c r="R201" s="734">
        <v>0</v>
      </c>
      <c r="S201" s="738">
        <v>0</v>
      </c>
      <c r="T201" s="412" t="s">
        <v>61</v>
      </c>
    </row>
    <row r="202" spans="1:20" ht="34.5" customHeight="1" x14ac:dyDescent="0.15">
      <c r="A202" s="776">
        <v>4461</v>
      </c>
      <c r="B202" s="1279"/>
      <c r="C202" s="729" t="s">
        <v>4128</v>
      </c>
      <c r="D202" s="264">
        <v>976.15161999999998</v>
      </c>
      <c r="E202" s="264">
        <v>0</v>
      </c>
      <c r="F202" s="731">
        <v>0</v>
      </c>
      <c r="G202" s="732">
        <v>0</v>
      </c>
      <c r="H202" s="793">
        <v>976.15161999999998</v>
      </c>
      <c r="I202" s="424">
        <v>976.15161999999998</v>
      </c>
      <c r="J202" s="762">
        <v>0</v>
      </c>
      <c r="K202" s="760">
        <v>0</v>
      </c>
      <c r="L202" s="425">
        <v>0</v>
      </c>
      <c r="M202" s="734">
        <v>0</v>
      </c>
      <c r="N202" s="734">
        <v>0</v>
      </c>
      <c r="O202" s="732">
        <v>0</v>
      </c>
      <c r="P202" s="403">
        <v>0</v>
      </c>
      <c r="Q202" s="734">
        <v>0</v>
      </c>
      <c r="R202" s="734">
        <v>0</v>
      </c>
      <c r="S202" s="738">
        <v>0</v>
      </c>
      <c r="T202" s="412" t="s">
        <v>61</v>
      </c>
    </row>
    <row r="203" spans="1:20" ht="34.5" customHeight="1" x14ac:dyDescent="0.15">
      <c r="A203" s="776">
        <v>4462</v>
      </c>
      <c r="B203" s="1279"/>
      <c r="C203" s="729" t="s">
        <v>4129</v>
      </c>
      <c r="D203" s="264">
        <v>5100.0010000000002</v>
      </c>
      <c r="E203" s="264">
        <v>0</v>
      </c>
      <c r="F203" s="731">
        <v>0</v>
      </c>
      <c r="G203" s="732">
        <v>0</v>
      </c>
      <c r="H203" s="793">
        <v>389.74099999999999</v>
      </c>
      <c r="I203" s="424">
        <v>389.74099999999999</v>
      </c>
      <c r="J203" s="762">
        <v>0</v>
      </c>
      <c r="K203" s="760">
        <v>0</v>
      </c>
      <c r="L203" s="425">
        <v>4710.26</v>
      </c>
      <c r="M203" s="734">
        <v>0</v>
      </c>
      <c r="N203" s="734">
        <v>0</v>
      </c>
      <c r="O203" s="732">
        <v>0</v>
      </c>
      <c r="P203" s="403">
        <v>0</v>
      </c>
      <c r="Q203" s="734">
        <v>0</v>
      </c>
      <c r="R203" s="734">
        <v>0</v>
      </c>
      <c r="S203" s="738">
        <v>0</v>
      </c>
      <c r="T203" s="412" t="s">
        <v>61</v>
      </c>
    </row>
    <row r="204" spans="1:20" ht="34.5" customHeight="1" x14ac:dyDescent="0.15">
      <c r="A204" s="776">
        <v>4464</v>
      </c>
      <c r="B204" s="1279"/>
      <c r="C204" s="729" t="s">
        <v>4130</v>
      </c>
      <c r="D204" s="264">
        <v>974.26780000000008</v>
      </c>
      <c r="E204" s="264">
        <v>0</v>
      </c>
      <c r="F204" s="731">
        <v>0</v>
      </c>
      <c r="G204" s="732">
        <v>0</v>
      </c>
      <c r="H204" s="793">
        <v>974.26780000000008</v>
      </c>
      <c r="I204" s="424">
        <v>974.26780000000008</v>
      </c>
      <c r="J204" s="762">
        <v>0</v>
      </c>
      <c r="K204" s="760">
        <v>0</v>
      </c>
      <c r="L204" s="425">
        <v>0</v>
      </c>
      <c r="M204" s="734">
        <v>0</v>
      </c>
      <c r="N204" s="734">
        <v>0</v>
      </c>
      <c r="O204" s="732">
        <v>0</v>
      </c>
      <c r="P204" s="403">
        <v>0</v>
      </c>
      <c r="Q204" s="734">
        <v>0</v>
      </c>
      <c r="R204" s="734">
        <v>0</v>
      </c>
      <c r="S204" s="738">
        <v>0</v>
      </c>
      <c r="T204" s="412" t="s">
        <v>61</v>
      </c>
    </row>
    <row r="205" spans="1:20" ht="42" x14ac:dyDescent="0.15">
      <c r="A205" s="776">
        <v>4497</v>
      </c>
      <c r="B205" s="1279"/>
      <c r="C205" s="729" t="s">
        <v>4131</v>
      </c>
      <c r="D205" s="264">
        <v>1800</v>
      </c>
      <c r="E205" s="264">
        <v>0</v>
      </c>
      <c r="F205" s="731">
        <v>0</v>
      </c>
      <c r="G205" s="732">
        <v>0</v>
      </c>
      <c r="H205" s="793">
        <v>211.75</v>
      </c>
      <c r="I205" s="424">
        <v>211.75</v>
      </c>
      <c r="J205" s="762">
        <v>0</v>
      </c>
      <c r="K205" s="760">
        <v>0</v>
      </c>
      <c r="L205" s="425">
        <v>1588.25</v>
      </c>
      <c r="M205" s="734">
        <v>0</v>
      </c>
      <c r="N205" s="734">
        <v>0</v>
      </c>
      <c r="O205" s="732">
        <v>0</v>
      </c>
      <c r="P205" s="403">
        <v>0</v>
      </c>
      <c r="Q205" s="734">
        <v>0</v>
      </c>
      <c r="R205" s="734">
        <v>0</v>
      </c>
      <c r="S205" s="738">
        <v>0</v>
      </c>
      <c r="T205" s="412" t="s">
        <v>61</v>
      </c>
    </row>
    <row r="206" spans="1:20" ht="34.5" customHeight="1" x14ac:dyDescent="0.15">
      <c r="A206" s="776">
        <v>4498</v>
      </c>
      <c r="B206" s="1279"/>
      <c r="C206" s="729" t="s">
        <v>4132</v>
      </c>
      <c r="D206" s="264">
        <v>792.23950000000002</v>
      </c>
      <c r="E206" s="264">
        <v>0</v>
      </c>
      <c r="F206" s="731">
        <v>0</v>
      </c>
      <c r="G206" s="732">
        <v>0</v>
      </c>
      <c r="H206" s="793">
        <v>792.23950000000002</v>
      </c>
      <c r="I206" s="424">
        <v>792.23950000000002</v>
      </c>
      <c r="J206" s="762">
        <v>0</v>
      </c>
      <c r="K206" s="760">
        <v>0</v>
      </c>
      <c r="L206" s="425">
        <v>0</v>
      </c>
      <c r="M206" s="734">
        <v>0</v>
      </c>
      <c r="N206" s="734">
        <v>0</v>
      </c>
      <c r="O206" s="732">
        <v>0</v>
      </c>
      <c r="P206" s="403">
        <v>0</v>
      </c>
      <c r="Q206" s="734">
        <v>0</v>
      </c>
      <c r="R206" s="734">
        <v>0</v>
      </c>
      <c r="S206" s="738">
        <v>0</v>
      </c>
      <c r="T206" s="412" t="s">
        <v>61</v>
      </c>
    </row>
    <row r="207" spans="1:20" ht="24" customHeight="1" x14ac:dyDescent="0.15">
      <c r="A207" s="776">
        <v>4499</v>
      </c>
      <c r="B207" s="1279"/>
      <c r="C207" s="729" t="s">
        <v>4133</v>
      </c>
      <c r="D207" s="264">
        <v>3618</v>
      </c>
      <c r="E207" s="264">
        <v>618</v>
      </c>
      <c r="F207" s="731">
        <v>0</v>
      </c>
      <c r="G207" s="732">
        <v>0</v>
      </c>
      <c r="H207" s="793">
        <v>3000</v>
      </c>
      <c r="I207" s="424">
        <v>3000</v>
      </c>
      <c r="J207" s="762">
        <v>0</v>
      </c>
      <c r="K207" s="760">
        <v>0</v>
      </c>
      <c r="L207" s="425">
        <v>0</v>
      </c>
      <c r="M207" s="734">
        <v>0</v>
      </c>
      <c r="N207" s="734">
        <v>0</v>
      </c>
      <c r="O207" s="732">
        <v>0</v>
      </c>
      <c r="P207" s="403">
        <v>0</v>
      </c>
      <c r="Q207" s="734">
        <v>0</v>
      </c>
      <c r="R207" s="734">
        <v>0</v>
      </c>
      <c r="S207" s="738">
        <v>0</v>
      </c>
      <c r="T207" s="412" t="s">
        <v>61</v>
      </c>
    </row>
    <row r="208" spans="1:20" ht="34.5" customHeight="1" x14ac:dyDescent="0.15">
      <c r="A208" s="776">
        <v>4500</v>
      </c>
      <c r="B208" s="1279"/>
      <c r="C208" s="729" t="s">
        <v>4134</v>
      </c>
      <c r="D208" s="264">
        <v>694.54</v>
      </c>
      <c r="E208" s="264">
        <v>0</v>
      </c>
      <c r="F208" s="731">
        <v>0</v>
      </c>
      <c r="G208" s="732">
        <v>0</v>
      </c>
      <c r="H208" s="793">
        <v>694.54</v>
      </c>
      <c r="I208" s="424">
        <v>694.54</v>
      </c>
      <c r="J208" s="762">
        <v>0</v>
      </c>
      <c r="K208" s="760">
        <v>0</v>
      </c>
      <c r="L208" s="425">
        <v>0</v>
      </c>
      <c r="M208" s="734">
        <v>0</v>
      </c>
      <c r="N208" s="734">
        <v>0</v>
      </c>
      <c r="O208" s="732">
        <v>0</v>
      </c>
      <c r="P208" s="403">
        <v>0</v>
      </c>
      <c r="Q208" s="734">
        <v>0</v>
      </c>
      <c r="R208" s="734">
        <v>0</v>
      </c>
      <c r="S208" s="738">
        <v>0</v>
      </c>
      <c r="T208" s="412" t="s">
        <v>61</v>
      </c>
    </row>
    <row r="209" spans="1:20" ht="24" customHeight="1" x14ac:dyDescent="0.15">
      <c r="A209" s="776">
        <v>4503</v>
      </c>
      <c r="B209" s="1279"/>
      <c r="C209" s="729" t="s">
        <v>4135</v>
      </c>
      <c r="D209" s="264">
        <v>2579.1729999999998</v>
      </c>
      <c r="E209" s="264">
        <v>0</v>
      </c>
      <c r="F209" s="731">
        <v>0</v>
      </c>
      <c r="G209" s="732">
        <v>0</v>
      </c>
      <c r="H209" s="793">
        <v>2579.1729999999998</v>
      </c>
      <c r="I209" s="424">
        <v>2579.1729999999998</v>
      </c>
      <c r="J209" s="762">
        <v>0</v>
      </c>
      <c r="K209" s="760">
        <v>0</v>
      </c>
      <c r="L209" s="425">
        <v>0</v>
      </c>
      <c r="M209" s="734">
        <v>0</v>
      </c>
      <c r="N209" s="734">
        <v>0</v>
      </c>
      <c r="O209" s="732">
        <v>0</v>
      </c>
      <c r="P209" s="403">
        <v>0</v>
      </c>
      <c r="Q209" s="734">
        <v>0</v>
      </c>
      <c r="R209" s="734">
        <v>0</v>
      </c>
      <c r="S209" s="738">
        <v>0</v>
      </c>
      <c r="T209" s="412" t="s">
        <v>61</v>
      </c>
    </row>
    <row r="210" spans="1:20" ht="24" customHeight="1" x14ac:dyDescent="0.15">
      <c r="A210" s="776">
        <v>4505</v>
      </c>
      <c r="B210" s="1279"/>
      <c r="C210" s="729" t="s">
        <v>4136</v>
      </c>
      <c r="D210" s="264">
        <v>1000.00657</v>
      </c>
      <c r="E210" s="264">
        <v>0</v>
      </c>
      <c r="F210" s="731">
        <v>0</v>
      </c>
      <c r="G210" s="732">
        <v>0</v>
      </c>
      <c r="H210" s="793">
        <v>326.82657</v>
      </c>
      <c r="I210" s="424">
        <v>326.82657</v>
      </c>
      <c r="J210" s="762">
        <v>0</v>
      </c>
      <c r="K210" s="760">
        <v>0</v>
      </c>
      <c r="L210" s="425">
        <v>673.18</v>
      </c>
      <c r="M210" s="734">
        <v>0</v>
      </c>
      <c r="N210" s="734">
        <v>0</v>
      </c>
      <c r="O210" s="732">
        <v>0</v>
      </c>
      <c r="P210" s="403">
        <v>0</v>
      </c>
      <c r="Q210" s="734">
        <v>0</v>
      </c>
      <c r="R210" s="734">
        <v>0</v>
      </c>
      <c r="S210" s="738">
        <v>0</v>
      </c>
      <c r="T210" s="412" t="s">
        <v>61</v>
      </c>
    </row>
    <row r="211" spans="1:20" ht="34.5" customHeight="1" x14ac:dyDescent="0.15">
      <c r="A211" s="776">
        <v>4507</v>
      </c>
      <c r="B211" s="1279"/>
      <c r="C211" s="729" t="s">
        <v>4137</v>
      </c>
      <c r="D211" s="264">
        <v>5483.5211500000005</v>
      </c>
      <c r="E211" s="264">
        <v>0</v>
      </c>
      <c r="F211" s="731">
        <v>0</v>
      </c>
      <c r="G211" s="732">
        <v>0</v>
      </c>
      <c r="H211" s="793">
        <v>5483.5211500000005</v>
      </c>
      <c r="I211" s="424">
        <v>5483.5211500000005</v>
      </c>
      <c r="J211" s="762">
        <v>0</v>
      </c>
      <c r="K211" s="760">
        <v>0</v>
      </c>
      <c r="L211" s="425">
        <v>0</v>
      </c>
      <c r="M211" s="734">
        <v>0</v>
      </c>
      <c r="N211" s="734">
        <v>0</v>
      </c>
      <c r="O211" s="732">
        <v>0</v>
      </c>
      <c r="P211" s="403">
        <v>0</v>
      </c>
      <c r="Q211" s="734">
        <v>0</v>
      </c>
      <c r="R211" s="734">
        <v>0</v>
      </c>
      <c r="S211" s="738">
        <v>0</v>
      </c>
      <c r="T211" s="412" t="s">
        <v>61</v>
      </c>
    </row>
    <row r="212" spans="1:20" ht="24" customHeight="1" x14ac:dyDescent="0.15">
      <c r="A212" s="776">
        <v>4508</v>
      </c>
      <c r="B212" s="1279"/>
      <c r="C212" s="729" t="s">
        <v>4138</v>
      </c>
      <c r="D212" s="264">
        <v>7431</v>
      </c>
      <c r="E212" s="264">
        <v>231</v>
      </c>
      <c r="F212" s="731">
        <v>0</v>
      </c>
      <c r="G212" s="732">
        <v>0</v>
      </c>
      <c r="H212" s="793">
        <v>7200</v>
      </c>
      <c r="I212" s="424">
        <v>7200</v>
      </c>
      <c r="J212" s="762">
        <v>0</v>
      </c>
      <c r="K212" s="760">
        <v>0</v>
      </c>
      <c r="L212" s="425">
        <v>0</v>
      </c>
      <c r="M212" s="734">
        <v>0</v>
      </c>
      <c r="N212" s="734">
        <v>0</v>
      </c>
      <c r="O212" s="732">
        <v>0</v>
      </c>
      <c r="P212" s="403">
        <v>0</v>
      </c>
      <c r="Q212" s="734">
        <v>0</v>
      </c>
      <c r="R212" s="734">
        <v>0</v>
      </c>
      <c r="S212" s="738">
        <v>0</v>
      </c>
      <c r="T212" s="412" t="s">
        <v>61</v>
      </c>
    </row>
    <row r="213" spans="1:20" ht="34.5" customHeight="1" x14ac:dyDescent="0.15">
      <c r="A213" s="776">
        <v>4509</v>
      </c>
      <c r="B213" s="1279"/>
      <c r="C213" s="729" t="s">
        <v>4139</v>
      </c>
      <c r="D213" s="264">
        <v>4500</v>
      </c>
      <c r="E213" s="264">
        <v>0</v>
      </c>
      <c r="F213" s="731">
        <v>0</v>
      </c>
      <c r="G213" s="732">
        <v>0</v>
      </c>
      <c r="H213" s="793">
        <v>377.52</v>
      </c>
      <c r="I213" s="424">
        <v>377.52</v>
      </c>
      <c r="J213" s="762">
        <v>0</v>
      </c>
      <c r="K213" s="760">
        <v>0</v>
      </c>
      <c r="L213" s="425">
        <v>4122.4799999999996</v>
      </c>
      <c r="M213" s="734">
        <v>0</v>
      </c>
      <c r="N213" s="734">
        <v>0</v>
      </c>
      <c r="O213" s="732">
        <v>0</v>
      </c>
      <c r="P213" s="403">
        <v>0</v>
      </c>
      <c r="Q213" s="734">
        <v>0</v>
      </c>
      <c r="R213" s="734">
        <v>0</v>
      </c>
      <c r="S213" s="738">
        <v>0</v>
      </c>
      <c r="T213" s="412" t="s">
        <v>61</v>
      </c>
    </row>
    <row r="214" spans="1:20" ht="34.5" customHeight="1" x14ac:dyDescent="0.15">
      <c r="A214" s="776">
        <v>4510</v>
      </c>
      <c r="B214" s="1279"/>
      <c r="C214" s="729" t="s">
        <v>4140</v>
      </c>
      <c r="D214" s="264">
        <v>9100.0036600000003</v>
      </c>
      <c r="E214" s="264">
        <v>0</v>
      </c>
      <c r="F214" s="731">
        <v>0</v>
      </c>
      <c r="G214" s="732">
        <v>0</v>
      </c>
      <c r="H214" s="793">
        <v>251.49366000000001</v>
      </c>
      <c r="I214" s="424">
        <v>251.49366000000001</v>
      </c>
      <c r="J214" s="762">
        <v>0</v>
      </c>
      <c r="K214" s="760">
        <v>0</v>
      </c>
      <c r="L214" s="425">
        <v>1068.51</v>
      </c>
      <c r="M214" s="734">
        <v>0</v>
      </c>
      <c r="N214" s="734">
        <v>0</v>
      </c>
      <c r="O214" s="732">
        <v>0</v>
      </c>
      <c r="P214" s="403">
        <v>7780</v>
      </c>
      <c r="Q214" s="734">
        <v>0</v>
      </c>
      <c r="R214" s="734">
        <v>0</v>
      </c>
      <c r="S214" s="738">
        <v>0</v>
      </c>
      <c r="T214" s="412" t="s">
        <v>61</v>
      </c>
    </row>
    <row r="215" spans="1:20" ht="45" customHeight="1" x14ac:dyDescent="0.15">
      <c r="A215" s="776">
        <v>4512</v>
      </c>
      <c r="B215" s="1279"/>
      <c r="C215" s="729" t="s">
        <v>4141</v>
      </c>
      <c r="D215" s="264">
        <v>6000.0019999999995</v>
      </c>
      <c r="E215" s="264">
        <v>0</v>
      </c>
      <c r="F215" s="731">
        <v>0</v>
      </c>
      <c r="G215" s="732">
        <v>0</v>
      </c>
      <c r="H215" s="793">
        <v>13.552</v>
      </c>
      <c r="I215" s="424">
        <v>13.552</v>
      </c>
      <c r="J215" s="762">
        <v>0</v>
      </c>
      <c r="K215" s="760">
        <v>0</v>
      </c>
      <c r="L215" s="425">
        <v>5986.45</v>
      </c>
      <c r="M215" s="734">
        <v>0</v>
      </c>
      <c r="N215" s="734">
        <v>0</v>
      </c>
      <c r="O215" s="732">
        <v>0</v>
      </c>
      <c r="P215" s="403">
        <v>0</v>
      </c>
      <c r="Q215" s="734">
        <v>0</v>
      </c>
      <c r="R215" s="734">
        <v>0</v>
      </c>
      <c r="S215" s="738">
        <v>0</v>
      </c>
      <c r="T215" s="412" t="s">
        <v>61</v>
      </c>
    </row>
    <row r="216" spans="1:20" ht="24" customHeight="1" x14ac:dyDescent="0.2">
      <c r="A216" s="777">
        <v>4513</v>
      </c>
      <c r="B216" s="1279"/>
      <c r="C216" s="729" t="s">
        <v>4142</v>
      </c>
      <c r="D216" s="264">
        <v>2081</v>
      </c>
      <c r="E216" s="264">
        <v>111</v>
      </c>
      <c r="F216" s="731">
        <v>0</v>
      </c>
      <c r="G216" s="732">
        <v>0</v>
      </c>
      <c r="H216" s="793">
        <v>1970</v>
      </c>
      <c r="I216" s="424">
        <v>1970</v>
      </c>
      <c r="J216" s="762">
        <v>0</v>
      </c>
      <c r="K216" s="760">
        <v>0</v>
      </c>
      <c r="L216" s="425">
        <v>0</v>
      </c>
      <c r="M216" s="734">
        <v>0</v>
      </c>
      <c r="N216" s="734">
        <v>0</v>
      </c>
      <c r="O216" s="732">
        <v>0</v>
      </c>
      <c r="P216" s="403">
        <v>0</v>
      </c>
      <c r="Q216" s="734">
        <v>0</v>
      </c>
      <c r="R216" s="734">
        <v>0</v>
      </c>
      <c r="S216" s="738">
        <v>0</v>
      </c>
      <c r="T216" s="412" t="s">
        <v>61</v>
      </c>
    </row>
    <row r="217" spans="1:20" ht="24" customHeight="1" x14ac:dyDescent="0.2">
      <c r="A217" s="777">
        <v>4514</v>
      </c>
      <c r="B217" s="1279"/>
      <c r="C217" s="729" t="s">
        <v>4143</v>
      </c>
      <c r="D217" s="264">
        <v>3099.71</v>
      </c>
      <c r="E217" s="264">
        <v>99.71</v>
      </c>
      <c r="F217" s="731">
        <v>0</v>
      </c>
      <c r="G217" s="732">
        <v>0</v>
      </c>
      <c r="H217" s="807">
        <v>3000</v>
      </c>
      <c r="I217" s="424">
        <v>3000</v>
      </c>
      <c r="J217" s="762">
        <v>0</v>
      </c>
      <c r="K217" s="760">
        <v>0</v>
      </c>
      <c r="L217" s="425">
        <v>0</v>
      </c>
      <c r="M217" s="734">
        <v>0</v>
      </c>
      <c r="N217" s="734">
        <v>0</v>
      </c>
      <c r="O217" s="732">
        <v>0</v>
      </c>
      <c r="P217" s="403">
        <v>0</v>
      </c>
      <c r="Q217" s="734">
        <v>0</v>
      </c>
      <c r="R217" s="734">
        <v>0</v>
      </c>
      <c r="S217" s="738">
        <v>0</v>
      </c>
      <c r="T217" s="412" t="s">
        <v>61</v>
      </c>
    </row>
    <row r="218" spans="1:20" ht="34.5" customHeight="1" x14ac:dyDescent="0.2">
      <c r="A218" s="777">
        <v>4515</v>
      </c>
      <c r="B218" s="1279"/>
      <c r="C218" s="801" t="s">
        <v>4144</v>
      </c>
      <c r="D218" s="265">
        <v>971.64693999999997</v>
      </c>
      <c r="E218" s="265">
        <v>0</v>
      </c>
      <c r="F218" s="802">
        <v>0</v>
      </c>
      <c r="G218" s="803">
        <v>0</v>
      </c>
      <c r="H218" s="804">
        <v>971.64693999999997</v>
      </c>
      <c r="I218" s="808">
        <v>971.64693999999997</v>
      </c>
      <c r="J218" s="808">
        <v>0</v>
      </c>
      <c r="K218" s="809">
        <v>0</v>
      </c>
      <c r="L218" s="421">
        <v>0</v>
      </c>
      <c r="M218" s="422">
        <v>0</v>
      </c>
      <c r="N218" s="422">
        <v>0</v>
      </c>
      <c r="O218" s="803">
        <v>0</v>
      </c>
      <c r="P218" s="806">
        <v>0</v>
      </c>
      <c r="Q218" s="422">
        <v>0</v>
      </c>
      <c r="R218" s="422">
        <v>0</v>
      </c>
      <c r="S218" s="423">
        <v>0</v>
      </c>
      <c r="T218" s="408" t="s">
        <v>61</v>
      </c>
    </row>
    <row r="219" spans="1:20" ht="24" customHeight="1" x14ac:dyDescent="0.2">
      <c r="A219" s="777">
        <v>4516</v>
      </c>
      <c r="B219" s="1279"/>
      <c r="C219" s="729" t="s">
        <v>4145</v>
      </c>
      <c r="D219" s="264">
        <v>607.41999999999996</v>
      </c>
      <c r="E219" s="264">
        <v>0</v>
      </c>
      <c r="F219" s="731">
        <v>0</v>
      </c>
      <c r="G219" s="732">
        <v>0</v>
      </c>
      <c r="H219" s="807">
        <v>607.41999999999996</v>
      </c>
      <c r="I219" s="424">
        <v>607.41999999999996</v>
      </c>
      <c r="J219" s="762">
        <v>0</v>
      </c>
      <c r="K219" s="760">
        <v>0</v>
      </c>
      <c r="L219" s="425">
        <v>0</v>
      </c>
      <c r="M219" s="734">
        <v>0</v>
      </c>
      <c r="N219" s="734">
        <v>0</v>
      </c>
      <c r="O219" s="732">
        <v>0</v>
      </c>
      <c r="P219" s="403">
        <v>0</v>
      </c>
      <c r="Q219" s="734">
        <v>0</v>
      </c>
      <c r="R219" s="734">
        <v>0</v>
      </c>
      <c r="S219" s="738">
        <v>0</v>
      </c>
      <c r="T219" s="412" t="s">
        <v>61</v>
      </c>
    </row>
    <row r="220" spans="1:20" ht="24" customHeight="1" x14ac:dyDescent="0.2">
      <c r="A220" s="777">
        <v>4517</v>
      </c>
      <c r="B220" s="1279"/>
      <c r="C220" s="801" t="s">
        <v>4146</v>
      </c>
      <c r="D220" s="265">
        <v>1848.07332</v>
      </c>
      <c r="E220" s="265">
        <v>1000</v>
      </c>
      <c r="F220" s="802">
        <v>0</v>
      </c>
      <c r="G220" s="803">
        <v>0</v>
      </c>
      <c r="H220" s="804">
        <v>848.07331999999997</v>
      </c>
      <c r="I220" s="808">
        <v>848.07331999999997</v>
      </c>
      <c r="J220" s="808">
        <v>0</v>
      </c>
      <c r="K220" s="809">
        <v>0</v>
      </c>
      <c r="L220" s="421">
        <v>0</v>
      </c>
      <c r="M220" s="422">
        <v>0</v>
      </c>
      <c r="N220" s="422">
        <v>0</v>
      </c>
      <c r="O220" s="803">
        <v>0</v>
      </c>
      <c r="P220" s="806">
        <v>0</v>
      </c>
      <c r="Q220" s="422">
        <v>0</v>
      </c>
      <c r="R220" s="422">
        <v>0</v>
      </c>
      <c r="S220" s="423">
        <v>0</v>
      </c>
      <c r="T220" s="408" t="s">
        <v>61</v>
      </c>
    </row>
    <row r="221" spans="1:20" ht="34.5" customHeight="1" x14ac:dyDescent="0.2">
      <c r="A221" s="777">
        <v>4518</v>
      </c>
      <c r="B221" s="1279"/>
      <c r="C221" s="729" t="s">
        <v>4147</v>
      </c>
      <c r="D221" s="264">
        <v>3000.0050000000001</v>
      </c>
      <c r="E221" s="264">
        <v>0</v>
      </c>
      <c r="F221" s="731">
        <v>0</v>
      </c>
      <c r="G221" s="732">
        <v>0</v>
      </c>
      <c r="H221" s="793">
        <v>190.02500000000001</v>
      </c>
      <c r="I221" s="424">
        <v>190.02500000000001</v>
      </c>
      <c r="J221" s="762">
        <v>0</v>
      </c>
      <c r="K221" s="760">
        <v>0</v>
      </c>
      <c r="L221" s="425">
        <v>2809.98</v>
      </c>
      <c r="M221" s="734">
        <v>0</v>
      </c>
      <c r="N221" s="734">
        <v>0</v>
      </c>
      <c r="O221" s="732">
        <v>0</v>
      </c>
      <c r="P221" s="403">
        <v>0</v>
      </c>
      <c r="Q221" s="734">
        <v>0</v>
      </c>
      <c r="R221" s="734">
        <v>0</v>
      </c>
      <c r="S221" s="738">
        <v>0</v>
      </c>
      <c r="T221" s="412" t="s">
        <v>61</v>
      </c>
    </row>
    <row r="222" spans="1:20" ht="34.5" customHeight="1" x14ac:dyDescent="0.2">
      <c r="A222" s="777">
        <v>4520</v>
      </c>
      <c r="B222" s="1279"/>
      <c r="C222" s="729" t="s">
        <v>4148</v>
      </c>
      <c r="D222" s="264">
        <v>6254.8443200000002</v>
      </c>
      <c r="E222" s="264">
        <v>0</v>
      </c>
      <c r="F222" s="731">
        <v>0</v>
      </c>
      <c r="G222" s="732">
        <v>0</v>
      </c>
      <c r="H222" s="793">
        <v>6254.8443200000002</v>
      </c>
      <c r="I222" s="424">
        <v>6254.8443200000002</v>
      </c>
      <c r="J222" s="762">
        <v>0</v>
      </c>
      <c r="K222" s="760">
        <v>0</v>
      </c>
      <c r="L222" s="425">
        <v>0</v>
      </c>
      <c r="M222" s="734">
        <v>0</v>
      </c>
      <c r="N222" s="734">
        <v>0</v>
      </c>
      <c r="O222" s="732">
        <v>0</v>
      </c>
      <c r="P222" s="403">
        <v>0</v>
      </c>
      <c r="Q222" s="734">
        <v>0</v>
      </c>
      <c r="R222" s="734">
        <v>0</v>
      </c>
      <c r="S222" s="738">
        <v>0</v>
      </c>
      <c r="T222" s="412" t="s">
        <v>61</v>
      </c>
    </row>
    <row r="223" spans="1:20" ht="24" customHeight="1" x14ac:dyDescent="0.2">
      <c r="A223" s="777">
        <v>4521</v>
      </c>
      <c r="B223" s="1279"/>
      <c r="C223" s="729" t="s">
        <v>4149</v>
      </c>
      <c r="D223" s="264">
        <v>5194</v>
      </c>
      <c r="E223" s="264">
        <v>194</v>
      </c>
      <c r="F223" s="731">
        <v>0</v>
      </c>
      <c r="G223" s="732">
        <v>0</v>
      </c>
      <c r="H223" s="793">
        <v>5000</v>
      </c>
      <c r="I223" s="424">
        <v>5000</v>
      </c>
      <c r="J223" s="762">
        <v>0</v>
      </c>
      <c r="K223" s="760">
        <v>0</v>
      </c>
      <c r="L223" s="425">
        <v>0</v>
      </c>
      <c r="M223" s="734">
        <v>0</v>
      </c>
      <c r="N223" s="734">
        <v>0</v>
      </c>
      <c r="O223" s="732">
        <v>0</v>
      </c>
      <c r="P223" s="403">
        <v>0</v>
      </c>
      <c r="Q223" s="734">
        <v>0</v>
      </c>
      <c r="R223" s="734">
        <v>0</v>
      </c>
      <c r="S223" s="738">
        <v>0</v>
      </c>
      <c r="T223" s="412" t="s">
        <v>61</v>
      </c>
    </row>
    <row r="224" spans="1:20" ht="34.5" customHeight="1" x14ac:dyDescent="0.2">
      <c r="A224" s="777">
        <v>4522</v>
      </c>
      <c r="B224" s="1279"/>
      <c r="C224" s="729" t="s">
        <v>4150</v>
      </c>
      <c r="D224" s="264">
        <v>950.27899000000002</v>
      </c>
      <c r="E224" s="264">
        <v>0</v>
      </c>
      <c r="F224" s="731">
        <v>0</v>
      </c>
      <c r="G224" s="732">
        <v>0</v>
      </c>
      <c r="H224" s="793">
        <v>950.27899000000002</v>
      </c>
      <c r="I224" s="424">
        <v>950.27899000000002</v>
      </c>
      <c r="J224" s="762">
        <v>0</v>
      </c>
      <c r="K224" s="760">
        <v>0</v>
      </c>
      <c r="L224" s="425">
        <v>0</v>
      </c>
      <c r="M224" s="734">
        <v>0</v>
      </c>
      <c r="N224" s="734">
        <v>0</v>
      </c>
      <c r="O224" s="732">
        <v>0</v>
      </c>
      <c r="P224" s="403">
        <v>0</v>
      </c>
      <c r="Q224" s="734">
        <v>0</v>
      </c>
      <c r="R224" s="734">
        <v>0</v>
      </c>
      <c r="S224" s="738">
        <v>0</v>
      </c>
      <c r="T224" s="412" t="s">
        <v>61</v>
      </c>
    </row>
    <row r="225" spans="1:20" ht="24" customHeight="1" x14ac:dyDescent="0.2">
      <c r="A225" s="777">
        <v>4523</v>
      </c>
      <c r="B225" s="1279"/>
      <c r="C225" s="729" t="s">
        <v>4151</v>
      </c>
      <c r="D225" s="264">
        <v>1466.0790900000002</v>
      </c>
      <c r="E225" s="264">
        <v>0</v>
      </c>
      <c r="F225" s="731">
        <v>0</v>
      </c>
      <c r="G225" s="732">
        <v>0</v>
      </c>
      <c r="H225" s="793">
        <v>1466.0790900000002</v>
      </c>
      <c r="I225" s="424">
        <v>1466.0790900000002</v>
      </c>
      <c r="J225" s="762">
        <v>0</v>
      </c>
      <c r="K225" s="760">
        <v>0</v>
      </c>
      <c r="L225" s="425">
        <v>0</v>
      </c>
      <c r="M225" s="734">
        <v>0</v>
      </c>
      <c r="N225" s="734">
        <v>0</v>
      </c>
      <c r="O225" s="732">
        <v>0</v>
      </c>
      <c r="P225" s="403">
        <v>0</v>
      </c>
      <c r="Q225" s="734">
        <v>0</v>
      </c>
      <c r="R225" s="734">
        <v>0</v>
      </c>
      <c r="S225" s="738">
        <v>0</v>
      </c>
      <c r="T225" s="412" t="s">
        <v>61</v>
      </c>
    </row>
    <row r="226" spans="1:20" ht="24" customHeight="1" x14ac:dyDescent="0.2">
      <c r="A226" s="777">
        <v>4524</v>
      </c>
      <c r="B226" s="1279"/>
      <c r="C226" s="729" t="s">
        <v>4152</v>
      </c>
      <c r="D226" s="264">
        <v>955.28132999999991</v>
      </c>
      <c r="E226" s="264">
        <v>0</v>
      </c>
      <c r="F226" s="731">
        <v>0</v>
      </c>
      <c r="G226" s="732">
        <v>0</v>
      </c>
      <c r="H226" s="793">
        <v>955.28132999999991</v>
      </c>
      <c r="I226" s="424">
        <v>955.28132999999991</v>
      </c>
      <c r="J226" s="762">
        <v>0</v>
      </c>
      <c r="K226" s="760">
        <v>0</v>
      </c>
      <c r="L226" s="425">
        <v>0</v>
      </c>
      <c r="M226" s="734">
        <v>0</v>
      </c>
      <c r="N226" s="734">
        <v>0</v>
      </c>
      <c r="O226" s="732">
        <v>0</v>
      </c>
      <c r="P226" s="403">
        <v>0</v>
      </c>
      <c r="Q226" s="734">
        <v>0</v>
      </c>
      <c r="R226" s="734">
        <v>0</v>
      </c>
      <c r="S226" s="738">
        <v>0</v>
      </c>
      <c r="T226" s="412" t="s">
        <v>61</v>
      </c>
    </row>
    <row r="227" spans="1:20" ht="34.5" customHeight="1" x14ac:dyDescent="0.2">
      <c r="A227" s="777">
        <v>4525</v>
      </c>
      <c r="B227" s="1279"/>
      <c r="C227" s="729" t="s">
        <v>4153</v>
      </c>
      <c r="D227" s="264">
        <v>1069</v>
      </c>
      <c r="E227" s="264">
        <v>69</v>
      </c>
      <c r="F227" s="731">
        <v>0</v>
      </c>
      <c r="G227" s="732">
        <v>0</v>
      </c>
      <c r="H227" s="793">
        <v>1000</v>
      </c>
      <c r="I227" s="424">
        <v>1000</v>
      </c>
      <c r="J227" s="762">
        <v>0</v>
      </c>
      <c r="K227" s="760">
        <v>0</v>
      </c>
      <c r="L227" s="425">
        <v>0</v>
      </c>
      <c r="M227" s="734">
        <v>0</v>
      </c>
      <c r="N227" s="734">
        <v>0</v>
      </c>
      <c r="O227" s="732">
        <v>0</v>
      </c>
      <c r="P227" s="403">
        <v>0</v>
      </c>
      <c r="Q227" s="734">
        <v>0</v>
      </c>
      <c r="R227" s="734">
        <v>0</v>
      </c>
      <c r="S227" s="738">
        <v>0</v>
      </c>
      <c r="T227" s="412" t="s">
        <v>61</v>
      </c>
    </row>
    <row r="228" spans="1:20" ht="24" customHeight="1" x14ac:dyDescent="0.2">
      <c r="A228" s="777">
        <v>4526</v>
      </c>
      <c r="B228" s="1279"/>
      <c r="C228" s="729" t="s">
        <v>4154</v>
      </c>
      <c r="D228" s="264">
        <v>2223</v>
      </c>
      <c r="E228" s="264">
        <v>73</v>
      </c>
      <c r="F228" s="731">
        <v>0</v>
      </c>
      <c r="G228" s="732">
        <v>0</v>
      </c>
      <c r="H228" s="793">
        <v>2150</v>
      </c>
      <c r="I228" s="424">
        <v>2150</v>
      </c>
      <c r="J228" s="762">
        <v>0</v>
      </c>
      <c r="K228" s="760">
        <v>0</v>
      </c>
      <c r="L228" s="425">
        <v>0</v>
      </c>
      <c r="M228" s="734">
        <v>0</v>
      </c>
      <c r="N228" s="734">
        <v>0</v>
      </c>
      <c r="O228" s="732">
        <v>0</v>
      </c>
      <c r="P228" s="403">
        <v>0</v>
      </c>
      <c r="Q228" s="734">
        <v>0</v>
      </c>
      <c r="R228" s="734">
        <v>0</v>
      </c>
      <c r="S228" s="738">
        <v>0</v>
      </c>
      <c r="T228" s="412" t="s">
        <v>61</v>
      </c>
    </row>
    <row r="229" spans="1:20" ht="34.5" customHeight="1" x14ac:dyDescent="0.2">
      <c r="A229" s="777">
        <v>4527</v>
      </c>
      <c r="B229" s="1279"/>
      <c r="C229" s="729" t="s">
        <v>4155</v>
      </c>
      <c r="D229" s="264">
        <v>564.26179999999999</v>
      </c>
      <c r="E229" s="264">
        <v>0</v>
      </c>
      <c r="F229" s="731">
        <v>0</v>
      </c>
      <c r="G229" s="732">
        <v>0</v>
      </c>
      <c r="H229" s="793">
        <v>564.26179999999999</v>
      </c>
      <c r="I229" s="424">
        <v>564.26179999999999</v>
      </c>
      <c r="J229" s="762">
        <v>0</v>
      </c>
      <c r="K229" s="760">
        <v>0</v>
      </c>
      <c r="L229" s="425">
        <v>0</v>
      </c>
      <c r="M229" s="734">
        <v>0</v>
      </c>
      <c r="N229" s="734">
        <v>0</v>
      </c>
      <c r="O229" s="732">
        <v>0</v>
      </c>
      <c r="P229" s="403">
        <v>0</v>
      </c>
      <c r="Q229" s="734">
        <v>0</v>
      </c>
      <c r="R229" s="734">
        <v>0</v>
      </c>
      <c r="S229" s="738">
        <v>0</v>
      </c>
      <c r="T229" s="412" t="s">
        <v>61</v>
      </c>
    </row>
    <row r="230" spans="1:20" ht="24" customHeight="1" x14ac:dyDescent="0.2">
      <c r="A230" s="777">
        <v>4528</v>
      </c>
      <c r="B230" s="1279"/>
      <c r="C230" s="729" t="s">
        <v>4156</v>
      </c>
      <c r="D230" s="264">
        <v>7351</v>
      </c>
      <c r="E230" s="264">
        <v>51</v>
      </c>
      <c r="F230" s="731">
        <v>0</v>
      </c>
      <c r="G230" s="732">
        <v>0</v>
      </c>
      <c r="H230" s="793">
        <v>7300</v>
      </c>
      <c r="I230" s="424">
        <v>7300</v>
      </c>
      <c r="J230" s="762">
        <v>0</v>
      </c>
      <c r="K230" s="760">
        <v>0</v>
      </c>
      <c r="L230" s="425">
        <v>0</v>
      </c>
      <c r="M230" s="734">
        <v>0</v>
      </c>
      <c r="N230" s="734">
        <v>0</v>
      </c>
      <c r="O230" s="732">
        <v>0</v>
      </c>
      <c r="P230" s="403">
        <v>0</v>
      </c>
      <c r="Q230" s="734">
        <v>0</v>
      </c>
      <c r="R230" s="734">
        <v>0</v>
      </c>
      <c r="S230" s="738">
        <v>0</v>
      </c>
      <c r="T230" s="412" t="s">
        <v>61</v>
      </c>
    </row>
    <row r="231" spans="1:20" ht="24" customHeight="1" x14ac:dyDescent="0.2">
      <c r="A231" s="777">
        <v>4529</v>
      </c>
      <c r="B231" s="1279"/>
      <c r="C231" s="729" t="s">
        <v>4157</v>
      </c>
      <c r="D231" s="264">
        <v>404</v>
      </c>
      <c r="E231" s="264">
        <v>4</v>
      </c>
      <c r="F231" s="731">
        <v>0</v>
      </c>
      <c r="G231" s="732">
        <v>0</v>
      </c>
      <c r="H231" s="793">
        <v>400</v>
      </c>
      <c r="I231" s="424">
        <v>400</v>
      </c>
      <c r="J231" s="762">
        <v>0</v>
      </c>
      <c r="K231" s="760">
        <v>0</v>
      </c>
      <c r="L231" s="425">
        <v>0</v>
      </c>
      <c r="M231" s="734">
        <v>0</v>
      </c>
      <c r="N231" s="734">
        <v>0</v>
      </c>
      <c r="O231" s="732">
        <v>0</v>
      </c>
      <c r="P231" s="403">
        <v>0</v>
      </c>
      <c r="Q231" s="734">
        <v>0</v>
      </c>
      <c r="R231" s="734">
        <v>0</v>
      </c>
      <c r="S231" s="738">
        <v>0</v>
      </c>
      <c r="T231" s="412" t="s">
        <v>61</v>
      </c>
    </row>
    <row r="232" spans="1:20" ht="34.5" customHeight="1" x14ac:dyDescent="0.2">
      <c r="A232" s="777">
        <v>4530</v>
      </c>
      <c r="B232" s="1279"/>
      <c r="C232" s="729" t="s">
        <v>4158</v>
      </c>
      <c r="D232" s="264">
        <v>4209</v>
      </c>
      <c r="E232" s="264">
        <v>209</v>
      </c>
      <c r="F232" s="731">
        <v>0</v>
      </c>
      <c r="G232" s="732">
        <v>0</v>
      </c>
      <c r="H232" s="793">
        <v>4000</v>
      </c>
      <c r="I232" s="424">
        <v>4000</v>
      </c>
      <c r="J232" s="762">
        <v>0</v>
      </c>
      <c r="K232" s="760">
        <v>0</v>
      </c>
      <c r="L232" s="425">
        <v>0</v>
      </c>
      <c r="M232" s="734">
        <v>0</v>
      </c>
      <c r="N232" s="734">
        <v>0</v>
      </c>
      <c r="O232" s="732">
        <v>0</v>
      </c>
      <c r="P232" s="403">
        <v>0</v>
      </c>
      <c r="Q232" s="734">
        <v>0</v>
      </c>
      <c r="R232" s="734">
        <v>0</v>
      </c>
      <c r="S232" s="738">
        <v>0</v>
      </c>
      <c r="T232" s="412" t="s">
        <v>61</v>
      </c>
    </row>
    <row r="233" spans="1:20" ht="34.5" customHeight="1" x14ac:dyDescent="0.2">
      <c r="A233" s="777">
        <v>4531</v>
      </c>
      <c r="B233" s="1279"/>
      <c r="C233" s="729" t="s">
        <v>4159</v>
      </c>
      <c r="D233" s="264">
        <v>2966.5432400000004</v>
      </c>
      <c r="E233" s="264">
        <v>48.4</v>
      </c>
      <c r="F233" s="731">
        <v>0</v>
      </c>
      <c r="G233" s="732">
        <v>0</v>
      </c>
      <c r="H233" s="793">
        <v>2918.1432400000003</v>
      </c>
      <c r="I233" s="424">
        <v>2918.1432400000003</v>
      </c>
      <c r="J233" s="762">
        <v>0</v>
      </c>
      <c r="K233" s="760">
        <v>0</v>
      </c>
      <c r="L233" s="425">
        <v>0</v>
      </c>
      <c r="M233" s="734">
        <v>0</v>
      </c>
      <c r="N233" s="734">
        <v>0</v>
      </c>
      <c r="O233" s="732">
        <v>0</v>
      </c>
      <c r="P233" s="403">
        <v>0</v>
      </c>
      <c r="Q233" s="734">
        <v>0</v>
      </c>
      <c r="R233" s="734">
        <v>0</v>
      </c>
      <c r="S233" s="738">
        <v>0</v>
      </c>
      <c r="T233" s="412" t="s">
        <v>61</v>
      </c>
    </row>
    <row r="234" spans="1:20" ht="34.5" customHeight="1" x14ac:dyDescent="0.2">
      <c r="A234" s="777">
        <v>4532</v>
      </c>
      <c r="B234" s="1279"/>
      <c r="C234" s="729" t="s">
        <v>4160</v>
      </c>
      <c r="D234" s="264">
        <v>927.97888999999998</v>
      </c>
      <c r="E234" s="264">
        <v>0</v>
      </c>
      <c r="F234" s="731">
        <v>0</v>
      </c>
      <c r="G234" s="732">
        <v>0</v>
      </c>
      <c r="H234" s="793">
        <v>927.97888999999998</v>
      </c>
      <c r="I234" s="424">
        <v>927.97888999999998</v>
      </c>
      <c r="J234" s="762">
        <v>0</v>
      </c>
      <c r="K234" s="760">
        <v>0</v>
      </c>
      <c r="L234" s="425">
        <v>0</v>
      </c>
      <c r="M234" s="734">
        <v>0</v>
      </c>
      <c r="N234" s="734">
        <v>0</v>
      </c>
      <c r="O234" s="732">
        <v>0</v>
      </c>
      <c r="P234" s="403">
        <v>0</v>
      </c>
      <c r="Q234" s="734">
        <v>0</v>
      </c>
      <c r="R234" s="734">
        <v>0</v>
      </c>
      <c r="S234" s="738">
        <v>0</v>
      </c>
      <c r="T234" s="412" t="s">
        <v>61</v>
      </c>
    </row>
    <row r="235" spans="1:20" ht="34.5" customHeight="1" x14ac:dyDescent="0.2">
      <c r="A235" s="777">
        <v>4533</v>
      </c>
      <c r="B235" s="1279"/>
      <c r="C235" s="729" t="s">
        <v>4161</v>
      </c>
      <c r="D235" s="264">
        <v>727</v>
      </c>
      <c r="E235" s="264">
        <v>127</v>
      </c>
      <c r="F235" s="731">
        <v>0</v>
      </c>
      <c r="G235" s="732">
        <v>0</v>
      </c>
      <c r="H235" s="793">
        <v>600</v>
      </c>
      <c r="I235" s="424">
        <v>600</v>
      </c>
      <c r="J235" s="762">
        <v>0</v>
      </c>
      <c r="K235" s="760">
        <v>0</v>
      </c>
      <c r="L235" s="425">
        <v>0</v>
      </c>
      <c r="M235" s="734">
        <v>0</v>
      </c>
      <c r="N235" s="734">
        <v>0</v>
      </c>
      <c r="O235" s="732">
        <v>0</v>
      </c>
      <c r="P235" s="403">
        <v>0</v>
      </c>
      <c r="Q235" s="734">
        <v>0</v>
      </c>
      <c r="R235" s="734">
        <v>0</v>
      </c>
      <c r="S235" s="738">
        <v>0</v>
      </c>
      <c r="T235" s="412" t="s">
        <v>61</v>
      </c>
    </row>
    <row r="236" spans="1:20" ht="34.5" customHeight="1" x14ac:dyDescent="0.2">
      <c r="A236" s="777">
        <v>4534</v>
      </c>
      <c r="B236" s="1279"/>
      <c r="C236" s="729" t="s">
        <v>4162</v>
      </c>
      <c r="D236" s="264">
        <v>519.24830999999995</v>
      </c>
      <c r="E236" s="264">
        <v>0</v>
      </c>
      <c r="F236" s="731">
        <v>0</v>
      </c>
      <c r="G236" s="732">
        <v>0</v>
      </c>
      <c r="H236" s="793">
        <v>519.24830999999995</v>
      </c>
      <c r="I236" s="424">
        <v>519.24830999999995</v>
      </c>
      <c r="J236" s="762">
        <v>0</v>
      </c>
      <c r="K236" s="760">
        <v>0</v>
      </c>
      <c r="L236" s="425">
        <v>0</v>
      </c>
      <c r="M236" s="734">
        <v>0</v>
      </c>
      <c r="N236" s="734">
        <v>0</v>
      </c>
      <c r="O236" s="732">
        <v>0</v>
      </c>
      <c r="P236" s="403">
        <v>0</v>
      </c>
      <c r="Q236" s="734">
        <v>0</v>
      </c>
      <c r="R236" s="734">
        <v>0</v>
      </c>
      <c r="S236" s="738">
        <v>0</v>
      </c>
      <c r="T236" s="412" t="s">
        <v>61</v>
      </c>
    </row>
    <row r="237" spans="1:20" ht="34.5" customHeight="1" x14ac:dyDescent="0.2">
      <c r="A237" s="777">
        <v>4535</v>
      </c>
      <c r="B237" s="1279"/>
      <c r="C237" s="729" t="s">
        <v>4163</v>
      </c>
      <c r="D237" s="264">
        <v>3069.2539300000003</v>
      </c>
      <c r="E237" s="264">
        <v>0</v>
      </c>
      <c r="F237" s="731">
        <v>0</v>
      </c>
      <c r="G237" s="732">
        <v>0</v>
      </c>
      <c r="H237" s="793">
        <v>3069.2539300000003</v>
      </c>
      <c r="I237" s="424">
        <v>3069.2539300000003</v>
      </c>
      <c r="J237" s="762">
        <v>0</v>
      </c>
      <c r="K237" s="760">
        <v>0</v>
      </c>
      <c r="L237" s="425">
        <v>0</v>
      </c>
      <c r="M237" s="734">
        <v>0</v>
      </c>
      <c r="N237" s="734">
        <v>0</v>
      </c>
      <c r="O237" s="732">
        <v>0</v>
      </c>
      <c r="P237" s="403">
        <v>0</v>
      </c>
      <c r="Q237" s="734">
        <v>0</v>
      </c>
      <c r="R237" s="734">
        <v>0</v>
      </c>
      <c r="S237" s="738">
        <v>0</v>
      </c>
      <c r="T237" s="412" t="s">
        <v>61</v>
      </c>
    </row>
    <row r="238" spans="1:20" ht="45" customHeight="1" x14ac:dyDescent="0.2">
      <c r="A238" s="777">
        <v>4536</v>
      </c>
      <c r="B238" s="1279"/>
      <c r="C238" s="729" t="s">
        <v>4164</v>
      </c>
      <c r="D238" s="264">
        <v>157813.5851</v>
      </c>
      <c r="E238" s="264">
        <v>0</v>
      </c>
      <c r="F238" s="731">
        <v>0</v>
      </c>
      <c r="G238" s="732">
        <v>0</v>
      </c>
      <c r="H238" s="793">
        <v>23539.985099999998</v>
      </c>
      <c r="I238" s="424">
        <v>23539.985099999998</v>
      </c>
      <c r="J238" s="762">
        <v>0</v>
      </c>
      <c r="K238" s="760">
        <v>0</v>
      </c>
      <c r="L238" s="425">
        <v>39773.599999999999</v>
      </c>
      <c r="M238" s="734">
        <v>0</v>
      </c>
      <c r="N238" s="734">
        <v>0</v>
      </c>
      <c r="O238" s="732">
        <v>0</v>
      </c>
      <c r="P238" s="403">
        <v>94500</v>
      </c>
      <c r="Q238" s="734">
        <v>0</v>
      </c>
      <c r="R238" s="734">
        <v>0</v>
      </c>
      <c r="S238" s="738">
        <v>0</v>
      </c>
      <c r="T238" s="412" t="s">
        <v>61</v>
      </c>
    </row>
    <row r="239" spans="1:20" ht="34.5" customHeight="1" x14ac:dyDescent="0.2">
      <c r="A239" s="777">
        <v>4537</v>
      </c>
      <c r="B239" s="1279"/>
      <c r="C239" s="729" t="s">
        <v>4165</v>
      </c>
      <c r="D239" s="264">
        <v>1200</v>
      </c>
      <c r="E239" s="264">
        <v>0</v>
      </c>
      <c r="F239" s="731">
        <v>0</v>
      </c>
      <c r="G239" s="732">
        <v>0</v>
      </c>
      <c r="H239" s="793">
        <v>1200</v>
      </c>
      <c r="I239" s="424">
        <v>1200</v>
      </c>
      <c r="J239" s="762">
        <v>0</v>
      </c>
      <c r="K239" s="760">
        <v>0</v>
      </c>
      <c r="L239" s="425">
        <v>0</v>
      </c>
      <c r="M239" s="734">
        <v>0</v>
      </c>
      <c r="N239" s="734">
        <v>0</v>
      </c>
      <c r="O239" s="732">
        <v>0</v>
      </c>
      <c r="P239" s="403">
        <v>0</v>
      </c>
      <c r="Q239" s="734">
        <v>0</v>
      </c>
      <c r="R239" s="734">
        <v>0</v>
      </c>
      <c r="S239" s="738">
        <v>0</v>
      </c>
      <c r="T239" s="412" t="s">
        <v>61</v>
      </c>
    </row>
    <row r="240" spans="1:20" ht="15" customHeight="1" x14ac:dyDescent="0.2">
      <c r="A240" s="777">
        <v>4657</v>
      </c>
      <c r="B240" s="1279"/>
      <c r="C240" s="729" t="s">
        <v>4166</v>
      </c>
      <c r="D240" s="264">
        <v>58069.343000000001</v>
      </c>
      <c r="E240" s="264">
        <v>0</v>
      </c>
      <c r="F240" s="731">
        <v>0</v>
      </c>
      <c r="G240" s="732">
        <v>0</v>
      </c>
      <c r="H240" s="793">
        <v>42006.9</v>
      </c>
      <c r="I240" s="424">
        <v>42006.9</v>
      </c>
      <c r="J240" s="762">
        <v>0</v>
      </c>
      <c r="K240" s="760">
        <v>0</v>
      </c>
      <c r="L240" s="425">
        <v>16062.442999999999</v>
      </c>
      <c r="M240" s="734">
        <v>0</v>
      </c>
      <c r="N240" s="734">
        <v>0</v>
      </c>
      <c r="O240" s="732">
        <v>0</v>
      </c>
      <c r="P240" s="403">
        <v>0</v>
      </c>
      <c r="Q240" s="734">
        <v>0</v>
      </c>
      <c r="R240" s="734">
        <v>0</v>
      </c>
      <c r="S240" s="738">
        <v>0</v>
      </c>
      <c r="T240" s="412" t="s">
        <v>61</v>
      </c>
    </row>
    <row r="241" spans="1:20" ht="24" customHeight="1" x14ac:dyDescent="0.2">
      <c r="A241" s="777">
        <v>5195</v>
      </c>
      <c r="B241" s="1279"/>
      <c r="C241" s="729" t="s">
        <v>4167</v>
      </c>
      <c r="D241" s="264">
        <v>2000</v>
      </c>
      <c r="E241" s="264">
        <v>0</v>
      </c>
      <c r="F241" s="731">
        <v>0</v>
      </c>
      <c r="G241" s="732">
        <v>0</v>
      </c>
      <c r="H241" s="807">
        <v>2000</v>
      </c>
      <c r="I241" s="424">
        <v>2000</v>
      </c>
      <c r="J241" s="762">
        <v>0</v>
      </c>
      <c r="K241" s="760">
        <v>0</v>
      </c>
      <c r="L241" s="425">
        <v>0</v>
      </c>
      <c r="M241" s="734">
        <v>0</v>
      </c>
      <c r="N241" s="734">
        <v>0</v>
      </c>
      <c r="O241" s="732">
        <v>0</v>
      </c>
      <c r="P241" s="403">
        <v>0</v>
      </c>
      <c r="Q241" s="734">
        <v>0</v>
      </c>
      <c r="R241" s="734">
        <v>0</v>
      </c>
      <c r="S241" s="738">
        <v>0</v>
      </c>
      <c r="T241" s="412" t="s">
        <v>61</v>
      </c>
    </row>
    <row r="242" spans="1:20" ht="34.5" customHeight="1" x14ac:dyDescent="0.2">
      <c r="A242" s="774">
        <v>5385</v>
      </c>
      <c r="B242" s="1279"/>
      <c r="C242" s="801" t="s">
        <v>537</v>
      </c>
      <c r="D242" s="265">
        <v>15435.8</v>
      </c>
      <c r="E242" s="265">
        <v>7443</v>
      </c>
      <c r="F242" s="802">
        <v>3300</v>
      </c>
      <c r="G242" s="803">
        <v>8170</v>
      </c>
      <c r="H242" s="804">
        <v>15435.8</v>
      </c>
      <c r="I242" s="808">
        <v>15435.8</v>
      </c>
      <c r="J242" s="808">
        <v>0</v>
      </c>
      <c r="K242" s="809">
        <v>0</v>
      </c>
      <c r="L242" s="421">
        <v>0</v>
      </c>
      <c r="M242" s="422">
        <v>0</v>
      </c>
      <c r="N242" s="422">
        <v>0</v>
      </c>
      <c r="O242" s="803">
        <v>0</v>
      </c>
      <c r="P242" s="806">
        <v>0</v>
      </c>
      <c r="Q242" s="422">
        <v>0</v>
      </c>
      <c r="R242" s="422">
        <v>0</v>
      </c>
      <c r="S242" s="423">
        <v>0</v>
      </c>
      <c r="T242" s="408" t="s">
        <v>4048</v>
      </c>
    </row>
    <row r="243" spans="1:20" ht="34.5" customHeight="1" x14ac:dyDescent="0.2">
      <c r="A243" s="758">
        <v>5727</v>
      </c>
      <c r="B243" s="1279"/>
      <c r="C243" s="729" t="s">
        <v>4168</v>
      </c>
      <c r="D243" s="264">
        <v>1650.3009999999999</v>
      </c>
      <c r="E243" s="410">
        <v>0</v>
      </c>
      <c r="F243" s="731">
        <v>0</v>
      </c>
      <c r="G243" s="732">
        <v>0</v>
      </c>
      <c r="H243" s="793">
        <v>1650.3009999999999</v>
      </c>
      <c r="I243" s="424">
        <v>1650.3009999999999</v>
      </c>
      <c r="J243" s="762">
        <v>0</v>
      </c>
      <c r="K243" s="760">
        <v>0</v>
      </c>
      <c r="L243" s="425">
        <v>0</v>
      </c>
      <c r="M243" s="734">
        <v>0</v>
      </c>
      <c r="N243" s="734">
        <v>0</v>
      </c>
      <c r="O243" s="732">
        <v>0</v>
      </c>
      <c r="P243" s="403">
        <v>0</v>
      </c>
      <c r="Q243" s="734">
        <v>0</v>
      </c>
      <c r="R243" s="734">
        <v>0</v>
      </c>
      <c r="S243" s="738">
        <v>0</v>
      </c>
      <c r="T243" s="412" t="s">
        <v>4048</v>
      </c>
    </row>
    <row r="244" spans="1:20" ht="34.5" customHeight="1" x14ac:dyDescent="0.2">
      <c r="A244" s="758">
        <v>5730</v>
      </c>
      <c r="B244" s="1279"/>
      <c r="C244" s="729" t="s">
        <v>586</v>
      </c>
      <c r="D244" s="264">
        <v>260303.32987999998</v>
      </c>
      <c r="E244" s="410">
        <v>5</v>
      </c>
      <c r="F244" s="731">
        <v>55514.394609999996</v>
      </c>
      <c r="G244" s="732">
        <v>141938.40836</v>
      </c>
      <c r="H244" s="793">
        <v>62845.526909999993</v>
      </c>
      <c r="I244" s="424">
        <v>62845.526909999993</v>
      </c>
      <c r="J244" s="762">
        <v>0</v>
      </c>
      <c r="K244" s="760">
        <v>0</v>
      </c>
      <c r="L244" s="425">
        <v>0</v>
      </c>
      <c r="M244" s="734">
        <v>0</v>
      </c>
      <c r="N244" s="734">
        <v>0</v>
      </c>
      <c r="O244" s="732">
        <v>0</v>
      </c>
      <c r="P244" s="403">
        <v>0</v>
      </c>
      <c r="Q244" s="734">
        <v>0</v>
      </c>
      <c r="R244" s="734">
        <v>0</v>
      </c>
      <c r="S244" s="738">
        <v>0</v>
      </c>
      <c r="T244" s="412" t="s">
        <v>61</v>
      </c>
    </row>
    <row r="245" spans="1:20" ht="34.5" customHeight="1" x14ac:dyDescent="0.2">
      <c r="A245" s="758">
        <v>5867</v>
      </c>
      <c r="B245" s="1279"/>
      <c r="C245" s="729" t="s">
        <v>690</v>
      </c>
      <c r="D245" s="264">
        <v>164045.74979999999</v>
      </c>
      <c r="E245" s="410">
        <v>0</v>
      </c>
      <c r="F245" s="731">
        <v>2058.21</v>
      </c>
      <c r="G245" s="732">
        <v>178</v>
      </c>
      <c r="H245" s="793">
        <v>52715.099800000004</v>
      </c>
      <c r="I245" s="424">
        <v>52715.099800000004</v>
      </c>
      <c r="J245" s="762">
        <v>0</v>
      </c>
      <c r="K245" s="760">
        <v>0</v>
      </c>
      <c r="L245" s="425">
        <v>71441.39</v>
      </c>
      <c r="M245" s="734">
        <v>0</v>
      </c>
      <c r="N245" s="734">
        <v>0</v>
      </c>
      <c r="O245" s="732">
        <v>0</v>
      </c>
      <c r="P245" s="403">
        <v>37653.050000000003</v>
      </c>
      <c r="Q245" s="734">
        <v>0</v>
      </c>
      <c r="R245" s="734">
        <v>0</v>
      </c>
      <c r="S245" s="738">
        <v>0</v>
      </c>
      <c r="T245" s="412" t="s">
        <v>61</v>
      </c>
    </row>
    <row r="246" spans="1:20" ht="45" customHeight="1" x14ac:dyDescent="0.2">
      <c r="A246" s="758">
        <v>5868</v>
      </c>
      <c r="B246" s="1279"/>
      <c r="C246" s="729" t="s">
        <v>691</v>
      </c>
      <c r="D246" s="264">
        <v>71999.979699999996</v>
      </c>
      <c r="E246" s="410">
        <v>0</v>
      </c>
      <c r="F246" s="731">
        <v>1742.1671999999999</v>
      </c>
      <c r="G246" s="732">
        <v>184.01249999999999</v>
      </c>
      <c r="H246" s="793">
        <v>3523.31</v>
      </c>
      <c r="I246" s="424">
        <v>3523.31</v>
      </c>
      <c r="J246" s="762">
        <v>0</v>
      </c>
      <c r="K246" s="760">
        <v>0</v>
      </c>
      <c r="L246" s="425">
        <v>25011.49</v>
      </c>
      <c r="M246" s="734">
        <v>0</v>
      </c>
      <c r="N246" s="734">
        <v>0</v>
      </c>
      <c r="O246" s="732">
        <v>0</v>
      </c>
      <c r="P246" s="403">
        <v>41539</v>
      </c>
      <c r="Q246" s="734">
        <v>0</v>
      </c>
      <c r="R246" s="734">
        <v>0</v>
      </c>
      <c r="S246" s="738">
        <v>0</v>
      </c>
      <c r="T246" s="412" t="s">
        <v>61</v>
      </c>
    </row>
    <row r="247" spans="1:20" ht="34.5" customHeight="1" x14ac:dyDescent="0.2">
      <c r="A247" s="772">
        <v>5873</v>
      </c>
      <c r="B247" s="1279"/>
      <c r="C247" s="729" t="s">
        <v>3072</v>
      </c>
      <c r="D247" s="264">
        <v>14705.883879999999</v>
      </c>
      <c r="E247" s="410">
        <v>13954</v>
      </c>
      <c r="F247" s="731">
        <v>28260.882399999999</v>
      </c>
      <c r="G247" s="732">
        <v>11115</v>
      </c>
      <c r="H247" s="793">
        <v>14705.883879999999</v>
      </c>
      <c r="I247" s="424">
        <v>14705.883879999999</v>
      </c>
      <c r="J247" s="762">
        <v>0</v>
      </c>
      <c r="K247" s="760">
        <v>0</v>
      </c>
      <c r="L247" s="425">
        <v>1240</v>
      </c>
      <c r="M247" s="734">
        <v>0</v>
      </c>
      <c r="N247" s="734">
        <v>0</v>
      </c>
      <c r="O247" s="732">
        <v>0</v>
      </c>
      <c r="P247" s="403">
        <v>0</v>
      </c>
      <c r="Q247" s="734">
        <v>0</v>
      </c>
      <c r="R247" s="734">
        <v>0</v>
      </c>
      <c r="S247" s="738">
        <v>0</v>
      </c>
      <c r="T247" s="412" t="s">
        <v>4048</v>
      </c>
    </row>
    <row r="248" spans="1:20" ht="34.5" customHeight="1" x14ac:dyDescent="0.2">
      <c r="A248" s="772">
        <v>5874</v>
      </c>
      <c r="B248" s="1279"/>
      <c r="C248" s="729" t="s">
        <v>4169</v>
      </c>
      <c r="D248" s="264">
        <v>1500</v>
      </c>
      <c r="E248" s="410">
        <v>2243.38</v>
      </c>
      <c r="F248" s="731">
        <v>8976500</v>
      </c>
      <c r="G248" s="732">
        <v>0</v>
      </c>
      <c r="H248" s="793">
        <v>1500</v>
      </c>
      <c r="I248" s="424">
        <v>1500</v>
      </c>
      <c r="J248" s="762">
        <v>0</v>
      </c>
      <c r="K248" s="760">
        <v>0</v>
      </c>
      <c r="L248" s="425">
        <v>0</v>
      </c>
      <c r="M248" s="734">
        <v>0</v>
      </c>
      <c r="N248" s="734">
        <v>0</v>
      </c>
      <c r="O248" s="732">
        <v>0</v>
      </c>
      <c r="P248" s="403">
        <v>0</v>
      </c>
      <c r="Q248" s="734">
        <v>0</v>
      </c>
      <c r="R248" s="734">
        <v>0</v>
      </c>
      <c r="S248" s="738">
        <v>0</v>
      </c>
      <c r="T248" s="412" t="s">
        <v>4048</v>
      </c>
    </row>
    <row r="249" spans="1:20" ht="34.5" customHeight="1" x14ac:dyDescent="0.2">
      <c r="A249" s="758">
        <v>5879</v>
      </c>
      <c r="B249" s="1279"/>
      <c r="C249" s="729" t="s">
        <v>540</v>
      </c>
      <c r="D249" s="264">
        <v>65299.999769999995</v>
      </c>
      <c r="E249" s="410">
        <v>0</v>
      </c>
      <c r="F249" s="731">
        <v>878</v>
      </c>
      <c r="G249" s="732">
        <v>0</v>
      </c>
      <c r="H249" s="793">
        <v>1167.89977</v>
      </c>
      <c r="I249" s="424">
        <v>1167.89977</v>
      </c>
      <c r="J249" s="762">
        <v>0</v>
      </c>
      <c r="K249" s="760">
        <v>0</v>
      </c>
      <c r="L249" s="425">
        <v>25519.1</v>
      </c>
      <c r="M249" s="734">
        <v>0</v>
      </c>
      <c r="N249" s="734">
        <v>0</v>
      </c>
      <c r="O249" s="732">
        <v>0</v>
      </c>
      <c r="P249" s="403">
        <v>37735</v>
      </c>
      <c r="Q249" s="734">
        <v>0</v>
      </c>
      <c r="R249" s="734">
        <v>0</v>
      </c>
      <c r="S249" s="738">
        <v>0</v>
      </c>
      <c r="T249" s="769" t="s">
        <v>61</v>
      </c>
    </row>
    <row r="250" spans="1:20" ht="34.5" customHeight="1" x14ac:dyDescent="0.2">
      <c r="A250" s="778">
        <v>5884</v>
      </c>
      <c r="B250" s="1279"/>
      <c r="C250" s="729" t="s">
        <v>541</v>
      </c>
      <c r="D250" s="264">
        <v>309244.92079999996</v>
      </c>
      <c r="E250" s="410">
        <v>374.91</v>
      </c>
      <c r="F250" s="731">
        <v>195450.14547999998</v>
      </c>
      <c r="G250" s="732">
        <v>78443.688950000011</v>
      </c>
      <c r="H250" s="793">
        <v>9055.7863699999998</v>
      </c>
      <c r="I250" s="424">
        <v>9055.7863699999998</v>
      </c>
      <c r="J250" s="762">
        <v>0</v>
      </c>
      <c r="K250" s="760">
        <v>0</v>
      </c>
      <c r="L250" s="425">
        <v>25920.39</v>
      </c>
      <c r="M250" s="734">
        <v>0</v>
      </c>
      <c r="N250" s="734">
        <v>0</v>
      </c>
      <c r="O250" s="732">
        <v>0</v>
      </c>
      <c r="P250" s="403">
        <v>0</v>
      </c>
      <c r="Q250" s="734">
        <v>0</v>
      </c>
      <c r="R250" s="734">
        <v>0</v>
      </c>
      <c r="S250" s="738">
        <v>0</v>
      </c>
      <c r="T250" s="412" t="s">
        <v>61</v>
      </c>
    </row>
    <row r="251" spans="1:20" ht="34.5" customHeight="1" x14ac:dyDescent="0.2">
      <c r="A251" s="754">
        <v>5967</v>
      </c>
      <c r="B251" s="1279"/>
      <c r="C251" s="729" t="s">
        <v>2644</v>
      </c>
      <c r="D251" s="264">
        <v>10800.00467</v>
      </c>
      <c r="E251" s="410">
        <v>0</v>
      </c>
      <c r="F251" s="731">
        <v>226.27</v>
      </c>
      <c r="G251" s="732">
        <v>0</v>
      </c>
      <c r="H251" s="793">
        <v>3128.9746699999996</v>
      </c>
      <c r="I251" s="424">
        <v>3128.9746699999996</v>
      </c>
      <c r="J251" s="762">
        <v>0</v>
      </c>
      <c r="K251" s="760">
        <v>0</v>
      </c>
      <c r="L251" s="425">
        <v>7444.76</v>
      </c>
      <c r="M251" s="734">
        <v>0</v>
      </c>
      <c r="N251" s="734">
        <v>0</v>
      </c>
      <c r="O251" s="732">
        <v>0</v>
      </c>
      <c r="P251" s="403">
        <v>0</v>
      </c>
      <c r="Q251" s="734">
        <v>0</v>
      </c>
      <c r="R251" s="734">
        <v>0</v>
      </c>
      <c r="S251" s="738">
        <v>0</v>
      </c>
      <c r="T251" s="769" t="s">
        <v>61</v>
      </c>
    </row>
    <row r="252" spans="1:20" ht="56.25" customHeight="1" thickBot="1" x14ac:dyDescent="0.25">
      <c r="A252" s="740">
        <v>5999</v>
      </c>
      <c r="B252" s="1280"/>
      <c r="C252" s="729" t="s">
        <v>2825</v>
      </c>
      <c r="D252" s="264">
        <v>164911.74459999998</v>
      </c>
      <c r="E252" s="410">
        <v>0</v>
      </c>
      <c r="F252" s="731">
        <v>5061.1980000000003</v>
      </c>
      <c r="G252" s="732">
        <v>61689.906700000007</v>
      </c>
      <c r="H252" s="793">
        <v>87967.279899999994</v>
      </c>
      <c r="I252" s="424">
        <v>70169.399899999989</v>
      </c>
      <c r="J252" s="762">
        <v>17797.88</v>
      </c>
      <c r="K252" s="760">
        <v>0</v>
      </c>
      <c r="L252" s="425">
        <v>10193.36</v>
      </c>
      <c r="M252" s="734">
        <v>0</v>
      </c>
      <c r="N252" s="734">
        <v>0</v>
      </c>
      <c r="O252" s="732">
        <v>0</v>
      </c>
      <c r="P252" s="403">
        <v>0</v>
      </c>
      <c r="Q252" s="734">
        <v>0</v>
      </c>
      <c r="R252" s="734">
        <v>0</v>
      </c>
      <c r="S252" s="738">
        <v>0</v>
      </c>
      <c r="T252" s="412" t="s">
        <v>3614</v>
      </c>
    </row>
    <row r="253" spans="1:20" s="401" customFormat="1" ht="15.75" customHeight="1" thickBot="1" x14ac:dyDescent="0.25">
      <c r="A253" s="757"/>
      <c r="B253" s="1276" t="s">
        <v>542</v>
      </c>
      <c r="C253" s="1292"/>
      <c r="D253" s="752">
        <v>3095567.2082099984</v>
      </c>
      <c r="E253" s="752">
        <v>35527.97</v>
      </c>
      <c r="F253" s="795">
        <v>9334553.4029099997</v>
      </c>
      <c r="G253" s="796">
        <v>429921.60066000005</v>
      </c>
      <c r="H253" s="795">
        <v>831673.43340000045</v>
      </c>
      <c r="I253" s="797">
        <v>811019.55340000044</v>
      </c>
      <c r="J253" s="797">
        <v>20653.88</v>
      </c>
      <c r="K253" s="796">
        <v>0</v>
      </c>
      <c r="L253" s="795">
        <v>833182.53699999989</v>
      </c>
      <c r="M253" s="797">
        <v>0</v>
      </c>
      <c r="N253" s="797">
        <v>0</v>
      </c>
      <c r="O253" s="796">
        <v>0</v>
      </c>
      <c r="P253" s="795">
        <v>696349.05</v>
      </c>
      <c r="Q253" s="797">
        <v>91391</v>
      </c>
      <c r="R253" s="797">
        <v>0</v>
      </c>
      <c r="S253" s="798">
        <v>0</v>
      </c>
      <c r="T253" s="404"/>
    </row>
    <row r="254" spans="1:20" s="401" customFormat="1" ht="18" customHeight="1" thickBot="1" x14ac:dyDescent="0.25">
      <c r="A254" s="727"/>
      <c r="B254" s="1289" t="s">
        <v>543</v>
      </c>
      <c r="C254" s="1290"/>
      <c r="D254" s="1290"/>
      <c r="E254" s="1290"/>
      <c r="F254" s="1290"/>
      <c r="G254" s="1290"/>
      <c r="H254" s="1290"/>
      <c r="I254" s="1290"/>
      <c r="J254" s="1290"/>
      <c r="K254" s="1290"/>
      <c r="L254" s="1290"/>
      <c r="M254" s="1290"/>
      <c r="N254" s="1290"/>
      <c r="O254" s="1290"/>
      <c r="P254" s="1290"/>
      <c r="Q254" s="1290"/>
      <c r="R254" s="1290"/>
      <c r="S254" s="1290"/>
      <c r="T254" s="1291"/>
    </row>
    <row r="255" spans="1:20" ht="34.5" customHeight="1" x14ac:dyDescent="0.15">
      <c r="A255" s="779">
        <v>4058</v>
      </c>
      <c r="B255" s="1286"/>
      <c r="C255" s="729" t="s">
        <v>544</v>
      </c>
      <c r="D255" s="263">
        <v>603.74199999999996</v>
      </c>
      <c r="E255" s="263">
        <v>0</v>
      </c>
      <c r="F255" s="731">
        <v>0</v>
      </c>
      <c r="G255" s="732">
        <v>0</v>
      </c>
      <c r="H255" s="793">
        <v>603.74199999999996</v>
      </c>
      <c r="I255" s="424">
        <v>603.74199999999996</v>
      </c>
      <c r="J255" s="762">
        <v>0</v>
      </c>
      <c r="K255" s="760">
        <v>0</v>
      </c>
      <c r="L255" s="425">
        <v>250</v>
      </c>
      <c r="M255" s="734">
        <v>0</v>
      </c>
      <c r="N255" s="734">
        <v>0</v>
      </c>
      <c r="O255" s="732">
        <v>0</v>
      </c>
      <c r="P255" s="403">
        <v>0</v>
      </c>
      <c r="Q255" s="734">
        <v>0</v>
      </c>
      <c r="R255" s="734">
        <v>0</v>
      </c>
      <c r="S255" s="738">
        <v>0</v>
      </c>
      <c r="T255" s="412" t="s">
        <v>4048</v>
      </c>
    </row>
    <row r="256" spans="1:20" s="401" customFormat="1" ht="15" customHeight="1" x14ac:dyDescent="0.2">
      <c r="A256" s="740">
        <v>4076</v>
      </c>
      <c r="B256" s="1287"/>
      <c r="C256" s="729" t="s">
        <v>2972</v>
      </c>
      <c r="D256" s="264">
        <v>4871.7019999999993</v>
      </c>
      <c r="E256" s="756">
        <v>0</v>
      </c>
      <c r="F256" s="731">
        <v>1623.9011</v>
      </c>
      <c r="G256" s="732">
        <v>0</v>
      </c>
      <c r="H256" s="793">
        <v>3247.8008999999997</v>
      </c>
      <c r="I256" s="424">
        <v>3247.8008999999997</v>
      </c>
      <c r="J256" s="762">
        <v>0</v>
      </c>
      <c r="K256" s="760">
        <v>0</v>
      </c>
      <c r="L256" s="425">
        <v>0</v>
      </c>
      <c r="M256" s="734">
        <v>0</v>
      </c>
      <c r="N256" s="734">
        <v>0</v>
      </c>
      <c r="O256" s="732">
        <v>0</v>
      </c>
      <c r="P256" s="403">
        <v>0</v>
      </c>
      <c r="Q256" s="734">
        <v>0</v>
      </c>
      <c r="R256" s="734">
        <v>0</v>
      </c>
      <c r="S256" s="738">
        <v>0</v>
      </c>
      <c r="T256" s="780" t="s">
        <v>61</v>
      </c>
    </row>
    <row r="257" spans="1:20" ht="24" customHeight="1" x14ac:dyDescent="0.15">
      <c r="A257" s="779">
        <v>4215</v>
      </c>
      <c r="B257" s="1287"/>
      <c r="C257" s="729" t="s">
        <v>3458</v>
      </c>
      <c r="D257" s="264">
        <v>144500.005</v>
      </c>
      <c r="E257" s="264">
        <v>0</v>
      </c>
      <c r="F257" s="731">
        <v>174.24</v>
      </c>
      <c r="G257" s="732">
        <v>1687.95</v>
      </c>
      <c r="H257" s="793">
        <v>526.95500000000004</v>
      </c>
      <c r="I257" s="424">
        <v>526.95500000000004</v>
      </c>
      <c r="J257" s="762">
        <v>0</v>
      </c>
      <c r="K257" s="760">
        <v>0</v>
      </c>
      <c r="L257" s="425">
        <v>51110.86</v>
      </c>
      <c r="M257" s="734">
        <v>0</v>
      </c>
      <c r="N257" s="734">
        <v>0</v>
      </c>
      <c r="O257" s="732">
        <v>0</v>
      </c>
      <c r="P257" s="403">
        <v>45500</v>
      </c>
      <c r="Q257" s="734">
        <v>45500</v>
      </c>
      <c r="R257" s="734">
        <v>0</v>
      </c>
      <c r="S257" s="738">
        <v>0</v>
      </c>
      <c r="T257" s="412" t="s">
        <v>61</v>
      </c>
    </row>
    <row r="258" spans="1:20" ht="34.5" customHeight="1" x14ac:dyDescent="0.2">
      <c r="A258" s="781">
        <v>4223</v>
      </c>
      <c r="B258" s="1287"/>
      <c r="C258" s="729" t="s">
        <v>3073</v>
      </c>
      <c r="D258" s="264">
        <v>80405.690690000003</v>
      </c>
      <c r="E258" s="264">
        <v>3533</v>
      </c>
      <c r="F258" s="731">
        <v>514.25</v>
      </c>
      <c r="G258" s="732">
        <v>44637.438450000001</v>
      </c>
      <c r="H258" s="793">
        <v>31721.002239999998</v>
      </c>
      <c r="I258" s="424">
        <v>31721.002239999998</v>
      </c>
      <c r="J258" s="762">
        <v>0</v>
      </c>
      <c r="K258" s="760">
        <v>0</v>
      </c>
      <c r="L258" s="425">
        <v>0</v>
      </c>
      <c r="M258" s="734">
        <v>0</v>
      </c>
      <c r="N258" s="734">
        <v>0</v>
      </c>
      <c r="O258" s="732">
        <v>0</v>
      </c>
      <c r="P258" s="403">
        <v>0</v>
      </c>
      <c r="Q258" s="734">
        <v>0</v>
      </c>
      <c r="R258" s="734">
        <v>0</v>
      </c>
      <c r="S258" s="738">
        <v>0</v>
      </c>
      <c r="T258" s="412" t="s">
        <v>61</v>
      </c>
    </row>
    <row r="259" spans="1:20" ht="34.5" customHeight="1" x14ac:dyDescent="0.15">
      <c r="A259" s="779">
        <v>4228</v>
      </c>
      <c r="B259" s="1287"/>
      <c r="C259" s="729" t="s">
        <v>3074</v>
      </c>
      <c r="D259" s="264">
        <v>23571.094279999998</v>
      </c>
      <c r="E259" s="264">
        <v>398</v>
      </c>
      <c r="F259" s="731">
        <v>159.72</v>
      </c>
      <c r="G259" s="732">
        <v>5896.54054</v>
      </c>
      <c r="H259" s="793">
        <v>17116.833739999998</v>
      </c>
      <c r="I259" s="424">
        <v>17116.833739999998</v>
      </c>
      <c r="J259" s="762">
        <v>0</v>
      </c>
      <c r="K259" s="760">
        <v>0</v>
      </c>
      <c r="L259" s="425">
        <v>0</v>
      </c>
      <c r="M259" s="734">
        <v>0</v>
      </c>
      <c r="N259" s="734">
        <v>0</v>
      </c>
      <c r="O259" s="732">
        <v>0</v>
      </c>
      <c r="P259" s="403">
        <v>0</v>
      </c>
      <c r="Q259" s="734">
        <v>0</v>
      </c>
      <c r="R259" s="734">
        <v>0</v>
      </c>
      <c r="S259" s="738">
        <v>0</v>
      </c>
      <c r="T259" s="412" t="s">
        <v>61</v>
      </c>
    </row>
    <row r="260" spans="1:20" ht="24" customHeight="1" x14ac:dyDescent="0.2">
      <c r="A260" s="781">
        <v>4230</v>
      </c>
      <c r="B260" s="1287"/>
      <c r="C260" s="729" t="s">
        <v>3075</v>
      </c>
      <c r="D260" s="264">
        <v>16329</v>
      </c>
      <c r="E260" s="264">
        <v>7829</v>
      </c>
      <c r="F260" s="731">
        <v>179.08</v>
      </c>
      <c r="G260" s="732">
        <v>0</v>
      </c>
      <c r="H260" s="793">
        <v>8320.92</v>
      </c>
      <c r="I260" s="424">
        <v>8320.92</v>
      </c>
      <c r="J260" s="762">
        <v>0</v>
      </c>
      <c r="K260" s="760">
        <v>0</v>
      </c>
      <c r="L260" s="425">
        <v>0</v>
      </c>
      <c r="M260" s="734">
        <v>0</v>
      </c>
      <c r="N260" s="734">
        <v>0</v>
      </c>
      <c r="O260" s="732">
        <v>0</v>
      </c>
      <c r="P260" s="403">
        <v>0</v>
      </c>
      <c r="Q260" s="734">
        <v>0</v>
      </c>
      <c r="R260" s="734">
        <v>0</v>
      </c>
      <c r="S260" s="738">
        <v>0</v>
      </c>
      <c r="T260" s="412" t="s">
        <v>61</v>
      </c>
    </row>
    <row r="261" spans="1:20" ht="31.5" x14ac:dyDescent="0.2">
      <c r="A261" s="781">
        <v>4231</v>
      </c>
      <c r="B261" s="1287"/>
      <c r="C261" s="729" t="s">
        <v>3076</v>
      </c>
      <c r="D261" s="264">
        <v>19550</v>
      </c>
      <c r="E261" s="264">
        <v>150</v>
      </c>
      <c r="F261" s="731">
        <v>54.45</v>
      </c>
      <c r="G261" s="732">
        <v>17092.84735</v>
      </c>
      <c r="H261" s="793">
        <v>2252.7026499999997</v>
      </c>
      <c r="I261" s="424">
        <v>2252.7026499999997</v>
      </c>
      <c r="J261" s="762">
        <v>0</v>
      </c>
      <c r="K261" s="760">
        <v>0</v>
      </c>
      <c r="L261" s="425">
        <v>0</v>
      </c>
      <c r="M261" s="734">
        <v>0</v>
      </c>
      <c r="N261" s="734">
        <v>0</v>
      </c>
      <c r="O261" s="732">
        <v>0</v>
      </c>
      <c r="P261" s="403">
        <v>0</v>
      </c>
      <c r="Q261" s="734">
        <v>0</v>
      </c>
      <c r="R261" s="734">
        <v>0</v>
      </c>
      <c r="S261" s="738">
        <v>0</v>
      </c>
      <c r="T261" s="412" t="s">
        <v>61</v>
      </c>
    </row>
    <row r="262" spans="1:20" ht="34.5" customHeight="1" x14ac:dyDescent="0.2">
      <c r="A262" s="781">
        <v>4235</v>
      </c>
      <c r="B262" s="1287"/>
      <c r="C262" s="729" t="s">
        <v>3077</v>
      </c>
      <c r="D262" s="264">
        <v>52977.581359999996</v>
      </c>
      <c r="E262" s="264">
        <v>2673.59</v>
      </c>
      <c r="F262" s="731">
        <v>4881.4013600000008</v>
      </c>
      <c r="G262" s="732">
        <v>42161.304149999996</v>
      </c>
      <c r="H262" s="793">
        <v>3261.2858500000002</v>
      </c>
      <c r="I262" s="424">
        <v>3261.2858500000002</v>
      </c>
      <c r="J262" s="762">
        <v>0</v>
      </c>
      <c r="K262" s="760">
        <v>0</v>
      </c>
      <c r="L262" s="425">
        <v>0</v>
      </c>
      <c r="M262" s="734">
        <v>0</v>
      </c>
      <c r="N262" s="734">
        <v>0</v>
      </c>
      <c r="O262" s="732">
        <v>0</v>
      </c>
      <c r="P262" s="403">
        <v>0</v>
      </c>
      <c r="Q262" s="734">
        <v>0</v>
      </c>
      <c r="R262" s="734">
        <v>0</v>
      </c>
      <c r="S262" s="738">
        <v>0</v>
      </c>
      <c r="T262" s="412" t="s">
        <v>61</v>
      </c>
    </row>
    <row r="263" spans="1:20" ht="42" x14ac:dyDescent="0.15">
      <c r="A263" s="779">
        <v>4298</v>
      </c>
      <c r="B263" s="1287"/>
      <c r="C263" s="729" t="s">
        <v>2645</v>
      </c>
      <c r="D263" s="264">
        <v>50006.002500000002</v>
      </c>
      <c r="E263" s="264">
        <v>1006</v>
      </c>
      <c r="F263" s="731">
        <v>1664.2339999999999</v>
      </c>
      <c r="G263" s="732">
        <v>1947.616</v>
      </c>
      <c r="H263" s="807">
        <v>12344.782499999999</v>
      </c>
      <c r="I263" s="424">
        <v>12344.782499999999</v>
      </c>
      <c r="J263" s="762">
        <v>0</v>
      </c>
      <c r="K263" s="760">
        <v>0</v>
      </c>
      <c r="L263" s="425">
        <v>33043.370000000003</v>
      </c>
      <c r="M263" s="734">
        <v>0</v>
      </c>
      <c r="N263" s="734">
        <v>0</v>
      </c>
      <c r="O263" s="732">
        <v>0</v>
      </c>
      <c r="P263" s="403">
        <v>0</v>
      </c>
      <c r="Q263" s="734">
        <v>0</v>
      </c>
      <c r="R263" s="734">
        <v>0</v>
      </c>
      <c r="S263" s="738">
        <v>0</v>
      </c>
      <c r="T263" s="769" t="s">
        <v>4170</v>
      </c>
    </row>
    <row r="264" spans="1:20" ht="34.5" customHeight="1" x14ac:dyDescent="0.15">
      <c r="A264" s="782">
        <v>4349</v>
      </c>
      <c r="B264" s="1287"/>
      <c r="C264" s="801" t="s">
        <v>3078</v>
      </c>
      <c r="D264" s="265">
        <v>140061.20259</v>
      </c>
      <c r="E264" s="265">
        <v>3811.2</v>
      </c>
      <c r="F264" s="802">
        <v>1300</v>
      </c>
      <c r="G264" s="803">
        <v>2069.1</v>
      </c>
      <c r="H264" s="804">
        <v>34381.632590000001</v>
      </c>
      <c r="I264" s="808">
        <v>34381.632590000001</v>
      </c>
      <c r="J264" s="808">
        <v>0</v>
      </c>
      <c r="K264" s="809">
        <v>0</v>
      </c>
      <c r="L264" s="421">
        <v>98499.27</v>
      </c>
      <c r="M264" s="422">
        <v>0</v>
      </c>
      <c r="N264" s="422">
        <v>0</v>
      </c>
      <c r="O264" s="803">
        <v>0</v>
      </c>
      <c r="P264" s="806">
        <v>0</v>
      </c>
      <c r="Q264" s="422">
        <v>0</v>
      </c>
      <c r="R264" s="422">
        <v>0</v>
      </c>
      <c r="S264" s="423">
        <v>0</v>
      </c>
      <c r="T264" s="810" t="s">
        <v>61</v>
      </c>
    </row>
    <row r="265" spans="1:20" ht="34.5" customHeight="1" x14ac:dyDescent="0.15">
      <c r="A265" s="782">
        <v>4353</v>
      </c>
      <c r="B265" s="1287"/>
      <c r="C265" s="729" t="s">
        <v>3615</v>
      </c>
      <c r="D265" s="264">
        <v>14131.569619999998</v>
      </c>
      <c r="E265" s="264">
        <v>2581</v>
      </c>
      <c r="F265" s="731">
        <v>4727.1499999999996</v>
      </c>
      <c r="G265" s="732">
        <v>10393.670380000001</v>
      </c>
      <c r="H265" s="793">
        <v>14131.569619999998</v>
      </c>
      <c r="I265" s="424">
        <v>14131.569619999998</v>
      </c>
      <c r="J265" s="762">
        <v>0</v>
      </c>
      <c r="K265" s="760">
        <v>0</v>
      </c>
      <c r="L265" s="425">
        <v>0</v>
      </c>
      <c r="M265" s="734">
        <v>0</v>
      </c>
      <c r="N265" s="734">
        <v>0</v>
      </c>
      <c r="O265" s="732">
        <v>0</v>
      </c>
      <c r="P265" s="403">
        <v>0</v>
      </c>
      <c r="Q265" s="734">
        <v>0</v>
      </c>
      <c r="R265" s="734">
        <v>0</v>
      </c>
      <c r="S265" s="738">
        <v>0</v>
      </c>
      <c r="T265" s="412" t="s">
        <v>4048</v>
      </c>
    </row>
    <row r="266" spans="1:20" ht="15" customHeight="1" x14ac:dyDescent="0.15">
      <c r="A266" s="782">
        <v>4423</v>
      </c>
      <c r="B266" s="1287"/>
      <c r="C266" s="729" t="s">
        <v>3462</v>
      </c>
      <c r="D266" s="264">
        <v>32368.914149999997</v>
      </c>
      <c r="E266" s="264">
        <v>0</v>
      </c>
      <c r="F266" s="731">
        <v>0</v>
      </c>
      <c r="G266" s="732">
        <v>5992.8431299999993</v>
      </c>
      <c r="H266" s="793">
        <v>3993.0910199999998</v>
      </c>
      <c r="I266" s="424">
        <v>3993.0910199999998</v>
      </c>
      <c r="J266" s="762">
        <v>0</v>
      </c>
      <c r="K266" s="760">
        <v>0</v>
      </c>
      <c r="L266" s="425">
        <v>22382.98</v>
      </c>
      <c r="M266" s="734">
        <v>0</v>
      </c>
      <c r="N266" s="734">
        <v>0</v>
      </c>
      <c r="O266" s="732">
        <v>0</v>
      </c>
      <c r="P266" s="403">
        <v>0</v>
      </c>
      <c r="Q266" s="734">
        <v>0</v>
      </c>
      <c r="R266" s="734">
        <v>0</v>
      </c>
      <c r="S266" s="738">
        <v>0</v>
      </c>
      <c r="T266" s="412" t="s">
        <v>61</v>
      </c>
    </row>
    <row r="267" spans="1:20" ht="24" customHeight="1" x14ac:dyDescent="0.15">
      <c r="A267" s="779">
        <v>4485</v>
      </c>
      <c r="B267" s="1287"/>
      <c r="C267" s="729" t="s">
        <v>3616</v>
      </c>
      <c r="D267" s="264">
        <v>49086.779179999998</v>
      </c>
      <c r="E267" s="264">
        <v>4316.7700000000004</v>
      </c>
      <c r="F267" s="731">
        <v>0</v>
      </c>
      <c r="G267" s="732">
        <v>2387.33</v>
      </c>
      <c r="H267" s="793">
        <v>37097.509180000001</v>
      </c>
      <c r="I267" s="424">
        <v>37097.509180000001</v>
      </c>
      <c r="J267" s="762">
        <v>0</v>
      </c>
      <c r="K267" s="760">
        <v>0</v>
      </c>
      <c r="L267" s="425">
        <v>5285.17</v>
      </c>
      <c r="M267" s="734">
        <v>0</v>
      </c>
      <c r="N267" s="734">
        <v>0</v>
      </c>
      <c r="O267" s="732">
        <v>0</v>
      </c>
      <c r="P267" s="403">
        <v>0</v>
      </c>
      <c r="Q267" s="734">
        <v>0</v>
      </c>
      <c r="R267" s="734">
        <v>0</v>
      </c>
      <c r="S267" s="738">
        <v>0</v>
      </c>
      <c r="T267" s="412" t="s">
        <v>61</v>
      </c>
    </row>
    <row r="268" spans="1:20" ht="24" customHeight="1" x14ac:dyDescent="0.15">
      <c r="A268" s="779">
        <v>4487</v>
      </c>
      <c r="B268" s="1287"/>
      <c r="C268" s="729" t="s">
        <v>4006</v>
      </c>
      <c r="D268" s="264">
        <v>18000.000220000002</v>
      </c>
      <c r="E268" s="264">
        <v>0</v>
      </c>
      <c r="F268" s="731">
        <v>0</v>
      </c>
      <c r="G268" s="732">
        <v>0</v>
      </c>
      <c r="H268" s="793">
        <v>16535.370220000001</v>
      </c>
      <c r="I268" s="424">
        <v>16535.370220000001</v>
      </c>
      <c r="J268" s="762">
        <v>0</v>
      </c>
      <c r="K268" s="760">
        <v>0</v>
      </c>
      <c r="L268" s="425">
        <v>1464.63</v>
      </c>
      <c r="M268" s="734">
        <v>0</v>
      </c>
      <c r="N268" s="734">
        <v>0</v>
      </c>
      <c r="O268" s="732">
        <v>0</v>
      </c>
      <c r="P268" s="403">
        <v>0</v>
      </c>
      <c r="Q268" s="734">
        <v>0</v>
      </c>
      <c r="R268" s="734">
        <v>0</v>
      </c>
      <c r="S268" s="738">
        <v>0</v>
      </c>
      <c r="T268" s="412" t="s">
        <v>61</v>
      </c>
    </row>
    <row r="269" spans="1:20" ht="24" customHeight="1" x14ac:dyDescent="0.15">
      <c r="A269" s="779">
        <v>4488</v>
      </c>
      <c r="B269" s="1287"/>
      <c r="C269" s="729" t="s">
        <v>3617</v>
      </c>
      <c r="D269" s="264">
        <v>4524.958270000001</v>
      </c>
      <c r="E269" s="264">
        <v>53</v>
      </c>
      <c r="F269" s="731">
        <v>0</v>
      </c>
      <c r="G269" s="732">
        <v>1112.1560300000001</v>
      </c>
      <c r="H269" s="793">
        <v>3359.8022400000004</v>
      </c>
      <c r="I269" s="424">
        <v>3359.8022400000004</v>
      </c>
      <c r="J269" s="762">
        <v>0</v>
      </c>
      <c r="K269" s="760">
        <v>0</v>
      </c>
      <c r="L269" s="425">
        <v>0</v>
      </c>
      <c r="M269" s="734">
        <v>0</v>
      </c>
      <c r="N269" s="734">
        <v>0</v>
      </c>
      <c r="O269" s="732">
        <v>0</v>
      </c>
      <c r="P269" s="403">
        <v>0</v>
      </c>
      <c r="Q269" s="734">
        <v>0</v>
      </c>
      <c r="R269" s="734">
        <v>0</v>
      </c>
      <c r="S269" s="738">
        <v>0</v>
      </c>
      <c r="T269" s="412" t="s">
        <v>61</v>
      </c>
    </row>
    <row r="270" spans="1:20" ht="24" customHeight="1" x14ac:dyDescent="0.15">
      <c r="A270" s="779">
        <v>4490</v>
      </c>
      <c r="B270" s="1287"/>
      <c r="C270" s="729" t="s">
        <v>4007</v>
      </c>
      <c r="D270" s="264">
        <v>8482.8543600000012</v>
      </c>
      <c r="E270" s="264">
        <v>395</v>
      </c>
      <c r="F270" s="731">
        <v>0</v>
      </c>
      <c r="G270" s="732">
        <v>0</v>
      </c>
      <c r="H270" s="793">
        <v>8087.8543600000003</v>
      </c>
      <c r="I270" s="424">
        <v>8087.8543600000003</v>
      </c>
      <c r="J270" s="762">
        <v>0</v>
      </c>
      <c r="K270" s="760">
        <v>0</v>
      </c>
      <c r="L270" s="425">
        <v>0</v>
      </c>
      <c r="M270" s="734">
        <v>0</v>
      </c>
      <c r="N270" s="734">
        <v>0</v>
      </c>
      <c r="O270" s="732">
        <v>0</v>
      </c>
      <c r="P270" s="403">
        <v>0</v>
      </c>
      <c r="Q270" s="734">
        <v>0</v>
      </c>
      <c r="R270" s="734">
        <v>0</v>
      </c>
      <c r="S270" s="738">
        <v>0</v>
      </c>
      <c r="T270" s="412" t="s">
        <v>61</v>
      </c>
    </row>
    <row r="271" spans="1:20" ht="31.5" x14ac:dyDescent="0.15">
      <c r="A271" s="779">
        <v>4491</v>
      </c>
      <c r="B271" s="1287"/>
      <c r="C271" s="729" t="s">
        <v>4008</v>
      </c>
      <c r="D271" s="264">
        <v>3719</v>
      </c>
      <c r="E271" s="264">
        <v>1319</v>
      </c>
      <c r="F271" s="731">
        <v>0</v>
      </c>
      <c r="G271" s="732">
        <v>0</v>
      </c>
      <c r="H271" s="793">
        <v>2400</v>
      </c>
      <c r="I271" s="424">
        <v>2400</v>
      </c>
      <c r="J271" s="762">
        <v>0</v>
      </c>
      <c r="K271" s="760">
        <v>0</v>
      </c>
      <c r="L271" s="425">
        <v>0</v>
      </c>
      <c r="M271" s="734">
        <v>0</v>
      </c>
      <c r="N271" s="734">
        <v>0</v>
      </c>
      <c r="O271" s="732">
        <v>0</v>
      </c>
      <c r="P271" s="403">
        <v>0</v>
      </c>
      <c r="Q271" s="734">
        <v>0</v>
      </c>
      <c r="R271" s="734">
        <v>0</v>
      </c>
      <c r="S271" s="738">
        <v>0</v>
      </c>
      <c r="T271" s="412" t="s">
        <v>61</v>
      </c>
    </row>
    <row r="272" spans="1:20" ht="24" customHeight="1" x14ac:dyDescent="0.15">
      <c r="A272" s="779">
        <v>4492</v>
      </c>
      <c r="B272" s="1287"/>
      <c r="C272" s="729" t="s">
        <v>4009</v>
      </c>
      <c r="D272" s="264">
        <v>2788.7905000000001</v>
      </c>
      <c r="E272" s="264">
        <v>0</v>
      </c>
      <c r="F272" s="731">
        <v>0</v>
      </c>
      <c r="G272" s="732">
        <v>0</v>
      </c>
      <c r="H272" s="793">
        <v>228.4905</v>
      </c>
      <c r="I272" s="424">
        <v>228.4905</v>
      </c>
      <c r="J272" s="762">
        <v>0</v>
      </c>
      <c r="K272" s="760">
        <v>0</v>
      </c>
      <c r="L272" s="425">
        <v>2560.3000000000002</v>
      </c>
      <c r="M272" s="734">
        <v>0</v>
      </c>
      <c r="N272" s="734">
        <v>0</v>
      </c>
      <c r="O272" s="732">
        <v>0</v>
      </c>
      <c r="P272" s="403">
        <v>0</v>
      </c>
      <c r="Q272" s="734">
        <v>0</v>
      </c>
      <c r="R272" s="734">
        <v>0</v>
      </c>
      <c r="S272" s="738">
        <v>0</v>
      </c>
      <c r="T272" s="412" t="s">
        <v>61</v>
      </c>
    </row>
    <row r="273" spans="1:20" ht="34.5" customHeight="1" x14ac:dyDescent="0.15">
      <c r="A273" s="783">
        <v>4494</v>
      </c>
      <c r="B273" s="1287"/>
      <c r="C273" s="729" t="s">
        <v>3618</v>
      </c>
      <c r="D273" s="264">
        <v>14105.550000000001</v>
      </c>
      <c r="E273" s="264">
        <v>1106</v>
      </c>
      <c r="F273" s="731">
        <v>0</v>
      </c>
      <c r="G273" s="732">
        <v>4171.9789099999998</v>
      </c>
      <c r="H273" s="793">
        <v>8827.5710900000013</v>
      </c>
      <c r="I273" s="424">
        <v>8827.5710900000013</v>
      </c>
      <c r="J273" s="762">
        <v>0</v>
      </c>
      <c r="K273" s="760">
        <v>0</v>
      </c>
      <c r="L273" s="425">
        <v>0</v>
      </c>
      <c r="M273" s="734">
        <v>0</v>
      </c>
      <c r="N273" s="734">
        <v>0</v>
      </c>
      <c r="O273" s="732">
        <v>0</v>
      </c>
      <c r="P273" s="403">
        <v>0</v>
      </c>
      <c r="Q273" s="734">
        <v>0</v>
      </c>
      <c r="R273" s="734">
        <v>0</v>
      </c>
      <c r="S273" s="738">
        <v>0</v>
      </c>
      <c r="T273" s="412" t="s">
        <v>61</v>
      </c>
    </row>
    <row r="274" spans="1:20" ht="24" customHeight="1" x14ac:dyDescent="0.15">
      <c r="A274" s="779">
        <v>4496</v>
      </c>
      <c r="B274" s="1287"/>
      <c r="C274" s="729" t="s">
        <v>2827</v>
      </c>
      <c r="D274" s="264">
        <v>107521.59050000001</v>
      </c>
      <c r="E274" s="264">
        <v>0</v>
      </c>
      <c r="F274" s="731">
        <v>2812.8374999999996</v>
      </c>
      <c r="G274" s="732">
        <v>62388.506549999998</v>
      </c>
      <c r="H274" s="793">
        <v>42320.246450000006</v>
      </c>
      <c r="I274" s="424">
        <v>42320.246450000006</v>
      </c>
      <c r="J274" s="762">
        <v>0</v>
      </c>
      <c r="K274" s="760">
        <v>0</v>
      </c>
      <c r="L274" s="425">
        <v>0</v>
      </c>
      <c r="M274" s="734">
        <v>0</v>
      </c>
      <c r="N274" s="734">
        <v>0</v>
      </c>
      <c r="O274" s="732">
        <v>0</v>
      </c>
      <c r="P274" s="403">
        <v>0</v>
      </c>
      <c r="Q274" s="734">
        <v>0</v>
      </c>
      <c r="R274" s="734">
        <v>0</v>
      </c>
      <c r="S274" s="738">
        <v>0</v>
      </c>
      <c r="T274" s="412" t="s">
        <v>61</v>
      </c>
    </row>
    <row r="275" spans="1:20" ht="34.5" customHeight="1" x14ac:dyDescent="0.15">
      <c r="A275" s="783">
        <v>4568</v>
      </c>
      <c r="B275" s="1287"/>
      <c r="C275" s="729" t="s">
        <v>4011</v>
      </c>
      <c r="D275" s="264">
        <v>1270.0634299999999</v>
      </c>
      <c r="E275" s="264">
        <v>0</v>
      </c>
      <c r="F275" s="731">
        <v>0</v>
      </c>
      <c r="G275" s="732">
        <v>0</v>
      </c>
      <c r="H275" s="793">
        <v>1270.0634299999999</v>
      </c>
      <c r="I275" s="424">
        <v>1270.0634299999999</v>
      </c>
      <c r="J275" s="762">
        <v>0</v>
      </c>
      <c r="K275" s="760">
        <v>0</v>
      </c>
      <c r="L275" s="425">
        <v>0</v>
      </c>
      <c r="M275" s="734">
        <v>0</v>
      </c>
      <c r="N275" s="734">
        <v>0</v>
      </c>
      <c r="O275" s="732">
        <v>0</v>
      </c>
      <c r="P275" s="403">
        <v>0</v>
      </c>
      <c r="Q275" s="734">
        <v>0</v>
      </c>
      <c r="R275" s="734">
        <v>0</v>
      </c>
      <c r="S275" s="738">
        <v>0</v>
      </c>
      <c r="T275" s="412" t="s">
        <v>61</v>
      </c>
    </row>
    <row r="276" spans="1:20" ht="31.5" x14ac:dyDescent="0.2">
      <c r="A276" s="781">
        <v>4569</v>
      </c>
      <c r="B276" s="1287"/>
      <c r="C276" s="729" t="s">
        <v>4171</v>
      </c>
      <c r="D276" s="264">
        <v>5770.0029299999997</v>
      </c>
      <c r="E276" s="264">
        <v>770</v>
      </c>
      <c r="F276" s="731">
        <v>0</v>
      </c>
      <c r="G276" s="732">
        <v>0</v>
      </c>
      <c r="H276" s="793">
        <v>817.64293000000009</v>
      </c>
      <c r="I276" s="424">
        <v>817.64293000000009</v>
      </c>
      <c r="J276" s="762">
        <v>0</v>
      </c>
      <c r="K276" s="760">
        <v>0</v>
      </c>
      <c r="L276" s="425">
        <v>4182.3599999999997</v>
      </c>
      <c r="M276" s="734">
        <v>0</v>
      </c>
      <c r="N276" s="734">
        <v>0</v>
      </c>
      <c r="O276" s="732">
        <v>0</v>
      </c>
      <c r="P276" s="403">
        <v>0</v>
      </c>
      <c r="Q276" s="734">
        <v>0</v>
      </c>
      <c r="R276" s="734">
        <v>0</v>
      </c>
      <c r="S276" s="738">
        <v>0</v>
      </c>
      <c r="T276" s="412" t="s">
        <v>61</v>
      </c>
    </row>
    <row r="277" spans="1:20" ht="34.5" customHeight="1" x14ac:dyDescent="0.2">
      <c r="A277" s="781">
        <v>4570</v>
      </c>
      <c r="B277" s="1287"/>
      <c r="C277" s="729" t="s">
        <v>4172</v>
      </c>
      <c r="D277" s="264">
        <v>3700</v>
      </c>
      <c r="E277" s="264">
        <v>0</v>
      </c>
      <c r="F277" s="731">
        <v>0</v>
      </c>
      <c r="G277" s="732">
        <v>0</v>
      </c>
      <c r="H277" s="793">
        <v>152.46</v>
      </c>
      <c r="I277" s="424">
        <v>152.46</v>
      </c>
      <c r="J277" s="762">
        <v>0</v>
      </c>
      <c r="K277" s="760">
        <v>0</v>
      </c>
      <c r="L277" s="425">
        <v>3547.54</v>
      </c>
      <c r="M277" s="734">
        <v>0</v>
      </c>
      <c r="N277" s="734">
        <v>0</v>
      </c>
      <c r="O277" s="732">
        <v>0</v>
      </c>
      <c r="P277" s="403">
        <v>0</v>
      </c>
      <c r="Q277" s="734">
        <v>0</v>
      </c>
      <c r="R277" s="734">
        <v>0</v>
      </c>
      <c r="S277" s="738">
        <v>0</v>
      </c>
      <c r="T277" s="412" t="s">
        <v>61</v>
      </c>
    </row>
    <row r="278" spans="1:20" ht="24" customHeight="1" x14ac:dyDescent="0.2">
      <c r="A278" s="781">
        <v>4574</v>
      </c>
      <c r="B278" s="1287"/>
      <c r="C278" s="729" t="s">
        <v>4173</v>
      </c>
      <c r="D278" s="264">
        <v>24238.70134</v>
      </c>
      <c r="E278" s="264">
        <v>648</v>
      </c>
      <c r="F278" s="731">
        <v>0</v>
      </c>
      <c r="G278" s="732">
        <v>0</v>
      </c>
      <c r="H278" s="793">
        <v>23590.70134</v>
      </c>
      <c r="I278" s="424">
        <v>23590.70134</v>
      </c>
      <c r="J278" s="762">
        <v>0</v>
      </c>
      <c r="K278" s="760">
        <v>0</v>
      </c>
      <c r="L278" s="425">
        <v>0</v>
      </c>
      <c r="M278" s="734">
        <v>0</v>
      </c>
      <c r="N278" s="734">
        <v>0</v>
      </c>
      <c r="O278" s="732">
        <v>0</v>
      </c>
      <c r="P278" s="403">
        <v>0</v>
      </c>
      <c r="Q278" s="734">
        <v>0</v>
      </c>
      <c r="R278" s="734">
        <v>0</v>
      </c>
      <c r="S278" s="738">
        <v>0</v>
      </c>
      <c r="T278" s="412" t="s">
        <v>61</v>
      </c>
    </row>
    <row r="279" spans="1:20" ht="34.5" customHeight="1" x14ac:dyDescent="0.2">
      <c r="A279" s="781">
        <v>4575</v>
      </c>
      <c r="B279" s="1287"/>
      <c r="C279" s="729" t="s">
        <v>4174</v>
      </c>
      <c r="D279" s="264">
        <v>52648.309890000004</v>
      </c>
      <c r="E279" s="264">
        <v>1148.3</v>
      </c>
      <c r="F279" s="731">
        <v>0</v>
      </c>
      <c r="G279" s="732">
        <v>0</v>
      </c>
      <c r="H279" s="793">
        <v>8526.0298899999998</v>
      </c>
      <c r="I279" s="424">
        <v>8526.0298899999998</v>
      </c>
      <c r="J279" s="762">
        <v>0</v>
      </c>
      <c r="K279" s="760">
        <v>0</v>
      </c>
      <c r="L279" s="425">
        <v>42973.98</v>
      </c>
      <c r="M279" s="734">
        <v>0</v>
      </c>
      <c r="N279" s="734">
        <v>0</v>
      </c>
      <c r="O279" s="732">
        <v>0</v>
      </c>
      <c r="P279" s="403">
        <v>0</v>
      </c>
      <c r="Q279" s="734">
        <v>0</v>
      </c>
      <c r="R279" s="734">
        <v>0</v>
      </c>
      <c r="S279" s="738">
        <v>0</v>
      </c>
      <c r="T279" s="412" t="s">
        <v>61</v>
      </c>
    </row>
    <row r="280" spans="1:20" ht="24" customHeight="1" x14ac:dyDescent="0.2">
      <c r="A280" s="781">
        <v>4579</v>
      </c>
      <c r="B280" s="1287"/>
      <c r="C280" s="729" t="s">
        <v>4175</v>
      </c>
      <c r="D280" s="264">
        <v>68753.939920000004</v>
      </c>
      <c r="E280" s="264">
        <v>2412</v>
      </c>
      <c r="F280" s="731">
        <v>0</v>
      </c>
      <c r="G280" s="732">
        <v>0</v>
      </c>
      <c r="H280" s="793">
        <v>37934.859920000003</v>
      </c>
      <c r="I280" s="424">
        <v>37934.859920000003</v>
      </c>
      <c r="J280" s="762">
        <v>0</v>
      </c>
      <c r="K280" s="760">
        <v>0</v>
      </c>
      <c r="L280" s="425">
        <v>28407.08</v>
      </c>
      <c r="M280" s="734">
        <v>0</v>
      </c>
      <c r="N280" s="734">
        <v>0</v>
      </c>
      <c r="O280" s="732">
        <v>0</v>
      </c>
      <c r="P280" s="403">
        <v>0</v>
      </c>
      <c r="Q280" s="734">
        <v>0</v>
      </c>
      <c r="R280" s="734">
        <v>0</v>
      </c>
      <c r="S280" s="738">
        <v>0</v>
      </c>
      <c r="T280" s="412" t="s">
        <v>61</v>
      </c>
    </row>
    <row r="281" spans="1:20" ht="24" customHeight="1" x14ac:dyDescent="0.2">
      <c r="A281" s="781">
        <v>4580</v>
      </c>
      <c r="B281" s="1287"/>
      <c r="C281" s="729" t="s">
        <v>4176</v>
      </c>
      <c r="D281" s="264">
        <v>20224.04</v>
      </c>
      <c r="E281" s="264">
        <v>7676</v>
      </c>
      <c r="F281" s="731">
        <v>0</v>
      </c>
      <c r="G281" s="732">
        <v>0</v>
      </c>
      <c r="H281" s="793">
        <v>586.85</v>
      </c>
      <c r="I281" s="424">
        <v>586.85</v>
      </c>
      <c r="J281" s="762">
        <v>0</v>
      </c>
      <c r="K281" s="760">
        <v>0</v>
      </c>
      <c r="L281" s="425">
        <v>11961.19</v>
      </c>
      <c r="M281" s="734">
        <v>0</v>
      </c>
      <c r="N281" s="734">
        <v>0</v>
      </c>
      <c r="O281" s="732">
        <v>0</v>
      </c>
      <c r="P281" s="403">
        <v>0</v>
      </c>
      <c r="Q281" s="734">
        <v>0</v>
      </c>
      <c r="R281" s="734">
        <v>0</v>
      </c>
      <c r="S281" s="738">
        <v>0</v>
      </c>
      <c r="T281" s="412" t="s">
        <v>61</v>
      </c>
    </row>
    <row r="282" spans="1:20" ht="24" customHeight="1" x14ac:dyDescent="0.2">
      <c r="A282" s="781">
        <v>4589</v>
      </c>
      <c r="B282" s="1287"/>
      <c r="C282" s="729" t="s">
        <v>4177</v>
      </c>
      <c r="D282" s="264">
        <v>18920</v>
      </c>
      <c r="E282" s="264">
        <v>4920</v>
      </c>
      <c r="F282" s="731">
        <v>0</v>
      </c>
      <c r="G282" s="732">
        <v>0</v>
      </c>
      <c r="H282" s="793">
        <v>457.38</v>
      </c>
      <c r="I282" s="424">
        <v>457.38</v>
      </c>
      <c r="J282" s="762">
        <v>0</v>
      </c>
      <c r="K282" s="760">
        <v>0</v>
      </c>
      <c r="L282" s="425">
        <v>13542.62</v>
      </c>
      <c r="M282" s="734">
        <v>0</v>
      </c>
      <c r="N282" s="734">
        <v>0</v>
      </c>
      <c r="O282" s="732">
        <v>0</v>
      </c>
      <c r="P282" s="403">
        <v>0</v>
      </c>
      <c r="Q282" s="734">
        <v>0</v>
      </c>
      <c r="R282" s="734">
        <v>0</v>
      </c>
      <c r="S282" s="738">
        <v>0</v>
      </c>
      <c r="T282" s="412" t="s">
        <v>61</v>
      </c>
    </row>
    <row r="283" spans="1:20" s="401" customFormat="1" ht="15" customHeight="1" x14ac:dyDescent="0.2">
      <c r="A283" s="740">
        <v>4621</v>
      </c>
      <c r="B283" s="1287"/>
      <c r="C283" s="729" t="s">
        <v>4178</v>
      </c>
      <c r="D283" s="264">
        <v>309946.96999999997</v>
      </c>
      <c r="E283" s="756">
        <v>0</v>
      </c>
      <c r="F283" s="731">
        <v>0</v>
      </c>
      <c r="G283" s="732">
        <v>0</v>
      </c>
      <c r="H283" s="793">
        <v>606.21</v>
      </c>
      <c r="I283" s="424">
        <v>606.21</v>
      </c>
      <c r="J283" s="762">
        <v>0</v>
      </c>
      <c r="K283" s="760">
        <v>0</v>
      </c>
      <c r="L283" s="425">
        <v>189340.76</v>
      </c>
      <c r="M283" s="734">
        <v>0</v>
      </c>
      <c r="N283" s="734">
        <v>0</v>
      </c>
      <c r="O283" s="732">
        <v>0</v>
      </c>
      <c r="P283" s="403">
        <v>120000</v>
      </c>
      <c r="Q283" s="734">
        <v>0</v>
      </c>
      <c r="R283" s="734">
        <v>0</v>
      </c>
      <c r="S283" s="738">
        <v>0</v>
      </c>
      <c r="T283" s="780" t="s">
        <v>61</v>
      </c>
    </row>
    <row r="284" spans="1:20" ht="34.5" customHeight="1" x14ac:dyDescent="0.2">
      <c r="A284" s="781">
        <v>4622</v>
      </c>
      <c r="B284" s="1287"/>
      <c r="C284" s="729" t="s">
        <v>4179</v>
      </c>
      <c r="D284" s="264">
        <v>1727</v>
      </c>
      <c r="E284" s="264">
        <v>327</v>
      </c>
      <c r="F284" s="731">
        <v>0</v>
      </c>
      <c r="G284" s="732">
        <v>0</v>
      </c>
      <c r="H284" s="793">
        <v>605</v>
      </c>
      <c r="I284" s="424">
        <v>605</v>
      </c>
      <c r="J284" s="762">
        <v>0</v>
      </c>
      <c r="K284" s="760">
        <v>0</v>
      </c>
      <c r="L284" s="425">
        <v>795</v>
      </c>
      <c r="M284" s="734">
        <v>0</v>
      </c>
      <c r="N284" s="734">
        <v>0</v>
      </c>
      <c r="O284" s="732">
        <v>0</v>
      </c>
      <c r="P284" s="403">
        <v>0</v>
      </c>
      <c r="Q284" s="734">
        <v>0</v>
      </c>
      <c r="R284" s="734">
        <v>0</v>
      </c>
      <c r="S284" s="738">
        <v>0</v>
      </c>
      <c r="T284" s="412" t="s">
        <v>61</v>
      </c>
    </row>
    <row r="285" spans="1:20" ht="45" customHeight="1" x14ac:dyDescent="0.2">
      <c r="A285" s="781">
        <v>4623</v>
      </c>
      <c r="B285" s="1287"/>
      <c r="C285" s="729" t="s">
        <v>4180</v>
      </c>
      <c r="D285" s="264">
        <v>473.86915000000005</v>
      </c>
      <c r="E285" s="264">
        <v>0</v>
      </c>
      <c r="F285" s="731">
        <v>0</v>
      </c>
      <c r="G285" s="732">
        <v>0</v>
      </c>
      <c r="H285" s="793">
        <v>473.86915000000005</v>
      </c>
      <c r="I285" s="424">
        <v>473.86915000000005</v>
      </c>
      <c r="J285" s="762">
        <v>0</v>
      </c>
      <c r="K285" s="760">
        <v>0</v>
      </c>
      <c r="L285" s="425">
        <v>0</v>
      </c>
      <c r="M285" s="734">
        <v>0</v>
      </c>
      <c r="N285" s="734">
        <v>0</v>
      </c>
      <c r="O285" s="732">
        <v>0</v>
      </c>
      <c r="P285" s="403">
        <v>0</v>
      </c>
      <c r="Q285" s="734">
        <v>0</v>
      </c>
      <c r="R285" s="734">
        <v>0</v>
      </c>
      <c r="S285" s="738">
        <v>0</v>
      </c>
      <c r="T285" s="412" t="s">
        <v>61</v>
      </c>
    </row>
    <row r="286" spans="1:20" ht="34.5" customHeight="1" x14ac:dyDescent="0.2">
      <c r="A286" s="781">
        <v>4625</v>
      </c>
      <c r="B286" s="1287"/>
      <c r="C286" s="729" t="s">
        <v>4181</v>
      </c>
      <c r="D286" s="264">
        <v>35614.957719999999</v>
      </c>
      <c r="E286" s="264">
        <v>0</v>
      </c>
      <c r="F286" s="731">
        <v>0</v>
      </c>
      <c r="G286" s="732">
        <v>0</v>
      </c>
      <c r="H286" s="793">
        <v>1786.09772</v>
      </c>
      <c r="I286" s="424">
        <v>1786.09772</v>
      </c>
      <c r="J286" s="762">
        <v>0</v>
      </c>
      <c r="K286" s="760">
        <v>0</v>
      </c>
      <c r="L286" s="425">
        <v>33828.86</v>
      </c>
      <c r="M286" s="734">
        <v>0</v>
      </c>
      <c r="N286" s="734">
        <v>0</v>
      </c>
      <c r="O286" s="732">
        <v>0</v>
      </c>
      <c r="P286" s="403">
        <v>0</v>
      </c>
      <c r="Q286" s="734">
        <v>0</v>
      </c>
      <c r="R286" s="734">
        <v>0</v>
      </c>
      <c r="S286" s="738">
        <v>0</v>
      </c>
      <c r="T286" s="412" t="s">
        <v>61</v>
      </c>
    </row>
    <row r="287" spans="1:20" ht="34.5" customHeight="1" x14ac:dyDescent="0.2">
      <c r="A287" s="781">
        <v>4627</v>
      </c>
      <c r="B287" s="1287"/>
      <c r="C287" s="729" t="s">
        <v>4182</v>
      </c>
      <c r="D287" s="264">
        <v>730.84993999999995</v>
      </c>
      <c r="E287" s="264">
        <v>0</v>
      </c>
      <c r="F287" s="731">
        <v>0</v>
      </c>
      <c r="G287" s="732">
        <v>0</v>
      </c>
      <c r="H287" s="793">
        <v>730.84993999999995</v>
      </c>
      <c r="I287" s="424">
        <v>730.84993999999995</v>
      </c>
      <c r="J287" s="762">
        <v>0</v>
      </c>
      <c r="K287" s="760">
        <v>0</v>
      </c>
      <c r="L287" s="425">
        <v>0</v>
      </c>
      <c r="M287" s="734">
        <v>0</v>
      </c>
      <c r="N287" s="734">
        <v>0</v>
      </c>
      <c r="O287" s="732">
        <v>0</v>
      </c>
      <c r="P287" s="403">
        <v>0</v>
      </c>
      <c r="Q287" s="734">
        <v>0</v>
      </c>
      <c r="R287" s="734">
        <v>0</v>
      </c>
      <c r="S287" s="738">
        <v>0</v>
      </c>
      <c r="T287" s="412" t="s">
        <v>61</v>
      </c>
    </row>
    <row r="288" spans="1:20" ht="24" customHeight="1" x14ac:dyDescent="0.2">
      <c r="A288" s="781">
        <v>4628</v>
      </c>
      <c r="B288" s="1287"/>
      <c r="C288" s="729" t="s">
        <v>4183</v>
      </c>
      <c r="D288" s="264">
        <v>9548.6121500000008</v>
      </c>
      <c r="E288" s="264">
        <v>0</v>
      </c>
      <c r="F288" s="731">
        <v>0</v>
      </c>
      <c r="G288" s="732">
        <v>0</v>
      </c>
      <c r="H288" s="807">
        <v>9548.6121500000008</v>
      </c>
      <c r="I288" s="424">
        <v>9548.6121500000008</v>
      </c>
      <c r="J288" s="762">
        <v>0</v>
      </c>
      <c r="K288" s="760">
        <v>0</v>
      </c>
      <c r="L288" s="425">
        <v>0</v>
      </c>
      <c r="M288" s="734">
        <v>0</v>
      </c>
      <c r="N288" s="734">
        <v>0</v>
      </c>
      <c r="O288" s="732">
        <v>0</v>
      </c>
      <c r="P288" s="403">
        <v>0</v>
      </c>
      <c r="Q288" s="734">
        <v>0</v>
      </c>
      <c r="R288" s="734">
        <v>0</v>
      </c>
      <c r="S288" s="738">
        <v>0</v>
      </c>
      <c r="T288" s="412" t="s">
        <v>61</v>
      </c>
    </row>
    <row r="289" spans="1:20" ht="34.5" customHeight="1" x14ac:dyDescent="0.2">
      <c r="A289" s="781">
        <v>4629</v>
      </c>
      <c r="B289" s="1287"/>
      <c r="C289" s="801" t="s">
        <v>4184</v>
      </c>
      <c r="D289" s="265">
        <v>4539.58</v>
      </c>
      <c r="E289" s="265">
        <v>239.58</v>
      </c>
      <c r="F289" s="802">
        <v>0</v>
      </c>
      <c r="G289" s="803">
        <v>0</v>
      </c>
      <c r="H289" s="804">
        <v>4300</v>
      </c>
      <c r="I289" s="808">
        <v>4300</v>
      </c>
      <c r="J289" s="808">
        <v>0</v>
      </c>
      <c r="K289" s="809">
        <v>0</v>
      </c>
      <c r="L289" s="421">
        <v>0</v>
      </c>
      <c r="M289" s="422">
        <v>0</v>
      </c>
      <c r="N289" s="422">
        <v>0</v>
      </c>
      <c r="O289" s="803">
        <v>0</v>
      </c>
      <c r="P289" s="806">
        <v>0</v>
      </c>
      <c r="Q289" s="422">
        <v>0</v>
      </c>
      <c r="R289" s="422">
        <v>0</v>
      </c>
      <c r="S289" s="423">
        <v>0</v>
      </c>
      <c r="T289" s="408" t="s">
        <v>61</v>
      </c>
    </row>
    <row r="290" spans="1:20" ht="24" customHeight="1" x14ac:dyDescent="0.2">
      <c r="A290" s="781">
        <v>4631</v>
      </c>
      <c r="B290" s="1287"/>
      <c r="C290" s="729" t="s">
        <v>4185</v>
      </c>
      <c r="D290" s="264">
        <v>4092.6043300000001</v>
      </c>
      <c r="E290" s="264">
        <v>345</v>
      </c>
      <c r="F290" s="731">
        <v>0</v>
      </c>
      <c r="G290" s="732">
        <v>0</v>
      </c>
      <c r="H290" s="793">
        <v>3747.6043300000001</v>
      </c>
      <c r="I290" s="424">
        <v>3747.6043300000001</v>
      </c>
      <c r="J290" s="762">
        <v>0</v>
      </c>
      <c r="K290" s="760">
        <v>0</v>
      </c>
      <c r="L290" s="425">
        <v>0</v>
      </c>
      <c r="M290" s="734">
        <v>0</v>
      </c>
      <c r="N290" s="734">
        <v>0</v>
      </c>
      <c r="O290" s="732">
        <v>0</v>
      </c>
      <c r="P290" s="403">
        <v>0</v>
      </c>
      <c r="Q290" s="734">
        <v>0</v>
      </c>
      <c r="R290" s="734">
        <v>0</v>
      </c>
      <c r="S290" s="738">
        <v>0</v>
      </c>
      <c r="T290" s="412" t="s">
        <v>61</v>
      </c>
    </row>
    <row r="291" spans="1:20" ht="24" customHeight="1" x14ac:dyDescent="0.2">
      <c r="A291" s="781">
        <v>4674</v>
      </c>
      <c r="B291" s="1287"/>
      <c r="C291" s="729" t="s">
        <v>4012</v>
      </c>
      <c r="D291" s="264">
        <v>23044</v>
      </c>
      <c r="E291" s="264">
        <v>3054</v>
      </c>
      <c r="F291" s="731">
        <v>0</v>
      </c>
      <c r="G291" s="732">
        <v>0</v>
      </c>
      <c r="H291" s="793">
        <v>19990</v>
      </c>
      <c r="I291" s="424">
        <v>19990</v>
      </c>
      <c r="J291" s="762">
        <v>0</v>
      </c>
      <c r="K291" s="760">
        <v>0</v>
      </c>
      <c r="L291" s="425">
        <v>0</v>
      </c>
      <c r="M291" s="734">
        <v>0</v>
      </c>
      <c r="N291" s="734">
        <v>0</v>
      </c>
      <c r="O291" s="732">
        <v>0</v>
      </c>
      <c r="P291" s="403">
        <v>0</v>
      </c>
      <c r="Q291" s="734">
        <v>0</v>
      </c>
      <c r="R291" s="734">
        <v>0</v>
      </c>
      <c r="S291" s="738">
        <v>0</v>
      </c>
      <c r="T291" s="412" t="s">
        <v>61</v>
      </c>
    </row>
    <row r="292" spans="1:20" ht="34.5" customHeight="1" x14ac:dyDescent="0.2">
      <c r="A292" s="781">
        <v>4676</v>
      </c>
      <c r="B292" s="1287"/>
      <c r="C292" s="729" t="s">
        <v>4186</v>
      </c>
      <c r="D292" s="264">
        <v>2131.6263399999998</v>
      </c>
      <c r="E292" s="264">
        <v>0</v>
      </c>
      <c r="F292" s="731">
        <v>0</v>
      </c>
      <c r="G292" s="732">
        <v>0</v>
      </c>
      <c r="H292" s="793">
        <v>2131.6263399999998</v>
      </c>
      <c r="I292" s="424">
        <v>2131.6263399999998</v>
      </c>
      <c r="J292" s="762">
        <v>0</v>
      </c>
      <c r="K292" s="760">
        <v>0</v>
      </c>
      <c r="L292" s="425">
        <v>0</v>
      </c>
      <c r="M292" s="734">
        <v>0</v>
      </c>
      <c r="N292" s="734">
        <v>0</v>
      </c>
      <c r="O292" s="732">
        <v>0</v>
      </c>
      <c r="P292" s="403">
        <v>0</v>
      </c>
      <c r="Q292" s="734">
        <v>0</v>
      </c>
      <c r="R292" s="734">
        <v>0</v>
      </c>
      <c r="S292" s="738">
        <v>0</v>
      </c>
      <c r="T292" s="412" t="s">
        <v>61</v>
      </c>
    </row>
    <row r="293" spans="1:20" ht="21" x14ac:dyDescent="0.2">
      <c r="A293" s="781">
        <v>4690</v>
      </c>
      <c r="B293" s="1287"/>
      <c r="C293" s="729" t="s">
        <v>4187</v>
      </c>
      <c r="D293" s="264">
        <v>27807.111779999999</v>
      </c>
      <c r="E293" s="264">
        <v>0</v>
      </c>
      <c r="F293" s="731">
        <v>0</v>
      </c>
      <c r="G293" s="732">
        <v>0</v>
      </c>
      <c r="H293" s="793">
        <v>16935.228780000001</v>
      </c>
      <c r="I293" s="424">
        <v>16935.228780000001</v>
      </c>
      <c r="J293" s="762">
        <v>0</v>
      </c>
      <c r="K293" s="760">
        <v>0</v>
      </c>
      <c r="L293" s="425">
        <v>10871.883</v>
      </c>
      <c r="M293" s="734">
        <v>0</v>
      </c>
      <c r="N293" s="734">
        <v>0</v>
      </c>
      <c r="O293" s="732">
        <v>0</v>
      </c>
      <c r="P293" s="403">
        <v>0</v>
      </c>
      <c r="Q293" s="734">
        <v>0</v>
      </c>
      <c r="R293" s="734">
        <v>0</v>
      </c>
      <c r="S293" s="738">
        <v>0</v>
      </c>
      <c r="T293" s="412" t="s">
        <v>61</v>
      </c>
    </row>
    <row r="294" spans="1:20" ht="24" customHeight="1" x14ac:dyDescent="0.2">
      <c r="A294" s="781">
        <v>5100</v>
      </c>
      <c r="B294" s="1287"/>
      <c r="C294" s="729" t="s">
        <v>3079</v>
      </c>
      <c r="D294" s="264">
        <v>364400.54994</v>
      </c>
      <c r="E294" s="264">
        <v>0</v>
      </c>
      <c r="F294" s="731">
        <v>133867.52150999999</v>
      </c>
      <c r="G294" s="732">
        <v>16771.021489999999</v>
      </c>
      <c r="H294" s="793">
        <v>12411.066940000002</v>
      </c>
      <c r="I294" s="424">
        <v>12411.066940000002</v>
      </c>
      <c r="J294" s="762">
        <v>0</v>
      </c>
      <c r="K294" s="760">
        <v>0</v>
      </c>
      <c r="L294" s="425">
        <v>61400.94</v>
      </c>
      <c r="M294" s="734">
        <v>0</v>
      </c>
      <c r="N294" s="734">
        <v>0</v>
      </c>
      <c r="O294" s="732">
        <v>0</v>
      </c>
      <c r="P294" s="403">
        <v>19492</v>
      </c>
      <c r="Q294" s="734">
        <v>19672</v>
      </c>
      <c r="R294" s="734">
        <v>19837</v>
      </c>
      <c r="S294" s="738">
        <v>80949</v>
      </c>
      <c r="T294" s="412" t="s">
        <v>61</v>
      </c>
    </row>
    <row r="295" spans="1:20" ht="34.5" customHeight="1" x14ac:dyDescent="0.2">
      <c r="A295" s="781">
        <v>5162</v>
      </c>
      <c r="B295" s="1287"/>
      <c r="C295" s="729" t="s">
        <v>545</v>
      </c>
      <c r="D295" s="264">
        <v>28315.766200000002</v>
      </c>
      <c r="E295" s="264">
        <v>11829</v>
      </c>
      <c r="F295" s="731">
        <v>0</v>
      </c>
      <c r="G295" s="732">
        <v>0</v>
      </c>
      <c r="H295" s="793">
        <v>28315.766200000002</v>
      </c>
      <c r="I295" s="424">
        <v>28315.766200000002</v>
      </c>
      <c r="J295" s="762">
        <v>0</v>
      </c>
      <c r="K295" s="760">
        <v>0</v>
      </c>
      <c r="L295" s="425">
        <v>43035.59</v>
      </c>
      <c r="M295" s="734">
        <v>0</v>
      </c>
      <c r="N295" s="734">
        <v>0</v>
      </c>
      <c r="O295" s="732">
        <v>0</v>
      </c>
      <c r="P295" s="403">
        <v>0</v>
      </c>
      <c r="Q295" s="734">
        <v>0</v>
      </c>
      <c r="R295" s="734">
        <v>0</v>
      </c>
      <c r="S295" s="738">
        <v>0</v>
      </c>
      <c r="T295" s="412" t="s">
        <v>4048</v>
      </c>
    </row>
    <row r="296" spans="1:20" ht="24" customHeight="1" x14ac:dyDescent="0.15">
      <c r="A296" s="779">
        <v>5482</v>
      </c>
      <c r="B296" s="1287"/>
      <c r="C296" s="729" t="s">
        <v>2828</v>
      </c>
      <c r="D296" s="264">
        <v>155380.91399999999</v>
      </c>
      <c r="E296" s="264">
        <v>952</v>
      </c>
      <c r="F296" s="731">
        <v>2519.4340000000002</v>
      </c>
      <c r="G296" s="732">
        <v>7886.9156199999998</v>
      </c>
      <c r="H296" s="793">
        <v>144022.56438</v>
      </c>
      <c r="I296" s="424">
        <v>144022.56438</v>
      </c>
      <c r="J296" s="762">
        <v>0</v>
      </c>
      <c r="K296" s="760">
        <v>0</v>
      </c>
      <c r="L296" s="425">
        <v>0</v>
      </c>
      <c r="M296" s="734">
        <v>0</v>
      </c>
      <c r="N296" s="734">
        <v>0</v>
      </c>
      <c r="O296" s="732">
        <v>0</v>
      </c>
      <c r="P296" s="403">
        <v>0</v>
      </c>
      <c r="Q296" s="734">
        <v>0</v>
      </c>
      <c r="R296" s="734">
        <v>0</v>
      </c>
      <c r="S296" s="738">
        <v>0</v>
      </c>
      <c r="T296" s="412" t="s">
        <v>61</v>
      </c>
    </row>
    <row r="297" spans="1:20" ht="34.5" customHeight="1" x14ac:dyDescent="0.15">
      <c r="A297" s="782">
        <v>5693</v>
      </c>
      <c r="B297" s="1287"/>
      <c r="C297" s="729" t="s">
        <v>3080</v>
      </c>
      <c r="D297" s="264">
        <v>95137.136039999998</v>
      </c>
      <c r="E297" s="264">
        <v>6961</v>
      </c>
      <c r="F297" s="731">
        <v>202118.05976</v>
      </c>
      <c r="G297" s="732">
        <v>82010.727989999985</v>
      </c>
      <c r="H297" s="793">
        <v>95137.136039999998</v>
      </c>
      <c r="I297" s="424">
        <v>91184.936040000001</v>
      </c>
      <c r="J297" s="762">
        <v>3952.2</v>
      </c>
      <c r="K297" s="760">
        <v>0</v>
      </c>
      <c r="L297" s="425">
        <v>55938.95</v>
      </c>
      <c r="M297" s="734">
        <v>0</v>
      </c>
      <c r="N297" s="734">
        <v>0</v>
      </c>
      <c r="O297" s="732">
        <v>0</v>
      </c>
      <c r="P297" s="403">
        <v>0</v>
      </c>
      <c r="Q297" s="734">
        <v>0</v>
      </c>
      <c r="R297" s="734">
        <v>0</v>
      </c>
      <c r="S297" s="738">
        <v>0</v>
      </c>
      <c r="T297" s="412" t="s">
        <v>4048</v>
      </c>
    </row>
    <row r="298" spans="1:20" ht="24" customHeight="1" x14ac:dyDescent="0.2">
      <c r="A298" s="781">
        <v>5761</v>
      </c>
      <c r="B298" s="1287"/>
      <c r="C298" s="729" t="s">
        <v>3463</v>
      </c>
      <c r="D298" s="264">
        <v>34535.602360000004</v>
      </c>
      <c r="E298" s="264">
        <v>0</v>
      </c>
      <c r="F298" s="731">
        <v>1576.4160000000002</v>
      </c>
      <c r="G298" s="732">
        <v>29264.611390000005</v>
      </c>
      <c r="H298" s="793">
        <v>3694.5749700000001</v>
      </c>
      <c r="I298" s="424">
        <v>3694.5749700000001</v>
      </c>
      <c r="J298" s="784">
        <v>0</v>
      </c>
      <c r="K298" s="760">
        <v>0</v>
      </c>
      <c r="L298" s="425">
        <v>0</v>
      </c>
      <c r="M298" s="734">
        <v>0</v>
      </c>
      <c r="N298" s="734">
        <v>0</v>
      </c>
      <c r="O298" s="732">
        <v>0</v>
      </c>
      <c r="P298" s="403">
        <v>0</v>
      </c>
      <c r="Q298" s="734">
        <v>0</v>
      </c>
      <c r="R298" s="734">
        <v>0</v>
      </c>
      <c r="S298" s="738">
        <v>0</v>
      </c>
      <c r="T298" s="412" t="s">
        <v>61</v>
      </c>
    </row>
    <row r="299" spans="1:20" ht="24" customHeight="1" x14ac:dyDescent="0.2">
      <c r="A299" s="781">
        <v>5872</v>
      </c>
      <c r="B299" s="1287"/>
      <c r="C299" s="729" t="s">
        <v>3619</v>
      </c>
      <c r="D299" s="264">
        <v>72940</v>
      </c>
      <c r="E299" s="264">
        <v>7652</v>
      </c>
      <c r="F299" s="731">
        <v>288</v>
      </c>
      <c r="G299" s="732">
        <v>27800</v>
      </c>
      <c r="H299" s="793">
        <v>37200</v>
      </c>
      <c r="I299" s="424">
        <v>37200</v>
      </c>
      <c r="J299" s="784">
        <v>0</v>
      </c>
      <c r="K299" s="760">
        <v>0</v>
      </c>
      <c r="L299" s="425">
        <v>0</v>
      </c>
      <c r="M299" s="734">
        <v>0</v>
      </c>
      <c r="N299" s="734">
        <v>0</v>
      </c>
      <c r="O299" s="732">
        <v>0</v>
      </c>
      <c r="P299" s="403">
        <v>0</v>
      </c>
      <c r="Q299" s="734">
        <v>0</v>
      </c>
      <c r="R299" s="734">
        <v>0</v>
      </c>
      <c r="S299" s="738">
        <v>0</v>
      </c>
      <c r="T299" s="412" t="s">
        <v>61</v>
      </c>
    </row>
    <row r="300" spans="1:20" ht="35.25" customHeight="1" thickBot="1" x14ac:dyDescent="0.25">
      <c r="A300" s="781">
        <v>5912</v>
      </c>
      <c r="B300" s="1288"/>
      <c r="C300" s="729" t="s">
        <v>3495</v>
      </c>
      <c r="D300" s="264">
        <v>43872.29</v>
      </c>
      <c r="E300" s="264">
        <v>16672</v>
      </c>
      <c r="F300" s="731">
        <v>0</v>
      </c>
      <c r="G300" s="732">
        <v>0</v>
      </c>
      <c r="H300" s="793">
        <v>43872.29</v>
      </c>
      <c r="I300" s="424">
        <v>37884</v>
      </c>
      <c r="J300" s="762">
        <v>5988.29</v>
      </c>
      <c r="K300" s="760">
        <v>0</v>
      </c>
      <c r="L300" s="425">
        <v>65000</v>
      </c>
      <c r="M300" s="734">
        <v>0</v>
      </c>
      <c r="N300" s="734">
        <v>0</v>
      </c>
      <c r="O300" s="732">
        <v>0</v>
      </c>
      <c r="P300" s="403">
        <v>75000</v>
      </c>
      <c r="Q300" s="734">
        <v>0</v>
      </c>
      <c r="R300" s="734">
        <v>0</v>
      </c>
      <c r="S300" s="738">
        <v>0</v>
      </c>
      <c r="T300" s="412" t="s">
        <v>4048</v>
      </c>
    </row>
    <row r="301" spans="1:20" s="401" customFormat="1" ht="15.75" customHeight="1" thickBot="1" x14ac:dyDescent="0.25">
      <c r="A301" s="757"/>
      <c r="B301" s="1276" t="s">
        <v>546</v>
      </c>
      <c r="C301" s="1292"/>
      <c r="D301" s="752">
        <v>2197370.5246799998</v>
      </c>
      <c r="E301" s="752">
        <v>94777.44</v>
      </c>
      <c r="F301" s="795">
        <v>358460.69523000001</v>
      </c>
      <c r="G301" s="796">
        <v>365672.55797999993</v>
      </c>
      <c r="H301" s="795">
        <v>749603.64660000009</v>
      </c>
      <c r="I301" s="797">
        <v>739663.1566000001</v>
      </c>
      <c r="J301" s="797">
        <v>9940.49</v>
      </c>
      <c r="K301" s="796">
        <v>0</v>
      </c>
      <c r="L301" s="795">
        <v>779423.33299999998</v>
      </c>
      <c r="M301" s="797">
        <v>0</v>
      </c>
      <c r="N301" s="797">
        <v>0</v>
      </c>
      <c r="O301" s="796">
        <v>0</v>
      </c>
      <c r="P301" s="795">
        <v>259992</v>
      </c>
      <c r="Q301" s="797">
        <v>65172</v>
      </c>
      <c r="R301" s="797">
        <v>19837</v>
      </c>
      <c r="S301" s="798">
        <v>80949</v>
      </c>
      <c r="T301" s="404"/>
    </row>
    <row r="302" spans="1:20" s="401" customFormat="1" ht="18" customHeight="1" thickBot="1" x14ac:dyDescent="0.25">
      <c r="A302" s="727"/>
      <c r="B302" s="1289" t="s">
        <v>557</v>
      </c>
      <c r="C302" s="1290"/>
      <c r="D302" s="1290"/>
      <c r="E302" s="1290"/>
      <c r="F302" s="1290"/>
      <c r="G302" s="1290"/>
      <c r="H302" s="1290"/>
      <c r="I302" s="1290"/>
      <c r="J302" s="1290"/>
      <c r="K302" s="1290"/>
      <c r="L302" s="1290"/>
      <c r="M302" s="1290"/>
      <c r="N302" s="1290"/>
      <c r="O302" s="1290"/>
      <c r="P302" s="1290"/>
      <c r="Q302" s="1290"/>
      <c r="R302" s="1290"/>
      <c r="S302" s="1290"/>
      <c r="T302" s="1291"/>
    </row>
    <row r="303" spans="1:20" ht="24" customHeight="1" x14ac:dyDescent="0.2">
      <c r="A303" s="754">
        <v>5349</v>
      </c>
      <c r="B303" s="1281"/>
      <c r="C303" s="729" t="s">
        <v>4197</v>
      </c>
      <c r="D303" s="263">
        <v>4578.7369699999999</v>
      </c>
      <c r="E303" s="263">
        <v>0</v>
      </c>
      <c r="F303" s="731">
        <v>751.23697000000004</v>
      </c>
      <c r="G303" s="732">
        <v>121</v>
      </c>
      <c r="H303" s="793">
        <v>2175.65</v>
      </c>
      <c r="I303" s="762">
        <v>2175.65</v>
      </c>
      <c r="J303" s="762">
        <v>0</v>
      </c>
      <c r="K303" s="770">
        <v>0</v>
      </c>
      <c r="L303" s="425">
        <v>1130.8499999999999</v>
      </c>
      <c r="M303" s="734">
        <v>0</v>
      </c>
      <c r="N303" s="734">
        <v>0</v>
      </c>
      <c r="O303" s="732">
        <v>0</v>
      </c>
      <c r="P303" s="403">
        <v>100</v>
      </c>
      <c r="Q303" s="734">
        <v>100</v>
      </c>
      <c r="R303" s="734">
        <v>100</v>
      </c>
      <c r="S303" s="738">
        <v>100</v>
      </c>
      <c r="T303" s="412" t="s">
        <v>61</v>
      </c>
    </row>
    <row r="304" spans="1:20" ht="24.75" customHeight="1" thickBot="1" x14ac:dyDescent="0.25">
      <c r="A304" s="754">
        <v>5484</v>
      </c>
      <c r="B304" s="1283"/>
      <c r="C304" s="729" t="s">
        <v>3253</v>
      </c>
      <c r="D304" s="264">
        <v>6386.4323699999986</v>
      </c>
      <c r="E304" s="264">
        <v>0</v>
      </c>
      <c r="F304" s="731">
        <v>0</v>
      </c>
      <c r="G304" s="732">
        <v>120</v>
      </c>
      <c r="H304" s="793">
        <v>6266.4323699999986</v>
      </c>
      <c r="I304" s="762">
        <v>6266.4323699999986</v>
      </c>
      <c r="J304" s="762">
        <v>0</v>
      </c>
      <c r="K304" s="770">
        <v>0</v>
      </c>
      <c r="L304" s="425">
        <v>0</v>
      </c>
      <c r="M304" s="734">
        <v>0</v>
      </c>
      <c r="N304" s="734">
        <v>0</v>
      </c>
      <c r="O304" s="732">
        <v>0</v>
      </c>
      <c r="P304" s="403">
        <v>0</v>
      </c>
      <c r="Q304" s="734">
        <v>0</v>
      </c>
      <c r="R304" s="734">
        <v>0</v>
      </c>
      <c r="S304" s="738">
        <v>0</v>
      </c>
      <c r="T304" s="412" t="s">
        <v>61</v>
      </c>
    </row>
    <row r="305" spans="1:20" s="401" customFormat="1" ht="15.75" customHeight="1" thickBot="1" x14ac:dyDescent="0.25">
      <c r="A305" s="757"/>
      <c r="B305" s="1276" t="s">
        <v>2829</v>
      </c>
      <c r="C305" s="1292"/>
      <c r="D305" s="752">
        <v>10965.169339999999</v>
      </c>
      <c r="E305" s="752">
        <v>0</v>
      </c>
      <c r="F305" s="795">
        <v>751.23697000000004</v>
      </c>
      <c r="G305" s="796">
        <v>241</v>
      </c>
      <c r="H305" s="795">
        <v>8442.0823699999983</v>
      </c>
      <c r="I305" s="797">
        <v>8442.0823699999983</v>
      </c>
      <c r="J305" s="797">
        <v>0</v>
      </c>
      <c r="K305" s="796">
        <v>0</v>
      </c>
      <c r="L305" s="795">
        <v>1130.8499999999999</v>
      </c>
      <c r="M305" s="797">
        <v>0</v>
      </c>
      <c r="N305" s="797">
        <v>0</v>
      </c>
      <c r="O305" s="796">
        <v>0</v>
      </c>
      <c r="P305" s="795">
        <v>100</v>
      </c>
      <c r="Q305" s="797">
        <v>100</v>
      </c>
      <c r="R305" s="797">
        <v>100</v>
      </c>
      <c r="S305" s="798">
        <v>100</v>
      </c>
      <c r="T305" s="404"/>
    </row>
    <row r="306" spans="1:20" ht="9" customHeight="1" thickBot="1" x14ac:dyDescent="0.25">
      <c r="A306" s="774"/>
      <c r="B306" s="755"/>
      <c r="C306" s="799"/>
      <c r="D306" s="799"/>
      <c r="E306" s="800"/>
      <c r="F306" s="799"/>
      <c r="G306" s="799"/>
      <c r="H306" s="799"/>
      <c r="I306" s="799"/>
      <c r="J306" s="799"/>
      <c r="K306" s="799"/>
      <c r="L306" s="799"/>
      <c r="M306" s="799"/>
      <c r="N306" s="799"/>
      <c r="O306" s="799"/>
      <c r="P306" s="799"/>
      <c r="Q306" s="799"/>
      <c r="R306" s="799"/>
      <c r="S306" s="799"/>
      <c r="T306" s="785"/>
    </row>
    <row r="307" spans="1:20" s="401" customFormat="1" ht="18" customHeight="1" thickBot="1" x14ac:dyDescent="0.25">
      <c r="A307" s="757"/>
      <c r="B307" s="1276" t="s">
        <v>295</v>
      </c>
      <c r="C307" s="1277"/>
      <c r="D307" s="752">
        <v>9643288.2238099985</v>
      </c>
      <c r="E307" s="752">
        <v>201195.28</v>
      </c>
      <c r="F307" s="795">
        <v>13035419.139179999</v>
      </c>
      <c r="G307" s="796">
        <v>1847763.8500099997</v>
      </c>
      <c r="H307" s="795">
        <v>3395875.2753400011</v>
      </c>
      <c r="I307" s="797">
        <v>3125198.7673400007</v>
      </c>
      <c r="J307" s="797">
        <v>270676.51</v>
      </c>
      <c r="K307" s="796">
        <v>0</v>
      </c>
      <c r="L307" s="795">
        <v>2988775.8750000005</v>
      </c>
      <c r="M307" s="797">
        <v>164882.13</v>
      </c>
      <c r="N307" s="797">
        <v>13436</v>
      </c>
      <c r="O307" s="796">
        <v>0</v>
      </c>
      <c r="P307" s="795">
        <v>1220067.05</v>
      </c>
      <c r="Q307" s="797">
        <v>513099</v>
      </c>
      <c r="R307" s="797">
        <v>236063</v>
      </c>
      <c r="S307" s="798">
        <v>211049</v>
      </c>
      <c r="T307" s="404"/>
    </row>
    <row r="308" spans="1:20" ht="15" x14ac:dyDescent="0.25">
      <c r="A308" s="786"/>
      <c r="B308" s="786"/>
      <c r="D308" s="413"/>
      <c r="E308" s="413"/>
      <c r="F308" s="414"/>
      <c r="G308" s="414"/>
      <c r="H308" s="787"/>
      <c r="I308" s="414"/>
      <c r="J308" s="414"/>
      <c r="K308" s="414"/>
      <c r="L308" s="414"/>
      <c r="M308" s="414"/>
      <c r="N308" s="414"/>
      <c r="O308" s="414"/>
      <c r="P308" s="414"/>
      <c r="Q308" s="414"/>
      <c r="R308" s="414"/>
      <c r="S308" s="414"/>
      <c r="T308" s="788"/>
    </row>
  </sheetData>
  <mergeCells count="45">
    <mergeCell ref="C2:T2"/>
    <mergeCell ref="A4:A6"/>
    <mergeCell ref="B4:B6"/>
    <mergeCell ref="C4:C6"/>
    <mergeCell ref="D4:D6"/>
    <mergeCell ref="E4:E6"/>
    <mergeCell ref="F4:G5"/>
    <mergeCell ref="H4:K5"/>
    <mergeCell ref="L4:O5"/>
    <mergeCell ref="P4:S4"/>
    <mergeCell ref="B63:C63"/>
    <mergeCell ref="T4:T6"/>
    <mergeCell ref="B7:T7"/>
    <mergeCell ref="B8:B10"/>
    <mergeCell ref="B12:C12"/>
    <mergeCell ref="B13:T13"/>
    <mergeCell ref="B18:C18"/>
    <mergeCell ref="B19:T19"/>
    <mergeCell ref="B54:C54"/>
    <mergeCell ref="B55:T55"/>
    <mergeCell ref="B58:C58"/>
    <mergeCell ref="B59:T59"/>
    <mergeCell ref="B303:B304"/>
    <mergeCell ref="B64:T64"/>
    <mergeCell ref="B82:C82"/>
    <mergeCell ref="B83:T83"/>
    <mergeCell ref="B87:C87"/>
    <mergeCell ref="B88:T88"/>
    <mergeCell ref="B100:C100"/>
    <mergeCell ref="B307:C307"/>
    <mergeCell ref="B14:B17"/>
    <mergeCell ref="B20:B53"/>
    <mergeCell ref="B56:B57"/>
    <mergeCell ref="B60:B62"/>
    <mergeCell ref="B65:B81"/>
    <mergeCell ref="B84:B86"/>
    <mergeCell ref="B89:B99"/>
    <mergeCell ref="B102:B252"/>
    <mergeCell ref="B255:B300"/>
    <mergeCell ref="B101:T101"/>
    <mergeCell ref="B253:C253"/>
    <mergeCell ref="B254:T254"/>
    <mergeCell ref="B301:C301"/>
    <mergeCell ref="B302:T302"/>
    <mergeCell ref="B305:C305"/>
  </mergeCells>
  <printOptions horizontalCentered="1"/>
  <pageMargins left="0.39370078740157483" right="0.39370078740157483" top="0.59055118110236227" bottom="0.39370078740157483" header="0.31496062992125984" footer="0.11811023622047245"/>
  <pageSetup paperSize="9" scale="64" firstPageNumber="130" fitToHeight="0" orientation="landscape" useFirstPageNumber="1" r:id="rId1"/>
  <headerFooter>
    <oddHeader>&amp;L&amp;"Tahoma,Kurzíva"Závěrečný účet Moravskoslezského kraje za rok 2024&amp;R&amp;"Tahoma,Kurzíva"Tabulka č. 4</oddHeader>
    <oddFooter>&amp;C&amp;"Tahoma,Obyčejné"&amp;P</oddFooter>
  </headerFooter>
  <rowBreaks count="3" manualBreakCount="3">
    <brk id="100" max="19" man="1"/>
    <brk id="266" max="19" man="1"/>
    <brk id="292" max="19"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BAABA-D48A-4859-9F9C-19A7B486DBB8}">
  <sheetPr>
    <pageSetUpPr fitToPage="1"/>
  </sheetPr>
  <dimension ref="A1:O183"/>
  <sheetViews>
    <sheetView zoomScaleNormal="100" zoomScaleSheetLayoutView="100" workbookViewId="0">
      <pane ySplit="5" topLeftCell="A6" activePane="bottomLeft" state="frozen"/>
      <selection activeCell="J51" sqref="J51"/>
      <selection pane="bottomLeft" activeCell="H2" sqref="H2"/>
    </sheetView>
  </sheetViews>
  <sheetFormatPr defaultRowHeight="12.75" x14ac:dyDescent="0.2"/>
  <cols>
    <col min="1" max="1" width="11.7109375" style="895" customWidth="1"/>
    <col min="2" max="2" width="55.7109375" style="895" customWidth="1"/>
    <col min="3" max="3" width="10.85546875" style="895" bestFit="1" customWidth="1"/>
    <col min="4" max="4" width="9.7109375" style="896" customWidth="1"/>
    <col min="5" max="6" width="14.28515625" style="896" bestFit="1" customWidth="1"/>
    <col min="7" max="7" width="13.28515625" style="896" customWidth="1"/>
    <col min="8" max="9" width="9.140625" style="895"/>
    <col min="10" max="10" width="10" style="895" customWidth="1"/>
    <col min="11" max="16384" width="9.140625" style="895"/>
  </cols>
  <sheetData>
    <row r="1" spans="1:11" ht="12.75" customHeight="1" x14ac:dyDescent="0.2">
      <c r="A1" s="1327"/>
      <c r="B1" s="1327"/>
      <c r="C1" s="1327"/>
      <c r="D1" s="1327"/>
      <c r="E1" s="1327"/>
      <c r="F1" s="1327"/>
      <c r="G1" s="1327"/>
    </row>
    <row r="2" spans="1:11" ht="21" customHeight="1" x14ac:dyDescent="0.2">
      <c r="A2" s="1328" t="s">
        <v>4316</v>
      </c>
      <c r="B2" s="1328"/>
      <c r="C2" s="1328"/>
      <c r="D2" s="1328"/>
      <c r="E2" s="1328"/>
      <c r="F2" s="1328"/>
      <c r="G2" s="1328"/>
    </row>
    <row r="3" spans="1:11" ht="13.5" thickBot="1" x14ac:dyDescent="0.25">
      <c r="G3" s="897" t="s">
        <v>562</v>
      </c>
    </row>
    <row r="4" spans="1:11" s="900" customFormat="1" ht="18" customHeight="1" x14ac:dyDescent="0.2">
      <c r="A4" s="1329" t="s">
        <v>3621</v>
      </c>
      <c r="B4" s="1331" t="s">
        <v>3622</v>
      </c>
      <c r="C4" s="1331" t="s">
        <v>3623</v>
      </c>
      <c r="D4" s="1333" t="s">
        <v>3624</v>
      </c>
      <c r="E4" s="1333"/>
      <c r="F4" s="1333"/>
      <c r="G4" s="1334"/>
    </row>
    <row r="5" spans="1:11" s="900" customFormat="1" ht="27.75" customHeight="1" thickBot="1" x14ac:dyDescent="0.25">
      <c r="A5" s="1330"/>
      <c r="B5" s="1332"/>
      <c r="C5" s="1332"/>
      <c r="D5" s="901" t="s">
        <v>3625</v>
      </c>
      <c r="E5" s="901" t="s">
        <v>3626</v>
      </c>
      <c r="F5" s="901" t="s">
        <v>3627</v>
      </c>
      <c r="G5" s="902" t="s">
        <v>3628</v>
      </c>
    </row>
    <row r="6" spans="1:11" ht="27.75" customHeight="1" x14ac:dyDescent="0.2">
      <c r="A6" s="1335" t="s">
        <v>41</v>
      </c>
      <c r="B6" s="903" t="s">
        <v>4317</v>
      </c>
      <c r="C6" s="904" t="s">
        <v>3629</v>
      </c>
      <c r="D6" s="905">
        <f>SUM(D7:D7)</f>
        <v>133</v>
      </c>
      <c r="E6" s="906">
        <f>SUM(E7:E7)</f>
        <v>8750400</v>
      </c>
      <c r="F6" s="906">
        <f>SUM(F7:F7)</f>
        <v>8709881.8100000005</v>
      </c>
      <c r="G6" s="907">
        <f>SUM(G7:G7)</f>
        <v>40518.19</v>
      </c>
      <c r="J6" s="896"/>
      <c r="K6" s="896"/>
    </row>
    <row r="7" spans="1:11" ht="13.5" thickBot="1" x14ac:dyDescent="0.25">
      <c r="A7" s="1336"/>
      <c r="B7" s="908" t="s">
        <v>3630</v>
      </c>
      <c r="C7" s="909"/>
      <c r="D7" s="910">
        <v>133</v>
      </c>
      <c r="E7" s="911">
        <v>8750400</v>
      </c>
      <c r="F7" s="911">
        <f t="shared" ref="F7" si="0">E7-G7</f>
        <v>8709881.8100000005</v>
      </c>
      <c r="G7" s="912">
        <f>10144.37+30373.82</f>
        <v>40518.19</v>
      </c>
      <c r="J7" s="896"/>
      <c r="K7" s="896"/>
    </row>
    <row r="8" spans="1:11" ht="41.25" customHeight="1" x14ac:dyDescent="0.2">
      <c r="A8" s="1325" t="s">
        <v>37</v>
      </c>
      <c r="B8" s="913" t="s">
        <v>4318</v>
      </c>
      <c r="C8" s="914" t="s">
        <v>3629</v>
      </c>
      <c r="D8" s="915">
        <f>SUM(D9:D11)</f>
        <v>17</v>
      </c>
      <c r="E8" s="916">
        <f>SUM(E9:E11)</f>
        <v>1282000</v>
      </c>
      <c r="F8" s="916">
        <f>SUM(F9:F11)</f>
        <v>1251478</v>
      </c>
      <c r="G8" s="917">
        <f>SUM(G9:G11)</f>
        <v>30522</v>
      </c>
      <c r="J8" s="896"/>
      <c r="K8" s="896"/>
    </row>
    <row r="9" spans="1:11" x14ac:dyDescent="0.2">
      <c r="A9" s="1325"/>
      <c r="B9" s="918" t="s">
        <v>3643</v>
      </c>
      <c r="C9" s="919"/>
      <c r="D9" s="920">
        <v>2</v>
      </c>
      <c r="E9" s="921">
        <v>110000</v>
      </c>
      <c r="F9" s="921">
        <f t="shared" ref="F9:F11" si="1">E9-G9</f>
        <v>103400</v>
      </c>
      <c r="G9" s="922">
        <v>6600</v>
      </c>
      <c r="J9" s="896"/>
      <c r="K9" s="896"/>
    </row>
    <row r="10" spans="1:11" x14ac:dyDescent="0.2">
      <c r="A10" s="1325"/>
      <c r="B10" s="918" t="s">
        <v>3630</v>
      </c>
      <c r="C10" s="923"/>
      <c r="D10" s="920">
        <v>14</v>
      </c>
      <c r="E10" s="921">
        <v>1100000</v>
      </c>
      <c r="F10" s="921">
        <f t="shared" si="1"/>
        <v>1094275</v>
      </c>
      <c r="G10" s="922">
        <v>5725</v>
      </c>
      <c r="J10" s="896"/>
      <c r="K10" s="896"/>
    </row>
    <row r="11" spans="1:11" x14ac:dyDescent="0.2">
      <c r="A11" s="1325"/>
      <c r="B11" s="924" t="s">
        <v>3646</v>
      </c>
      <c r="C11" s="919"/>
      <c r="D11" s="920">
        <v>1</v>
      </c>
      <c r="E11" s="921">
        <v>72000</v>
      </c>
      <c r="F11" s="921">
        <f t="shared" si="1"/>
        <v>53803</v>
      </c>
      <c r="G11" s="922">
        <v>18197</v>
      </c>
      <c r="J11" s="896"/>
      <c r="K11" s="896"/>
    </row>
    <row r="12" spans="1:11" ht="27.75" customHeight="1" x14ac:dyDescent="0.2">
      <c r="A12" s="1325"/>
      <c r="B12" s="925" t="s">
        <v>4319</v>
      </c>
      <c r="C12" s="926" t="s">
        <v>3629</v>
      </c>
      <c r="D12" s="927">
        <f>SUM(D13:D20)</f>
        <v>60</v>
      </c>
      <c r="E12" s="928">
        <f>SUM(E13:E20)</f>
        <v>12221000</v>
      </c>
      <c r="F12" s="928">
        <f>SUM(F13:F20)</f>
        <v>11929833.840000002</v>
      </c>
      <c r="G12" s="929">
        <f>SUM(G13:G20)</f>
        <v>291166.16000000003</v>
      </c>
      <c r="J12" s="896"/>
      <c r="K12" s="896"/>
    </row>
    <row r="13" spans="1:11" x14ac:dyDescent="0.2">
      <c r="A13" s="1325"/>
      <c r="B13" s="930" t="s">
        <v>3636</v>
      </c>
      <c r="C13" s="919"/>
      <c r="D13" s="920">
        <v>4</v>
      </c>
      <c r="E13" s="921">
        <v>1090000</v>
      </c>
      <c r="F13" s="921">
        <f>E13-G13</f>
        <v>1090000</v>
      </c>
      <c r="G13" s="922">
        <v>0</v>
      </c>
      <c r="J13" s="896"/>
      <c r="K13" s="896"/>
    </row>
    <row r="14" spans="1:11" x14ac:dyDescent="0.2">
      <c r="A14" s="1325"/>
      <c r="B14" s="930" t="s">
        <v>3633</v>
      </c>
      <c r="C14" s="919"/>
      <c r="D14" s="920">
        <v>3</v>
      </c>
      <c r="E14" s="921">
        <v>699500</v>
      </c>
      <c r="F14" s="921">
        <f t="shared" ref="F14:F20" si="2">E14-G14</f>
        <v>699500</v>
      </c>
      <c r="G14" s="922">
        <v>0</v>
      </c>
      <c r="J14" s="896"/>
      <c r="K14" s="896"/>
    </row>
    <row r="15" spans="1:11" x14ac:dyDescent="0.2">
      <c r="A15" s="1325"/>
      <c r="B15" s="930" t="s">
        <v>3643</v>
      </c>
      <c r="C15" s="919"/>
      <c r="D15" s="920">
        <v>2</v>
      </c>
      <c r="E15" s="921">
        <v>449000</v>
      </c>
      <c r="F15" s="921">
        <f t="shared" si="2"/>
        <v>449000</v>
      </c>
      <c r="G15" s="922">
        <v>0</v>
      </c>
      <c r="J15" s="896"/>
      <c r="K15" s="896"/>
    </row>
    <row r="16" spans="1:11" x14ac:dyDescent="0.2">
      <c r="A16" s="1325"/>
      <c r="B16" s="930" t="s">
        <v>3630</v>
      </c>
      <c r="C16" s="923"/>
      <c r="D16" s="920">
        <v>30</v>
      </c>
      <c r="E16" s="921">
        <v>6271600</v>
      </c>
      <c r="F16" s="921">
        <f t="shared" si="2"/>
        <v>6084875.3700000001</v>
      </c>
      <c r="G16" s="922">
        <f>23402.63+163322</f>
        <v>186724.63</v>
      </c>
      <c r="J16" s="896"/>
      <c r="K16" s="896"/>
    </row>
    <row r="17" spans="1:15" x14ac:dyDescent="0.2">
      <c r="A17" s="1325"/>
      <c r="B17" s="930" t="s">
        <v>3631</v>
      </c>
      <c r="C17" s="919"/>
      <c r="D17" s="920">
        <v>3</v>
      </c>
      <c r="E17" s="921">
        <v>285000</v>
      </c>
      <c r="F17" s="921">
        <f t="shared" si="2"/>
        <v>285000</v>
      </c>
      <c r="G17" s="922">
        <v>0</v>
      </c>
      <c r="J17" s="896"/>
      <c r="K17" s="896"/>
    </row>
    <row r="18" spans="1:15" x14ac:dyDescent="0.2">
      <c r="A18" s="1325"/>
      <c r="B18" s="931" t="s">
        <v>3638</v>
      </c>
      <c r="C18" s="923"/>
      <c r="D18" s="920">
        <v>16</v>
      </c>
      <c r="E18" s="921">
        <v>3015900</v>
      </c>
      <c r="F18" s="921">
        <f t="shared" si="2"/>
        <v>2916192</v>
      </c>
      <c r="G18" s="922">
        <f>9500+90208</f>
        <v>99708</v>
      </c>
      <c r="J18" s="896"/>
      <c r="K18" s="896"/>
    </row>
    <row r="19" spans="1:15" x14ac:dyDescent="0.2">
      <c r="A19" s="1325"/>
      <c r="B19" s="931" t="s">
        <v>3639</v>
      </c>
      <c r="C19" s="919"/>
      <c r="D19" s="920">
        <v>1</v>
      </c>
      <c r="E19" s="921">
        <v>110000</v>
      </c>
      <c r="F19" s="921">
        <f t="shared" si="2"/>
        <v>105266.47</v>
      </c>
      <c r="G19" s="922">
        <v>4733.53</v>
      </c>
      <c r="J19" s="896"/>
      <c r="K19" s="896"/>
      <c r="N19" s="896"/>
      <c r="O19" s="896"/>
    </row>
    <row r="20" spans="1:15" x14ac:dyDescent="0.2">
      <c r="A20" s="1325"/>
      <c r="B20" s="930" t="s">
        <v>3640</v>
      </c>
      <c r="C20" s="919"/>
      <c r="D20" s="920">
        <v>1</v>
      </c>
      <c r="E20" s="921">
        <v>300000</v>
      </c>
      <c r="F20" s="921">
        <f t="shared" si="2"/>
        <v>300000</v>
      </c>
      <c r="G20" s="922">
        <v>0</v>
      </c>
      <c r="J20" s="896"/>
      <c r="K20" s="896"/>
      <c r="N20" s="896"/>
      <c r="O20" s="896"/>
    </row>
    <row r="21" spans="1:15" ht="41.25" customHeight="1" x14ac:dyDescent="0.2">
      <c r="A21" s="1325"/>
      <c r="B21" s="932" t="s">
        <v>4320</v>
      </c>
      <c r="C21" s="933" t="s">
        <v>599</v>
      </c>
      <c r="D21" s="927">
        <f>SUM(D22:D27)</f>
        <v>47</v>
      </c>
      <c r="E21" s="928">
        <f>SUM(E22:E27)</f>
        <v>20066978.34</v>
      </c>
      <c r="F21" s="928">
        <f>SUM(F22:F27)</f>
        <v>20066978.34</v>
      </c>
      <c r="G21" s="929">
        <f>SUM(G22:G27)</f>
        <v>0</v>
      </c>
      <c r="J21" s="896"/>
      <c r="K21" s="896"/>
    </row>
    <row r="22" spans="1:15" x14ac:dyDescent="0.2">
      <c r="A22" s="1325"/>
      <c r="B22" s="918" t="s">
        <v>3633</v>
      </c>
      <c r="C22" s="919"/>
      <c r="D22" s="920">
        <v>2</v>
      </c>
      <c r="E22" s="921">
        <v>950300</v>
      </c>
      <c r="F22" s="921">
        <f t="shared" ref="F22:F27" si="3">E22-G22</f>
        <v>950300</v>
      </c>
      <c r="G22" s="922">
        <v>0</v>
      </c>
      <c r="J22" s="896"/>
      <c r="K22" s="896"/>
    </row>
    <row r="23" spans="1:15" x14ac:dyDescent="0.2">
      <c r="A23" s="1325"/>
      <c r="B23" s="934" t="s">
        <v>3634</v>
      </c>
      <c r="C23" s="919"/>
      <c r="D23" s="920">
        <v>1</v>
      </c>
      <c r="E23" s="921">
        <v>500000</v>
      </c>
      <c r="F23" s="921">
        <f t="shared" si="3"/>
        <v>500000</v>
      </c>
      <c r="G23" s="922">
        <v>0</v>
      </c>
      <c r="J23" s="896"/>
      <c r="K23" s="896"/>
    </row>
    <row r="24" spans="1:15" x14ac:dyDescent="0.2">
      <c r="A24" s="1325"/>
      <c r="B24" s="918" t="s">
        <v>3630</v>
      </c>
      <c r="C24" s="923"/>
      <c r="D24" s="920">
        <v>2</v>
      </c>
      <c r="E24" s="921">
        <v>875000</v>
      </c>
      <c r="F24" s="921">
        <f t="shared" si="3"/>
        <v>875000</v>
      </c>
      <c r="G24" s="922">
        <v>0</v>
      </c>
      <c r="J24" s="896"/>
      <c r="K24" s="896"/>
    </row>
    <row r="25" spans="1:15" x14ac:dyDescent="0.2">
      <c r="A25" s="1325"/>
      <c r="B25" s="918" t="s">
        <v>3631</v>
      </c>
      <c r="C25" s="919"/>
      <c r="D25" s="920">
        <v>21</v>
      </c>
      <c r="E25" s="921">
        <v>8495978.3399999999</v>
      </c>
      <c r="F25" s="921">
        <f t="shared" si="3"/>
        <v>8495978.3399999999</v>
      </c>
      <c r="G25" s="922">
        <v>0</v>
      </c>
      <c r="J25" s="896"/>
      <c r="K25" s="896"/>
    </row>
    <row r="26" spans="1:15" x14ac:dyDescent="0.2">
      <c r="A26" s="1325"/>
      <c r="B26" s="924" t="s">
        <v>3632</v>
      </c>
      <c r="C26" s="919"/>
      <c r="D26" s="920">
        <v>2</v>
      </c>
      <c r="E26" s="921">
        <v>1000000</v>
      </c>
      <c r="F26" s="921">
        <f t="shared" si="3"/>
        <v>1000000</v>
      </c>
      <c r="G26" s="922">
        <v>0</v>
      </c>
      <c r="J26" s="896"/>
      <c r="K26" s="896"/>
    </row>
    <row r="27" spans="1:15" x14ac:dyDescent="0.2">
      <c r="A27" s="1325"/>
      <c r="B27" s="918" t="s">
        <v>3635</v>
      </c>
      <c r="C27" s="919"/>
      <c r="D27" s="920">
        <v>19</v>
      </c>
      <c r="E27" s="921">
        <v>8245700</v>
      </c>
      <c r="F27" s="921">
        <f t="shared" si="3"/>
        <v>8245700</v>
      </c>
      <c r="G27" s="922">
        <v>0</v>
      </c>
      <c r="J27" s="896"/>
      <c r="K27" s="896"/>
      <c r="N27" s="896"/>
      <c r="O27" s="896"/>
    </row>
    <row r="28" spans="1:15" ht="27.75" customHeight="1" x14ac:dyDescent="0.2">
      <c r="A28" s="1325"/>
      <c r="B28" s="925" t="s">
        <v>4321</v>
      </c>
      <c r="C28" s="926" t="s">
        <v>599</v>
      </c>
      <c r="D28" s="927">
        <f>SUM(D29:D33)</f>
        <v>6</v>
      </c>
      <c r="E28" s="928">
        <f>SUM(E29:E33)</f>
        <v>4942522.2799999993</v>
      </c>
      <c r="F28" s="928">
        <f>SUM(F29:F33)</f>
        <v>4942522.2799999993</v>
      </c>
      <c r="G28" s="929">
        <f>SUM(G29:G33)</f>
        <v>0</v>
      </c>
      <c r="J28" s="896"/>
      <c r="K28" s="896"/>
    </row>
    <row r="29" spans="1:15" x14ac:dyDescent="0.2">
      <c r="A29" s="1325"/>
      <c r="B29" s="918" t="s">
        <v>3634</v>
      </c>
      <c r="C29" s="919"/>
      <c r="D29" s="920">
        <v>1</v>
      </c>
      <c r="E29" s="921">
        <v>948159.85</v>
      </c>
      <c r="F29" s="921">
        <f>E29-G29</f>
        <v>948159.85</v>
      </c>
      <c r="G29" s="922">
        <v>0</v>
      </c>
      <c r="J29" s="896"/>
      <c r="K29" s="896"/>
    </row>
    <row r="30" spans="1:15" x14ac:dyDescent="0.2">
      <c r="A30" s="1325"/>
      <c r="B30" s="930" t="s">
        <v>3630</v>
      </c>
      <c r="C30" s="923"/>
      <c r="D30" s="920">
        <v>1</v>
      </c>
      <c r="E30" s="921">
        <v>617208.82999999996</v>
      </c>
      <c r="F30" s="921">
        <f t="shared" ref="F30:F33" si="4">E30-G30</f>
        <v>617208.82999999996</v>
      </c>
      <c r="G30" s="922">
        <v>0</v>
      </c>
      <c r="J30" s="896"/>
      <c r="K30" s="896"/>
    </row>
    <row r="31" spans="1:15" x14ac:dyDescent="0.2">
      <c r="A31" s="1325"/>
      <c r="B31" s="930" t="s">
        <v>3631</v>
      </c>
      <c r="C31" s="919"/>
      <c r="D31" s="920">
        <v>1</v>
      </c>
      <c r="E31" s="921">
        <v>2000000</v>
      </c>
      <c r="F31" s="921">
        <f t="shared" si="4"/>
        <v>2000000</v>
      </c>
      <c r="G31" s="922">
        <v>0</v>
      </c>
      <c r="J31" s="896"/>
      <c r="K31" s="896"/>
    </row>
    <row r="32" spans="1:15" x14ac:dyDescent="0.2">
      <c r="A32" s="1325"/>
      <c r="B32" s="931" t="s">
        <v>3632</v>
      </c>
      <c r="C32" s="919"/>
      <c r="D32" s="920">
        <v>0</v>
      </c>
      <c r="E32" s="921">
        <v>0</v>
      </c>
      <c r="F32" s="921">
        <f t="shared" si="4"/>
        <v>0</v>
      </c>
      <c r="G32" s="922">
        <v>0</v>
      </c>
      <c r="J32" s="896"/>
      <c r="K32" s="896"/>
    </row>
    <row r="33" spans="1:11" ht="13.5" thickBot="1" x14ac:dyDescent="0.25">
      <c r="A33" s="1325"/>
      <c r="B33" s="935" t="s">
        <v>3635</v>
      </c>
      <c r="C33" s="936"/>
      <c r="D33" s="937">
        <v>3</v>
      </c>
      <c r="E33" s="938">
        <v>1377153.6</v>
      </c>
      <c r="F33" s="938">
        <f t="shared" si="4"/>
        <v>1377153.6</v>
      </c>
      <c r="G33" s="939">
        <v>0</v>
      </c>
      <c r="J33" s="896"/>
      <c r="K33" s="896"/>
    </row>
    <row r="34" spans="1:11" ht="27.75" customHeight="1" x14ac:dyDescent="0.2">
      <c r="A34" s="1335" t="s">
        <v>35</v>
      </c>
      <c r="B34" s="903" t="s">
        <v>4322</v>
      </c>
      <c r="C34" s="904" t="s">
        <v>599</v>
      </c>
      <c r="D34" s="905">
        <f>SUM(D35:D36)</f>
        <v>114</v>
      </c>
      <c r="E34" s="906">
        <f>SUM(E35:E36)</f>
        <v>27214586.469999999</v>
      </c>
      <c r="F34" s="906">
        <f>SUM(F35:F36)</f>
        <v>26938349.399999999</v>
      </c>
      <c r="G34" s="907">
        <f>SUM(G35:G36)</f>
        <v>276237.07</v>
      </c>
      <c r="J34" s="896"/>
      <c r="K34" s="896"/>
    </row>
    <row r="35" spans="1:11" x14ac:dyDescent="0.2">
      <c r="A35" s="1337"/>
      <c r="B35" s="940" t="s">
        <v>3632</v>
      </c>
      <c r="C35" s="919"/>
      <c r="D35" s="920">
        <v>95</v>
      </c>
      <c r="E35" s="921">
        <v>25367986.469999999</v>
      </c>
      <c r="F35" s="921">
        <f t="shared" ref="F35:F36" si="5">E35-G35</f>
        <v>25091749.399999999</v>
      </c>
      <c r="G35" s="922">
        <v>276237.07</v>
      </c>
      <c r="J35" s="896"/>
      <c r="K35" s="896"/>
    </row>
    <row r="36" spans="1:11" x14ac:dyDescent="0.2">
      <c r="A36" s="1337"/>
      <c r="B36" s="940" t="s">
        <v>3639</v>
      </c>
      <c r="C36" s="919"/>
      <c r="D36" s="920">
        <v>19</v>
      </c>
      <c r="E36" s="921">
        <v>1846600</v>
      </c>
      <c r="F36" s="921">
        <f t="shared" si="5"/>
        <v>1846600</v>
      </c>
      <c r="G36" s="922">
        <v>0</v>
      </c>
      <c r="J36" s="896"/>
      <c r="K36" s="896"/>
    </row>
    <row r="37" spans="1:11" ht="27.75" customHeight="1" x14ac:dyDescent="0.2">
      <c r="A37" s="1337"/>
      <c r="B37" s="932" t="s">
        <v>4323</v>
      </c>
      <c r="C37" s="926" t="s">
        <v>599</v>
      </c>
      <c r="D37" s="927">
        <f>SUM(D38:D38)</f>
        <v>57</v>
      </c>
      <c r="E37" s="928">
        <f>SUM(E38:E38)</f>
        <v>14620960</v>
      </c>
      <c r="F37" s="928">
        <f>SUM(F38:F38)</f>
        <v>14620960</v>
      </c>
      <c r="G37" s="929">
        <f>SUM(G38:G38)</f>
        <v>0</v>
      </c>
      <c r="J37" s="896"/>
      <c r="K37" s="896"/>
    </row>
    <row r="38" spans="1:11" x14ac:dyDescent="0.2">
      <c r="A38" s="1337"/>
      <c r="B38" s="940" t="s">
        <v>3632</v>
      </c>
      <c r="C38" s="919"/>
      <c r="D38" s="920">
        <v>57</v>
      </c>
      <c r="E38" s="921">
        <v>14620960</v>
      </c>
      <c r="F38" s="921">
        <f t="shared" ref="F38" si="6">E38-G38</f>
        <v>14620960</v>
      </c>
      <c r="G38" s="922">
        <v>0</v>
      </c>
      <c r="J38" s="896"/>
      <c r="K38" s="896"/>
    </row>
    <row r="39" spans="1:11" ht="27.75" customHeight="1" x14ac:dyDescent="0.2">
      <c r="A39" s="1337"/>
      <c r="B39" s="932" t="s">
        <v>4324</v>
      </c>
      <c r="C39" s="926" t="s">
        <v>599</v>
      </c>
      <c r="D39" s="927">
        <f>SUM(D40:D42)</f>
        <v>15</v>
      </c>
      <c r="E39" s="928">
        <f>SUM(E40:E42)</f>
        <v>1403350</v>
      </c>
      <c r="F39" s="928">
        <f>SUM(F40:F42)</f>
        <v>1403350</v>
      </c>
      <c r="G39" s="929">
        <f>SUM(G40:G42)</f>
        <v>0</v>
      </c>
      <c r="J39" s="896"/>
      <c r="K39" s="896"/>
    </row>
    <row r="40" spans="1:11" x14ac:dyDescent="0.2">
      <c r="A40" s="1337"/>
      <c r="B40" s="934" t="s">
        <v>3636</v>
      </c>
      <c r="C40" s="919"/>
      <c r="D40" s="920">
        <v>1</v>
      </c>
      <c r="E40" s="921">
        <v>93400</v>
      </c>
      <c r="F40" s="921">
        <f t="shared" ref="F40:F42" si="7">E40-G40</f>
        <v>93400</v>
      </c>
      <c r="G40" s="922">
        <v>0</v>
      </c>
      <c r="J40" s="896"/>
      <c r="K40" s="896"/>
    </row>
    <row r="41" spans="1:11" x14ac:dyDescent="0.2">
      <c r="A41" s="1337"/>
      <c r="B41" s="934" t="s">
        <v>3633</v>
      </c>
      <c r="C41" s="919"/>
      <c r="D41" s="920">
        <v>13</v>
      </c>
      <c r="E41" s="921">
        <v>1254300</v>
      </c>
      <c r="F41" s="921">
        <f t="shared" si="7"/>
        <v>1254300</v>
      </c>
      <c r="G41" s="922">
        <v>0</v>
      </c>
      <c r="J41" s="896"/>
      <c r="K41" s="896"/>
    </row>
    <row r="42" spans="1:11" x14ac:dyDescent="0.2">
      <c r="A42" s="1337"/>
      <c r="B42" s="934" t="s">
        <v>3630</v>
      </c>
      <c r="C42" s="923"/>
      <c r="D42" s="920">
        <v>1</v>
      </c>
      <c r="E42" s="921">
        <v>55650</v>
      </c>
      <c r="F42" s="921">
        <f t="shared" si="7"/>
        <v>55650</v>
      </c>
      <c r="G42" s="922">
        <v>0</v>
      </c>
      <c r="J42" s="896"/>
      <c r="K42" s="896"/>
    </row>
    <row r="43" spans="1:11" ht="27.75" customHeight="1" x14ac:dyDescent="0.2">
      <c r="A43" s="1337"/>
      <c r="B43" s="932" t="s">
        <v>4325</v>
      </c>
      <c r="C43" s="926" t="s">
        <v>599</v>
      </c>
      <c r="D43" s="927">
        <f>SUM(D44:D44)</f>
        <v>16</v>
      </c>
      <c r="E43" s="928">
        <f>SUM(E44:E44)</f>
        <v>28070000</v>
      </c>
      <c r="F43" s="928">
        <f>SUM(F44:F44)</f>
        <v>28070000</v>
      </c>
      <c r="G43" s="929">
        <f>SUM(G44:G44)</f>
        <v>0</v>
      </c>
      <c r="J43" s="896"/>
      <c r="K43" s="896"/>
    </row>
    <row r="44" spans="1:11" x14ac:dyDescent="0.2">
      <c r="A44" s="1337"/>
      <c r="B44" s="940" t="s">
        <v>3632</v>
      </c>
      <c r="C44" s="919"/>
      <c r="D44" s="920">
        <v>16</v>
      </c>
      <c r="E44" s="921">
        <v>28070000</v>
      </c>
      <c r="F44" s="921">
        <f t="shared" ref="F44" si="8">E44-G44</f>
        <v>28070000</v>
      </c>
      <c r="G44" s="922">
        <v>0</v>
      </c>
      <c r="J44" s="896"/>
      <c r="K44" s="896"/>
    </row>
    <row r="45" spans="1:11" ht="27.75" customHeight="1" x14ac:dyDescent="0.2">
      <c r="A45" s="1337"/>
      <c r="B45" s="932" t="s">
        <v>4326</v>
      </c>
      <c r="C45" s="926" t="s">
        <v>599</v>
      </c>
      <c r="D45" s="927">
        <f>SUM(D46:D48)</f>
        <v>0</v>
      </c>
      <c r="E45" s="928">
        <f>SUM(E46:E48)</f>
        <v>0</v>
      </c>
      <c r="F45" s="928">
        <f>SUM(F46:F48)</f>
        <v>0</v>
      </c>
      <c r="G45" s="929">
        <f>SUM(G46:G48)</f>
        <v>0</v>
      </c>
      <c r="J45" s="896"/>
      <c r="K45" s="896"/>
    </row>
    <row r="46" spans="1:11" x14ac:dyDescent="0.2">
      <c r="A46" s="1337"/>
      <c r="B46" s="918" t="s">
        <v>3636</v>
      </c>
      <c r="C46" s="919"/>
      <c r="D46" s="920">
        <v>0</v>
      </c>
      <c r="E46" s="921">
        <v>0</v>
      </c>
      <c r="F46" s="921">
        <f t="shared" ref="F46:F48" si="9">E46-G46</f>
        <v>0</v>
      </c>
      <c r="G46" s="922">
        <v>0</v>
      </c>
      <c r="J46" s="896"/>
      <c r="K46" s="896"/>
    </row>
    <row r="47" spans="1:11" x14ac:dyDescent="0.2">
      <c r="A47" s="1337"/>
      <c r="B47" s="918" t="s">
        <v>3633</v>
      </c>
      <c r="C47" s="919"/>
      <c r="D47" s="920">
        <v>0</v>
      </c>
      <c r="E47" s="921">
        <v>0</v>
      </c>
      <c r="F47" s="921">
        <f t="shared" si="9"/>
        <v>0</v>
      </c>
      <c r="G47" s="922">
        <v>0</v>
      </c>
      <c r="J47" s="896"/>
      <c r="K47" s="896"/>
    </row>
    <row r="48" spans="1:11" ht="13.5" thickBot="1" x14ac:dyDescent="0.25">
      <c r="A48" s="1336"/>
      <c r="B48" s="941" t="s">
        <v>3632</v>
      </c>
      <c r="C48" s="909"/>
      <c r="D48" s="910">
        <v>0</v>
      </c>
      <c r="E48" s="911">
        <v>0</v>
      </c>
      <c r="F48" s="911">
        <f t="shared" si="9"/>
        <v>0</v>
      </c>
      <c r="G48" s="912">
        <v>0</v>
      </c>
      <c r="J48" s="896"/>
      <c r="K48" s="896"/>
    </row>
    <row r="49" spans="1:11" ht="27.75" customHeight="1" x14ac:dyDescent="0.2">
      <c r="A49" s="1335" t="s">
        <v>0</v>
      </c>
      <c r="B49" s="903" t="s">
        <v>4327</v>
      </c>
      <c r="C49" s="898" t="s">
        <v>599</v>
      </c>
      <c r="D49" s="899">
        <f>SUM(D50:D51)</f>
        <v>24</v>
      </c>
      <c r="E49" s="942">
        <f>SUM(E50:E51)</f>
        <v>1714770.05</v>
      </c>
      <c r="F49" s="942">
        <f>SUM(F50:F51)</f>
        <v>1714770.05</v>
      </c>
      <c r="G49" s="943">
        <f>SUM(G50:G51)</f>
        <v>0</v>
      </c>
      <c r="J49" s="896"/>
      <c r="K49" s="896"/>
    </row>
    <row r="50" spans="1:11" x14ac:dyDescent="0.2">
      <c r="A50" s="1337"/>
      <c r="B50" s="944" t="s">
        <v>3633</v>
      </c>
      <c r="C50" s="945"/>
      <c r="D50" s="946">
        <v>1</v>
      </c>
      <c r="E50" s="947">
        <v>80000</v>
      </c>
      <c r="F50" s="947">
        <f>E50-G50</f>
        <v>80000</v>
      </c>
      <c r="G50" s="948">
        <v>0</v>
      </c>
      <c r="J50" s="896"/>
      <c r="K50" s="896"/>
    </row>
    <row r="51" spans="1:11" x14ac:dyDescent="0.2">
      <c r="A51" s="1337"/>
      <c r="B51" s="949" t="s">
        <v>3638</v>
      </c>
      <c r="C51" s="950"/>
      <c r="D51" s="946">
        <v>23</v>
      </c>
      <c r="E51" s="947">
        <v>1634770.05</v>
      </c>
      <c r="F51" s="947">
        <f>E51-G51</f>
        <v>1634770.05</v>
      </c>
      <c r="G51" s="948">
        <v>0</v>
      </c>
      <c r="J51" s="896"/>
      <c r="K51" s="896"/>
    </row>
    <row r="52" spans="1:11" ht="27.75" customHeight="1" x14ac:dyDescent="0.2">
      <c r="A52" s="1337"/>
      <c r="B52" s="932" t="s">
        <v>4328</v>
      </c>
      <c r="C52" s="951" t="s">
        <v>599</v>
      </c>
      <c r="D52" s="952">
        <f>SUM(D53:D56)</f>
        <v>14</v>
      </c>
      <c r="E52" s="953">
        <f>SUM(E53:E56)</f>
        <v>2536316</v>
      </c>
      <c r="F52" s="953">
        <f>SUM(F53:F56)</f>
        <v>2536316</v>
      </c>
      <c r="G52" s="954">
        <f>SUM(G53:G56)</f>
        <v>0</v>
      </c>
      <c r="J52" s="896"/>
      <c r="K52" s="896"/>
    </row>
    <row r="53" spans="1:11" x14ac:dyDescent="0.2">
      <c r="A53" s="1337"/>
      <c r="B53" s="944" t="s">
        <v>3636</v>
      </c>
      <c r="C53" s="945"/>
      <c r="D53" s="946">
        <v>4</v>
      </c>
      <c r="E53" s="947">
        <v>699016</v>
      </c>
      <c r="F53" s="947">
        <f t="shared" ref="F53:F56" si="10">E53-G53</f>
        <v>699016</v>
      </c>
      <c r="G53" s="948">
        <v>0</v>
      </c>
      <c r="J53" s="896"/>
      <c r="K53" s="896"/>
    </row>
    <row r="54" spans="1:11" x14ac:dyDescent="0.2">
      <c r="A54" s="1337"/>
      <c r="B54" s="944" t="s">
        <v>3633</v>
      </c>
      <c r="C54" s="945"/>
      <c r="D54" s="946">
        <v>4</v>
      </c>
      <c r="E54" s="947">
        <v>899400</v>
      </c>
      <c r="F54" s="947">
        <f t="shared" si="10"/>
        <v>899400</v>
      </c>
      <c r="G54" s="948">
        <v>0</v>
      </c>
      <c r="J54" s="896"/>
      <c r="K54" s="896"/>
    </row>
    <row r="55" spans="1:11" x14ac:dyDescent="0.2">
      <c r="A55" s="1337"/>
      <c r="B55" s="944" t="s">
        <v>3642</v>
      </c>
      <c r="C55" s="945"/>
      <c r="D55" s="946">
        <v>1</v>
      </c>
      <c r="E55" s="947">
        <v>250000</v>
      </c>
      <c r="F55" s="947">
        <f t="shared" si="10"/>
        <v>250000</v>
      </c>
      <c r="G55" s="948">
        <v>0</v>
      </c>
      <c r="J55" s="896"/>
      <c r="K55" s="896"/>
    </row>
    <row r="56" spans="1:11" x14ac:dyDescent="0.2">
      <c r="A56" s="1337"/>
      <c r="B56" s="944" t="s">
        <v>3630</v>
      </c>
      <c r="C56" s="945"/>
      <c r="D56" s="946">
        <v>5</v>
      </c>
      <c r="E56" s="947">
        <v>687900</v>
      </c>
      <c r="F56" s="947">
        <f t="shared" si="10"/>
        <v>687900</v>
      </c>
      <c r="G56" s="948">
        <v>0</v>
      </c>
      <c r="J56" s="896"/>
      <c r="K56" s="896"/>
    </row>
    <row r="57" spans="1:11" ht="27.75" customHeight="1" x14ac:dyDescent="0.2">
      <c r="A57" s="1337"/>
      <c r="B57" s="932" t="s">
        <v>4329</v>
      </c>
      <c r="C57" s="951" t="s">
        <v>599</v>
      </c>
      <c r="D57" s="952">
        <f>SUM(D58:D63)</f>
        <v>15</v>
      </c>
      <c r="E57" s="953">
        <f>SUM(E58:E63)</f>
        <v>4115817.21</v>
      </c>
      <c r="F57" s="953">
        <f>SUM(F58:F63)</f>
        <v>4108928.45</v>
      </c>
      <c r="G57" s="954">
        <f>SUM(G58:G63)</f>
        <v>6888.76</v>
      </c>
      <c r="J57" s="896"/>
      <c r="K57" s="896"/>
    </row>
    <row r="58" spans="1:11" x14ac:dyDescent="0.2">
      <c r="A58" s="1337"/>
      <c r="B58" s="944" t="s">
        <v>3633</v>
      </c>
      <c r="C58" s="945"/>
      <c r="D58" s="946">
        <v>2</v>
      </c>
      <c r="E58" s="947">
        <v>580100</v>
      </c>
      <c r="F58" s="947">
        <f t="shared" ref="F58:F63" si="11">E58-G58</f>
        <v>580100</v>
      </c>
      <c r="G58" s="948">
        <v>0</v>
      </c>
      <c r="J58" s="896"/>
      <c r="K58" s="896"/>
    </row>
    <row r="59" spans="1:11" x14ac:dyDescent="0.2">
      <c r="A59" s="1337"/>
      <c r="B59" s="944" t="s">
        <v>3643</v>
      </c>
      <c r="C59" s="945"/>
      <c r="D59" s="946">
        <v>1</v>
      </c>
      <c r="E59" s="947">
        <v>264084</v>
      </c>
      <c r="F59" s="947">
        <f t="shared" si="11"/>
        <v>264084</v>
      </c>
      <c r="G59" s="948">
        <v>0</v>
      </c>
      <c r="J59" s="896"/>
      <c r="K59" s="896"/>
    </row>
    <row r="60" spans="1:11" x14ac:dyDescent="0.2">
      <c r="A60" s="1337"/>
      <c r="B60" s="1002" t="s">
        <v>3630</v>
      </c>
      <c r="C60" s="1003"/>
      <c r="D60" s="946">
        <v>1</v>
      </c>
      <c r="E60" s="947">
        <v>149200</v>
      </c>
      <c r="F60" s="947">
        <f t="shared" si="11"/>
        <v>142311.24</v>
      </c>
      <c r="G60" s="948">
        <v>6888.76</v>
      </c>
      <c r="J60" s="896"/>
      <c r="K60" s="896"/>
    </row>
    <row r="61" spans="1:11" x14ac:dyDescent="0.2">
      <c r="A61" s="1337"/>
      <c r="B61" s="949" t="s">
        <v>3638</v>
      </c>
      <c r="C61" s="945"/>
      <c r="D61" s="946">
        <v>7</v>
      </c>
      <c r="E61" s="947">
        <v>2096933.21</v>
      </c>
      <c r="F61" s="947">
        <f t="shared" si="11"/>
        <v>2096933.21</v>
      </c>
      <c r="G61" s="948">
        <v>0</v>
      </c>
      <c r="J61" s="896"/>
      <c r="K61" s="896"/>
    </row>
    <row r="62" spans="1:11" x14ac:dyDescent="0.2">
      <c r="A62" s="1337"/>
      <c r="B62" s="944" t="s">
        <v>3644</v>
      </c>
      <c r="C62" s="945"/>
      <c r="D62" s="946">
        <v>3</v>
      </c>
      <c r="E62" s="947">
        <v>645500</v>
      </c>
      <c r="F62" s="947">
        <f t="shared" si="11"/>
        <v>645500</v>
      </c>
      <c r="G62" s="948">
        <v>0</v>
      </c>
      <c r="J62" s="896"/>
      <c r="K62" s="896"/>
    </row>
    <row r="63" spans="1:11" x14ac:dyDescent="0.2">
      <c r="A63" s="1337"/>
      <c r="B63" s="949" t="s">
        <v>3645</v>
      </c>
      <c r="C63" s="950"/>
      <c r="D63" s="946">
        <v>1</v>
      </c>
      <c r="E63" s="947">
        <v>380000</v>
      </c>
      <c r="F63" s="947">
        <f t="shared" si="11"/>
        <v>380000</v>
      </c>
      <c r="G63" s="948">
        <v>0</v>
      </c>
      <c r="J63" s="896"/>
      <c r="K63" s="896"/>
    </row>
    <row r="64" spans="1:11" ht="27.75" customHeight="1" x14ac:dyDescent="0.2">
      <c r="A64" s="1337"/>
      <c r="B64" s="932" t="s">
        <v>4330</v>
      </c>
      <c r="C64" s="951" t="s">
        <v>599</v>
      </c>
      <c r="D64" s="952">
        <f>SUM(D65:D67)</f>
        <v>6</v>
      </c>
      <c r="E64" s="953">
        <f>SUM(E65:E67)</f>
        <v>2004000</v>
      </c>
      <c r="F64" s="953">
        <f>SUM(F65:F67)</f>
        <v>2004000</v>
      </c>
      <c r="G64" s="954">
        <f>SUM(G65:G67)</f>
        <v>0</v>
      </c>
      <c r="J64" s="896"/>
      <c r="K64" s="896"/>
    </row>
    <row r="65" spans="1:11" x14ac:dyDescent="0.2">
      <c r="A65" s="1337"/>
      <c r="B65" s="944" t="s">
        <v>3633</v>
      </c>
      <c r="C65" s="945"/>
      <c r="D65" s="946">
        <v>1</v>
      </c>
      <c r="E65" s="947">
        <v>334000</v>
      </c>
      <c r="F65" s="947">
        <f t="shared" ref="F65:F67" si="12">E65-G65</f>
        <v>334000</v>
      </c>
      <c r="G65" s="948">
        <v>0</v>
      </c>
      <c r="J65" s="896"/>
      <c r="K65" s="896"/>
    </row>
    <row r="66" spans="1:11" x14ac:dyDescent="0.2">
      <c r="A66" s="1337"/>
      <c r="B66" s="944" t="s">
        <v>3643</v>
      </c>
      <c r="C66" s="945"/>
      <c r="D66" s="946">
        <v>1</v>
      </c>
      <c r="E66" s="947">
        <v>334000</v>
      </c>
      <c r="F66" s="947">
        <f t="shared" si="12"/>
        <v>334000</v>
      </c>
      <c r="G66" s="948">
        <v>0</v>
      </c>
      <c r="J66" s="896"/>
      <c r="K66" s="896"/>
    </row>
    <row r="67" spans="1:11" x14ac:dyDescent="0.2">
      <c r="A67" s="1337"/>
      <c r="B67" s="944" t="s">
        <v>3630</v>
      </c>
      <c r="C67" s="955"/>
      <c r="D67" s="946">
        <v>4</v>
      </c>
      <c r="E67" s="947">
        <v>1336000</v>
      </c>
      <c r="F67" s="947">
        <f t="shared" si="12"/>
        <v>1336000</v>
      </c>
      <c r="G67" s="948">
        <v>0</v>
      </c>
      <c r="J67" s="896"/>
      <c r="K67" s="896"/>
    </row>
    <row r="68" spans="1:11" ht="27.75" customHeight="1" x14ac:dyDescent="0.2">
      <c r="A68" s="1337"/>
      <c r="B68" s="932" t="s">
        <v>4331</v>
      </c>
      <c r="C68" s="951" t="s">
        <v>599</v>
      </c>
      <c r="D68" s="952">
        <f>SUM(D69:D70)</f>
        <v>22</v>
      </c>
      <c r="E68" s="953">
        <f>SUM(E69:E70)</f>
        <v>9920878.6099999994</v>
      </c>
      <c r="F68" s="953">
        <f>SUM(F69:F70)</f>
        <v>9920878.6099999994</v>
      </c>
      <c r="G68" s="954">
        <f>SUM(G69:G70)</f>
        <v>0</v>
      </c>
      <c r="J68" s="896"/>
      <c r="K68" s="896"/>
    </row>
    <row r="69" spans="1:11" x14ac:dyDescent="0.2">
      <c r="A69" s="1337"/>
      <c r="B69" s="924" t="s">
        <v>3632</v>
      </c>
      <c r="C69" s="923"/>
      <c r="D69" s="920">
        <v>21</v>
      </c>
      <c r="E69" s="921">
        <v>9775878.6099999994</v>
      </c>
      <c r="F69" s="947">
        <f t="shared" ref="F69:F70" si="13">E69-G69</f>
        <v>9775878.6099999994</v>
      </c>
      <c r="G69" s="922">
        <v>0</v>
      </c>
      <c r="J69" s="896"/>
      <c r="K69" s="896"/>
    </row>
    <row r="70" spans="1:11" x14ac:dyDescent="0.2">
      <c r="A70" s="1337"/>
      <c r="B70" s="924" t="s">
        <v>3639</v>
      </c>
      <c r="C70" s="919"/>
      <c r="D70" s="920">
        <v>1</v>
      </c>
      <c r="E70" s="921">
        <v>145000</v>
      </c>
      <c r="F70" s="947">
        <f t="shared" si="13"/>
        <v>145000</v>
      </c>
      <c r="G70" s="922">
        <v>0</v>
      </c>
      <c r="J70" s="896"/>
      <c r="K70" s="896"/>
    </row>
    <row r="71" spans="1:11" ht="15" customHeight="1" x14ac:dyDescent="0.2">
      <c r="A71" s="1337"/>
      <c r="B71" s="932" t="s">
        <v>4332</v>
      </c>
      <c r="C71" s="926" t="s">
        <v>599</v>
      </c>
      <c r="D71" s="927">
        <f>SUM(D72:D75)</f>
        <v>10</v>
      </c>
      <c r="E71" s="928">
        <f>SUM(E72:E75)</f>
        <v>3250000</v>
      </c>
      <c r="F71" s="928">
        <f>SUM(F72:F75)</f>
        <v>3250000</v>
      </c>
      <c r="G71" s="929">
        <f>SUM(G72:G75)</f>
        <v>0</v>
      </c>
      <c r="J71" s="896"/>
      <c r="K71" s="896"/>
    </row>
    <row r="72" spans="1:11" x14ac:dyDescent="0.2">
      <c r="A72" s="1337"/>
      <c r="B72" s="918" t="s">
        <v>3636</v>
      </c>
      <c r="C72" s="919"/>
      <c r="D72" s="920">
        <v>1</v>
      </c>
      <c r="E72" s="921">
        <v>349800</v>
      </c>
      <c r="F72" s="947">
        <f t="shared" ref="F72:F75" si="14">E72-G72</f>
        <v>349800</v>
      </c>
      <c r="G72" s="922">
        <v>0</v>
      </c>
      <c r="J72" s="896"/>
      <c r="K72" s="896"/>
    </row>
    <row r="73" spans="1:11" x14ac:dyDescent="0.2">
      <c r="A73" s="1337"/>
      <c r="B73" s="918" t="s">
        <v>3633</v>
      </c>
      <c r="C73" s="919"/>
      <c r="D73" s="920">
        <v>3</v>
      </c>
      <c r="E73" s="921">
        <v>1049800</v>
      </c>
      <c r="F73" s="947">
        <f t="shared" si="14"/>
        <v>1049800</v>
      </c>
      <c r="G73" s="922">
        <v>0</v>
      </c>
      <c r="J73" s="896"/>
      <c r="K73" s="896"/>
    </row>
    <row r="74" spans="1:11" x14ac:dyDescent="0.2">
      <c r="A74" s="1337"/>
      <c r="B74" s="918" t="s">
        <v>3630</v>
      </c>
      <c r="C74" s="923"/>
      <c r="D74" s="920">
        <v>1</v>
      </c>
      <c r="E74" s="921">
        <v>240400</v>
      </c>
      <c r="F74" s="947">
        <f t="shared" si="14"/>
        <v>240400</v>
      </c>
      <c r="G74" s="922">
        <v>0</v>
      </c>
      <c r="J74" s="896"/>
      <c r="K74" s="896"/>
    </row>
    <row r="75" spans="1:11" ht="13.5" thickBot="1" x14ac:dyDescent="0.25">
      <c r="A75" s="1336"/>
      <c r="B75" s="941" t="s">
        <v>3632</v>
      </c>
      <c r="C75" s="909"/>
      <c r="D75" s="910">
        <v>5</v>
      </c>
      <c r="E75" s="911">
        <v>1610000</v>
      </c>
      <c r="F75" s="956">
        <f t="shared" si="14"/>
        <v>1610000</v>
      </c>
      <c r="G75" s="912">
        <v>0</v>
      </c>
      <c r="J75" s="896"/>
      <c r="K75" s="896"/>
    </row>
    <row r="76" spans="1:11" ht="27.75" customHeight="1" x14ac:dyDescent="0.2">
      <c r="A76" s="1335" t="s">
        <v>40</v>
      </c>
      <c r="B76" s="957" t="s">
        <v>4333</v>
      </c>
      <c r="C76" s="904" t="s">
        <v>3629</v>
      </c>
      <c r="D76" s="905">
        <f>SUM(D77:D80)</f>
        <v>46</v>
      </c>
      <c r="E76" s="906">
        <f>SUM(E77:E80)</f>
        <v>2717100</v>
      </c>
      <c r="F76" s="906">
        <f>SUM(F77:F80)</f>
        <v>2578827.7000000002</v>
      </c>
      <c r="G76" s="907">
        <f>SUM(G77:G80)</f>
        <v>138272.29999999999</v>
      </c>
      <c r="J76" s="896"/>
      <c r="K76" s="896"/>
    </row>
    <row r="77" spans="1:11" x14ac:dyDescent="0.2">
      <c r="A77" s="1337"/>
      <c r="B77" s="930" t="s">
        <v>3637</v>
      </c>
      <c r="C77" s="919"/>
      <c r="D77" s="920">
        <v>6</v>
      </c>
      <c r="E77" s="921">
        <v>580600</v>
      </c>
      <c r="F77" s="921">
        <f>E77-G77</f>
        <v>580600</v>
      </c>
      <c r="G77" s="922">
        <v>0</v>
      </c>
      <c r="J77" s="896"/>
      <c r="K77" s="896"/>
    </row>
    <row r="78" spans="1:11" x14ac:dyDescent="0.2">
      <c r="A78" s="1337"/>
      <c r="B78" s="930" t="s">
        <v>3630</v>
      </c>
      <c r="C78" s="919"/>
      <c r="D78" s="920">
        <v>13</v>
      </c>
      <c r="E78" s="921">
        <v>845100</v>
      </c>
      <c r="F78" s="921">
        <f t="shared" ref="F78:F80" si="15">E78-G78</f>
        <v>815585</v>
      </c>
      <c r="G78" s="922">
        <f>14735+14780</f>
        <v>29515</v>
      </c>
      <c r="J78" s="896"/>
      <c r="K78" s="896"/>
    </row>
    <row r="79" spans="1:11" x14ac:dyDescent="0.2">
      <c r="A79" s="1337"/>
      <c r="B79" s="930" t="s">
        <v>3631</v>
      </c>
      <c r="C79" s="919"/>
      <c r="D79" s="920">
        <v>4</v>
      </c>
      <c r="E79" s="921">
        <v>197800</v>
      </c>
      <c r="F79" s="921">
        <f t="shared" si="15"/>
        <v>197800</v>
      </c>
      <c r="G79" s="922">
        <v>0</v>
      </c>
      <c r="J79" s="896"/>
      <c r="K79" s="896"/>
    </row>
    <row r="80" spans="1:11" x14ac:dyDescent="0.2">
      <c r="A80" s="1337"/>
      <c r="B80" s="931" t="s">
        <v>3638</v>
      </c>
      <c r="C80" s="919"/>
      <c r="D80" s="920">
        <v>23</v>
      </c>
      <c r="E80" s="921">
        <v>1093600</v>
      </c>
      <c r="F80" s="921">
        <f t="shared" si="15"/>
        <v>984842.7</v>
      </c>
      <c r="G80" s="922">
        <f>8217+100540.3</f>
        <v>108757.3</v>
      </c>
      <c r="J80" s="896"/>
      <c r="K80" s="896"/>
    </row>
    <row r="81" spans="1:11" ht="27.75" customHeight="1" x14ac:dyDescent="0.2">
      <c r="A81" s="1337"/>
      <c r="B81" s="958" t="s">
        <v>4334</v>
      </c>
      <c r="C81" s="926" t="s">
        <v>3629</v>
      </c>
      <c r="D81" s="927">
        <f>SUM(D82:D84)</f>
        <v>15</v>
      </c>
      <c r="E81" s="928">
        <f>SUM(E82:E84)</f>
        <v>1000000</v>
      </c>
      <c r="F81" s="928">
        <f>SUM(F82:F84)</f>
        <v>996102</v>
      </c>
      <c r="G81" s="929">
        <f>SUM(G82:G84)</f>
        <v>3898</v>
      </c>
      <c r="J81" s="896"/>
      <c r="K81" s="896"/>
    </row>
    <row r="82" spans="1:11" x14ac:dyDescent="0.2">
      <c r="A82" s="1337"/>
      <c r="B82" s="930" t="s">
        <v>3643</v>
      </c>
      <c r="C82" s="919"/>
      <c r="D82" s="920">
        <v>7</v>
      </c>
      <c r="E82" s="921">
        <v>515900</v>
      </c>
      <c r="F82" s="921">
        <f>E82-G82</f>
        <v>512002</v>
      </c>
      <c r="G82" s="922">
        <v>3898</v>
      </c>
      <c r="J82" s="896"/>
      <c r="K82" s="896"/>
    </row>
    <row r="83" spans="1:11" x14ac:dyDescent="0.2">
      <c r="A83" s="1337"/>
      <c r="B83" s="930" t="s">
        <v>3630</v>
      </c>
      <c r="C83" s="919"/>
      <c r="D83" s="920">
        <v>5</v>
      </c>
      <c r="E83" s="921">
        <v>344000</v>
      </c>
      <c r="F83" s="921">
        <f t="shared" ref="F83:F84" si="16">E83-G83</f>
        <v>344000</v>
      </c>
      <c r="G83" s="922">
        <v>0</v>
      </c>
      <c r="J83" s="896"/>
      <c r="K83" s="896"/>
    </row>
    <row r="84" spans="1:11" x14ac:dyDescent="0.2">
      <c r="A84" s="1337"/>
      <c r="B84" s="930" t="s">
        <v>3631</v>
      </c>
      <c r="C84" s="919"/>
      <c r="D84" s="920">
        <v>3</v>
      </c>
      <c r="E84" s="921">
        <v>140100</v>
      </c>
      <c r="F84" s="921">
        <f t="shared" si="16"/>
        <v>140100</v>
      </c>
      <c r="G84" s="922">
        <v>0</v>
      </c>
      <c r="J84" s="896"/>
      <c r="K84" s="896"/>
    </row>
    <row r="85" spans="1:11" ht="41.25" customHeight="1" x14ac:dyDescent="0.2">
      <c r="A85" s="1337"/>
      <c r="B85" s="958" t="s">
        <v>4335</v>
      </c>
      <c r="C85" s="926" t="s">
        <v>3629</v>
      </c>
      <c r="D85" s="927">
        <f>SUM(D86:D89)</f>
        <v>41</v>
      </c>
      <c r="E85" s="928">
        <f>SUM(E86:E89)</f>
        <v>6307300</v>
      </c>
      <c r="F85" s="928">
        <f>SUM(F86:F89)</f>
        <v>6284567</v>
      </c>
      <c r="G85" s="929">
        <f>SUM(G86:G89)</f>
        <v>22733</v>
      </c>
      <c r="J85" s="896"/>
      <c r="K85" s="896"/>
    </row>
    <row r="86" spans="1:11" x14ac:dyDescent="0.2">
      <c r="A86" s="1337"/>
      <c r="B86" s="930" t="s">
        <v>3633</v>
      </c>
      <c r="C86" s="919"/>
      <c r="D86" s="920">
        <v>7</v>
      </c>
      <c r="E86" s="921">
        <v>1625700</v>
      </c>
      <c r="F86" s="921">
        <f>E86-G86</f>
        <v>1625700</v>
      </c>
      <c r="G86" s="922">
        <v>0</v>
      </c>
      <c r="J86" s="896"/>
      <c r="K86" s="896"/>
    </row>
    <row r="87" spans="1:11" x14ac:dyDescent="0.2">
      <c r="A87" s="1337"/>
      <c r="B87" s="930" t="s">
        <v>3637</v>
      </c>
      <c r="C87" s="919"/>
      <c r="D87" s="920">
        <v>9</v>
      </c>
      <c r="E87" s="921">
        <v>1298000</v>
      </c>
      <c r="F87" s="921">
        <f t="shared" ref="F87:F89" si="17">E87-G87</f>
        <v>1298000</v>
      </c>
      <c r="G87" s="922">
        <v>0</v>
      </c>
      <c r="J87" s="896"/>
      <c r="K87" s="896"/>
    </row>
    <row r="88" spans="1:11" x14ac:dyDescent="0.2">
      <c r="A88" s="1337"/>
      <c r="B88" s="930" t="s">
        <v>3630</v>
      </c>
      <c r="C88" s="919"/>
      <c r="D88" s="920">
        <v>18</v>
      </c>
      <c r="E88" s="921">
        <v>2457600</v>
      </c>
      <c r="F88" s="921">
        <f t="shared" si="17"/>
        <v>2454867</v>
      </c>
      <c r="G88" s="922">
        <f>800+1933</f>
        <v>2733</v>
      </c>
      <c r="J88" s="896"/>
      <c r="K88" s="896"/>
    </row>
    <row r="89" spans="1:11" x14ac:dyDescent="0.2">
      <c r="A89" s="1337"/>
      <c r="B89" s="930" t="s">
        <v>3631</v>
      </c>
      <c r="C89" s="919"/>
      <c r="D89" s="920">
        <v>7</v>
      </c>
      <c r="E89" s="921">
        <v>926000</v>
      </c>
      <c r="F89" s="921">
        <f t="shared" si="17"/>
        <v>906000</v>
      </c>
      <c r="G89" s="922">
        <v>20000</v>
      </c>
      <c r="J89" s="896"/>
      <c r="K89" s="896"/>
    </row>
    <row r="90" spans="1:11" ht="41.25" customHeight="1" x14ac:dyDescent="0.2">
      <c r="A90" s="1337"/>
      <c r="B90" s="958" t="s">
        <v>4336</v>
      </c>
      <c r="C90" s="926" t="s">
        <v>3629</v>
      </c>
      <c r="D90" s="927">
        <f>SUM(D91:D94)</f>
        <v>39</v>
      </c>
      <c r="E90" s="928">
        <f>SUM(E91:E94)</f>
        <v>5203300</v>
      </c>
      <c r="F90" s="928">
        <f>SUM(F91:F94)</f>
        <v>4888829.18</v>
      </c>
      <c r="G90" s="929">
        <f>SUM(G91:G94)</f>
        <v>314470.82</v>
      </c>
      <c r="J90" s="896"/>
      <c r="K90" s="896"/>
    </row>
    <row r="91" spans="1:11" x14ac:dyDescent="0.2">
      <c r="A91" s="1337"/>
      <c r="B91" s="930" t="s">
        <v>3637</v>
      </c>
      <c r="C91" s="919"/>
      <c r="D91" s="920">
        <v>17</v>
      </c>
      <c r="E91" s="921">
        <v>2433300</v>
      </c>
      <c r="F91" s="921">
        <f>E91-G91</f>
        <v>2302880.58</v>
      </c>
      <c r="G91" s="922">
        <v>130419.42</v>
      </c>
      <c r="J91" s="896"/>
      <c r="K91" s="896"/>
    </row>
    <row r="92" spans="1:11" x14ac:dyDescent="0.2">
      <c r="A92" s="1337"/>
      <c r="B92" s="930" t="s">
        <v>3630</v>
      </c>
      <c r="C92" s="919"/>
      <c r="D92" s="920">
        <v>15</v>
      </c>
      <c r="E92" s="921">
        <v>1988700</v>
      </c>
      <c r="F92" s="921">
        <f t="shared" ref="F92:F94" si="18">E92-G92</f>
        <v>1897771.6</v>
      </c>
      <c r="G92" s="922">
        <v>90928.4</v>
      </c>
      <c r="J92" s="896"/>
      <c r="K92" s="896"/>
    </row>
    <row r="93" spans="1:11" x14ac:dyDescent="0.2">
      <c r="A93" s="1337"/>
      <c r="B93" s="930" t="s">
        <v>3631</v>
      </c>
      <c r="C93" s="919"/>
      <c r="D93" s="920">
        <v>5</v>
      </c>
      <c r="E93" s="921">
        <v>473800</v>
      </c>
      <c r="F93" s="921">
        <f t="shared" si="18"/>
        <v>431970</v>
      </c>
      <c r="G93" s="922">
        <v>41830</v>
      </c>
      <c r="J93" s="896"/>
      <c r="K93" s="896"/>
    </row>
    <row r="94" spans="1:11" x14ac:dyDescent="0.2">
      <c r="A94" s="1337"/>
      <c r="B94" s="931" t="s">
        <v>3632</v>
      </c>
      <c r="C94" s="919"/>
      <c r="D94" s="920">
        <v>2</v>
      </c>
      <c r="E94" s="921">
        <v>307500</v>
      </c>
      <c r="F94" s="921">
        <f t="shared" si="18"/>
        <v>256207</v>
      </c>
      <c r="G94" s="922">
        <v>51293</v>
      </c>
      <c r="J94" s="896"/>
      <c r="K94" s="896"/>
    </row>
    <row r="95" spans="1:11" ht="41.25" customHeight="1" x14ac:dyDescent="0.2">
      <c r="A95" s="1337"/>
      <c r="B95" s="958" t="s">
        <v>4337</v>
      </c>
      <c r="C95" s="926" t="s">
        <v>3629</v>
      </c>
      <c r="D95" s="927">
        <f>SUM(D96:D99)</f>
        <v>79</v>
      </c>
      <c r="E95" s="928">
        <f>SUM(E96:E99)</f>
        <v>89860000</v>
      </c>
      <c r="F95" s="928">
        <f>SUM(F96:F99)</f>
        <v>89860000</v>
      </c>
      <c r="G95" s="929">
        <f>SUM(G96:G99)</f>
        <v>0</v>
      </c>
      <c r="J95" s="896"/>
      <c r="K95" s="896"/>
    </row>
    <row r="96" spans="1:11" x14ac:dyDescent="0.2">
      <c r="A96" s="1337"/>
      <c r="B96" s="930" t="s">
        <v>3637</v>
      </c>
      <c r="C96" s="919"/>
      <c r="D96" s="920">
        <v>32</v>
      </c>
      <c r="E96" s="921">
        <v>29573000</v>
      </c>
      <c r="F96" s="921">
        <f>E96-G96</f>
        <v>29573000</v>
      </c>
      <c r="G96" s="922">
        <v>0</v>
      </c>
      <c r="J96" s="896"/>
      <c r="K96" s="896"/>
    </row>
    <row r="97" spans="1:14" x14ac:dyDescent="0.2">
      <c r="A97" s="1337"/>
      <c r="B97" s="930" t="s">
        <v>3630</v>
      </c>
      <c r="C97" s="919"/>
      <c r="D97" s="920">
        <v>22</v>
      </c>
      <c r="E97" s="921">
        <v>17263000</v>
      </c>
      <c r="F97" s="921">
        <f t="shared" ref="F97:F99" si="19">E97-G97</f>
        <v>17263000</v>
      </c>
      <c r="G97" s="922">
        <v>0</v>
      </c>
      <c r="J97" s="896"/>
      <c r="K97" s="896"/>
    </row>
    <row r="98" spans="1:14" x14ac:dyDescent="0.2">
      <c r="A98" s="1337"/>
      <c r="B98" s="930" t="s">
        <v>3631</v>
      </c>
      <c r="C98" s="919"/>
      <c r="D98" s="920">
        <v>24</v>
      </c>
      <c r="E98" s="921">
        <v>42492000</v>
      </c>
      <c r="F98" s="921">
        <f t="shared" si="19"/>
        <v>42492000</v>
      </c>
      <c r="G98" s="922">
        <v>0</v>
      </c>
      <c r="J98" s="896"/>
      <c r="K98" s="896"/>
    </row>
    <row r="99" spans="1:14" x14ac:dyDescent="0.2">
      <c r="A99" s="1337"/>
      <c r="B99" s="931" t="s">
        <v>3638</v>
      </c>
      <c r="C99" s="919"/>
      <c r="D99" s="920">
        <v>1</v>
      </c>
      <c r="E99" s="921">
        <v>532000</v>
      </c>
      <c r="F99" s="921">
        <f t="shared" si="19"/>
        <v>532000</v>
      </c>
      <c r="G99" s="922">
        <v>0</v>
      </c>
      <c r="J99" s="896"/>
      <c r="K99" s="896"/>
    </row>
    <row r="100" spans="1:14" ht="27.75" customHeight="1" x14ac:dyDescent="0.2">
      <c r="A100" s="1337"/>
      <c r="B100" s="958" t="s">
        <v>4338</v>
      </c>
      <c r="C100" s="926" t="s">
        <v>3629</v>
      </c>
      <c r="D100" s="927">
        <f>SUM(D101:D107)</f>
        <v>199</v>
      </c>
      <c r="E100" s="928">
        <f>SUM(E101:E107)</f>
        <v>2985510000</v>
      </c>
      <c r="F100" s="928">
        <f>SUM(F101:F107)</f>
        <v>2979727693.9000001</v>
      </c>
      <c r="G100" s="929">
        <f>SUM(G101:G107)</f>
        <v>5782306.0999999996</v>
      </c>
      <c r="J100" s="896"/>
      <c r="K100" s="896"/>
    </row>
    <row r="101" spans="1:14" x14ac:dyDescent="0.2">
      <c r="A101" s="1337"/>
      <c r="B101" s="930" t="s">
        <v>3633</v>
      </c>
      <c r="C101" s="919"/>
      <c r="D101" s="920">
        <v>9</v>
      </c>
      <c r="E101" s="921">
        <v>25714000</v>
      </c>
      <c r="F101" s="921">
        <f>E101-G101</f>
        <v>25714000</v>
      </c>
      <c r="G101" s="922">
        <v>0</v>
      </c>
      <c r="J101" s="896"/>
      <c r="K101" s="896"/>
    </row>
    <row r="102" spans="1:14" x14ac:dyDescent="0.2">
      <c r="A102" s="1337"/>
      <c r="B102" s="930" t="s">
        <v>3637</v>
      </c>
      <c r="C102" s="919"/>
      <c r="D102" s="920">
        <v>48</v>
      </c>
      <c r="E102" s="921">
        <v>303090000</v>
      </c>
      <c r="F102" s="921">
        <f t="shared" ref="F102:F106" si="20">E102-G102</f>
        <v>301676001.13</v>
      </c>
      <c r="G102" s="922">
        <v>1413998.87</v>
      </c>
      <c r="J102" s="896"/>
      <c r="K102" s="896"/>
    </row>
    <row r="103" spans="1:14" x14ac:dyDescent="0.2">
      <c r="A103" s="1337"/>
      <c r="B103" s="930" t="s">
        <v>3630</v>
      </c>
      <c r="C103" s="919"/>
      <c r="D103" s="959">
        <v>35</v>
      </c>
      <c r="E103" s="921">
        <v>333372000</v>
      </c>
      <c r="F103" s="921">
        <f t="shared" si="20"/>
        <v>332534051.48000002</v>
      </c>
      <c r="G103" s="922">
        <v>837948.52</v>
      </c>
      <c r="J103" s="896"/>
      <c r="K103" s="896"/>
    </row>
    <row r="104" spans="1:14" x14ac:dyDescent="0.2">
      <c r="A104" s="1337"/>
      <c r="B104" s="930" t="s">
        <v>3631</v>
      </c>
      <c r="C104" s="919"/>
      <c r="D104" s="920">
        <v>24</v>
      </c>
      <c r="E104" s="921">
        <v>735364000</v>
      </c>
      <c r="F104" s="921">
        <f t="shared" si="20"/>
        <v>734913369.28999996</v>
      </c>
      <c r="G104" s="922">
        <v>450630.71</v>
      </c>
      <c r="J104" s="896"/>
      <c r="K104" s="896"/>
    </row>
    <row r="105" spans="1:14" x14ac:dyDescent="0.2">
      <c r="A105" s="1337"/>
      <c r="B105" s="931" t="s">
        <v>3638</v>
      </c>
      <c r="C105" s="919"/>
      <c r="D105" s="920">
        <v>57</v>
      </c>
      <c r="E105" s="921">
        <v>856885120</v>
      </c>
      <c r="F105" s="921">
        <f>E105-G105</f>
        <v>856695392</v>
      </c>
      <c r="G105" s="922">
        <v>189728</v>
      </c>
      <c r="J105" s="896"/>
      <c r="K105" s="896"/>
      <c r="M105" s="896"/>
      <c r="N105" s="896"/>
    </row>
    <row r="106" spans="1:14" x14ac:dyDescent="0.2">
      <c r="A106" s="1337"/>
      <c r="B106" s="931" t="s">
        <v>3644</v>
      </c>
      <c r="C106" s="919"/>
      <c r="D106" s="920">
        <v>25</v>
      </c>
      <c r="E106" s="921">
        <v>723540880</v>
      </c>
      <c r="F106" s="921">
        <f t="shared" si="20"/>
        <v>720650880</v>
      </c>
      <c r="G106" s="922">
        <v>2890000</v>
      </c>
      <c r="J106" s="896"/>
      <c r="K106" s="896"/>
    </row>
    <row r="107" spans="1:14" x14ac:dyDescent="0.2">
      <c r="A107" s="1337"/>
      <c r="B107" s="931" t="s">
        <v>3645</v>
      </c>
      <c r="C107" s="919"/>
      <c r="D107" s="920">
        <v>1</v>
      </c>
      <c r="E107" s="921">
        <v>7544000</v>
      </c>
      <c r="F107" s="921">
        <f>E107-G107</f>
        <v>7544000</v>
      </c>
      <c r="G107" s="922">
        <v>0</v>
      </c>
      <c r="J107" s="896"/>
      <c r="K107" s="896"/>
    </row>
    <row r="108" spans="1:14" ht="27.75" customHeight="1" x14ac:dyDescent="0.2">
      <c r="A108" s="1337"/>
      <c r="B108" s="958" t="s">
        <v>4339</v>
      </c>
      <c r="C108" s="933" t="s">
        <v>3629</v>
      </c>
      <c r="D108" s="960">
        <f>SUM(D109:D111)</f>
        <v>63</v>
      </c>
      <c r="E108" s="961">
        <f>SUM(E109:E111)</f>
        <v>199765000</v>
      </c>
      <c r="F108" s="961">
        <f>SUM(F109:F111)</f>
        <v>0</v>
      </c>
      <c r="G108" s="962">
        <f>SUM(G109:G111)</f>
        <v>199765000</v>
      </c>
      <c r="H108" s="963"/>
      <c r="I108" s="963"/>
      <c r="J108" s="896"/>
      <c r="K108" s="896"/>
      <c r="L108" s="963"/>
      <c r="M108" s="963"/>
    </row>
    <row r="109" spans="1:14" x14ac:dyDescent="0.2">
      <c r="A109" s="1337"/>
      <c r="B109" s="964" t="s">
        <v>3637</v>
      </c>
      <c r="C109" s="965"/>
      <c r="D109" s="966">
        <v>28</v>
      </c>
      <c r="E109" s="967">
        <v>42004000</v>
      </c>
      <c r="F109" s="967">
        <f>E109-G109</f>
        <v>0</v>
      </c>
      <c r="G109" s="968">
        <v>42004000</v>
      </c>
      <c r="I109" s="963"/>
      <c r="J109" s="896"/>
      <c r="K109" s="896"/>
      <c r="L109" s="963"/>
      <c r="M109" s="963"/>
    </row>
    <row r="110" spans="1:14" x14ac:dyDescent="0.2">
      <c r="A110" s="1337"/>
      <c r="B110" s="964" t="s">
        <v>3630</v>
      </c>
      <c r="C110" s="965"/>
      <c r="D110" s="969">
        <v>20</v>
      </c>
      <c r="E110" s="967">
        <v>56612000</v>
      </c>
      <c r="F110" s="967">
        <f t="shared" ref="F110:F111" si="21">E110-G110</f>
        <v>0</v>
      </c>
      <c r="G110" s="968">
        <v>56612000</v>
      </c>
      <c r="H110" s="970"/>
      <c r="I110" s="963"/>
      <c r="J110" s="896"/>
      <c r="K110" s="896"/>
      <c r="L110" s="963"/>
      <c r="M110" s="963"/>
    </row>
    <row r="111" spans="1:14" x14ac:dyDescent="0.2">
      <c r="A111" s="1337"/>
      <c r="B111" s="964" t="s">
        <v>3631</v>
      </c>
      <c r="C111" s="965"/>
      <c r="D111" s="966">
        <v>15</v>
      </c>
      <c r="E111" s="967">
        <v>101149000</v>
      </c>
      <c r="F111" s="967">
        <f t="shared" si="21"/>
        <v>0</v>
      </c>
      <c r="G111" s="968">
        <v>101149000</v>
      </c>
      <c r="H111" s="963"/>
      <c r="I111" s="963"/>
      <c r="J111" s="896"/>
      <c r="K111" s="896"/>
      <c r="L111" s="963"/>
      <c r="M111" s="963"/>
    </row>
    <row r="112" spans="1:14" ht="27.75" customHeight="1" x14ac:dyDescent="0.2">
      <c r="A112" s="1337"/>
      <c r="B112" s="958" t="s">
        <v>4340</v>
      </c>
      <c r="C112" s="926" t="s">
        <v>3629</v>
      </c>
      <c r="D112" s="927">
        <f>SUM(D113:D116)</f>
        <v>12</v>
      </c>
      <c r="E112" s="928">
        <f>SUM(E113:E116)</f>
        <v>3052900</v>
      </c>
      <c r="F112" s="928">
        <f>SUM(F113:F116)</f>
        <v>2928287.48</v>
      </c>
      <c r="G112" s="929">
        <f>SUM(G113:G116)</f>
        <v>124612.52</v>
      </c>
      <c r="J112" s="896"/>
      <c r="K112" s="896"/>
    </row>
    <row r="113" spans="1:11" x14ac:dyDescent="0.2">
      <c r="A113" s="1337"/>
      <c r="B113" s="930" t="s">
        <v>3633</v>
      </c>
      <c r="C113" s="919"/>
      <c r="D113" s="920">
        <v>6</v>
      </c>
      <c r="E113" s="921">
        <v>1517000</v>
      </c>
      <c r="F113" s="921">
        <f>E113-G113</f>
        <v>1398850</v>
      </c>
      <c r="G113" s="922">
        <v>118150</v>
      </c>
      <c r="J113" s="896"/>
      <c r="K113" s="896"/>
    </row>
    <row r="114" spans="1:11" x14ac:dyDescent="0.2">
      <c r="A114" s="1337"/>
      <c r="B114" s="930" t="s">
        <v>3641</v>
      </c>
      <c r="C114" s="919"/>
      <c r="D114" s="920">
        <v>1</v>
      </c>
      <c r="E114" s="921">
        <v>119600</v>
      </c>
      <c r="F114" s="921">
        <f>E114-G114</f>
        <v>119600</v>
      </c>
      <c r="G114" s="922">
        <v>0</v>
      </c>
      <c r="J114" s="896"/>
      <c r="K114" s="896"/>
    </row>
    <row r="115" spans="1:11" x14ac:dyDescent="0.2">
      <c r="A115" s="1337"/>
      <c r="B115" s="930" t="s">
        <v>3630</v>
      </c>
      <c r="C115" s="919"/>
      <c r="D115" s="920">
        <v>3</v>
      </c>
      <c r="E115" s="921">
        <v>794000</v>
      </c>
      <c r="F115" s="921">
        <f t="shared" ref="F115:F116" si="22">E115-G115</f>
        <v>787537.48</v>
      </c>
      <c r="G115" s="922">
        <v>6462.52</v>
      </c>
      <c r="J115" s="896"/>
      <c r="K115" s="896"/>
    </row>
    <row r="116" spans="1:11" x14ac:dyDescent="0.2">
      <c r="A116" s="1337"/>
      <c r="B116" s="930" t="s">
        <v>3631</v>
      </c>
      <c r="C116" s="919"/>
      <c r="D116" s="920">
        <v>2</v>
      </c>
      <c r="E116" s="921">
        <v>622300</v>
      </c>
      <c r="F116" s="921">
        <f t="shared" si="22"/>
        <v>622300</v>
      </c>
      <c r="G116" s="922">
        <v>0</v>
      </c>
      <c r="J116" s="896"/>
      <c r="K116" s="896"/>
    </row>
    <row r="117" spans="1:11" ht="41.25" customHeight="1" x14ac:dyDescent="0.2">
      <c r="A117" s="1337"/>
      <c r="B117" s="958" t="s">
        <v>4341</v>
      </c>
      <c r="C117" s="926" t="s">
        <v>599</v>
      </c>
      <c r="D117" s="927">
        <f>SUM(D118:D122)</f>
        <v>106</v>
      </c>
      <c r="E117" s="928">
        <f>SUM(E118:E122)</f>
        <v>30021100</v>
      </c>
      <c r="F117" s="928">
        <f>SUM(F118:F122)</f>
        <v>29588008.27</v>
      </c>
      <c r="G117" s="929">
        <f>SUM(G118:G122)</f>
        <v>433091.73</v>
      </c>
      <c r="J117" s="896"/>
      <c r="K117" s="896"/>
    </row>
    <row r="118" spans="1:11" x14ac:dyDescent="0.2">
      <c r="A118" s="1337"/>
      <c r="B118" s="930" t="s">
        <v>3633</v>
      </c>
      <c r="C118" s="919"/>
      <c r="D118" s="920">
        <v>6</v>
      </c>
      <c r="E118" s="921">
        <v>1562400</v>
      </c>
      <c r="F118" s="921">
        <f>E118-G118</f>
        <v>1510894.3</v>
      </c>
      <c r="G118" s="922">
        <v>51505.7</v>
      </c>
      <c r="J118" s="896"/>
      <c r="K118" s="896"/>
    </row>
    <row r="119" spans="1:11" x14ac:dyDescent="0.2">
      <c r="A119" s="1337"/>
      <c r="B119" s="930" t="s">
        <v>3637</v>
      </c>
      <c r="C119" s="919"/>
      <c r="D119" s="920">
        <v>26</v>
      </c>
      <c r="E119" s="921">
        <v>6809800</v>
      </c>
      <c r="F119" s="921">
        <f t="shared" ref="F119:F122" si="23">E119-G119</f>
        <v>6761945</v>
      </c>
      <c r="G119" s="922">
        <f>11+47844</f>
        <v>47855</v>
      </c>
      <c r="J119" s="896"/>
      <c r="K119" s="896"/>
    </row>
    <row r="120" spans="1:11" x14ac:dyDescent="0.2">
      <c r="A120" s="1337"/>
      <c r="B120" s="930" t="s">
        <v>3630</v>
      </c>
      <c r="C120" s="919"/>
      <c r="D120" s="920">
        <v>14</v>
      </c>
      <c r="E120" s="921">
        <v>3725200</v>
      </c>
      <c r="F120" s="921">
        <f t="shared" si="23"/>
        <v>3725200</v>
      </c>
      <c r="G120" s="922">
        <v>0</v>
      </c>
      <c r="J120" s="896"/>
      <c r="K120" s="896"/>
    </row>
    <row r="121" spans="1:11" x14ac:dyDescent="0.2">
      <c r="A121" s="1337"/>
      <c r="B121" s="930" t="s">
        <v>3631</v>
      </c>
      <c r="C121" s="919"/>
      <c r="D121" s="920">
        <v>35</v>
      </c>
      <c r="E121" s="921">
        <v>9548200</v>
      </c>
      <c r="F121" s="921">
        <f t="shared" si="23"/>
        <v>9402320.5899999999</v>
      </c>
      <c r="G121" s="922">
        <v>145879.41</v>
      </c>
      <c r="J121" s="896"/>
      <c r="K121" s="896"/>
    </row>
    <row r="122" spans="1:11" ht="13.5" thickBot="1" x14ac:dyDescent="0.25">
      <c r="A122" s="1336"/>
      <c r="B122" s="971" t="s">
        <v>3638</v>
      </c>
      <c r="C122" s="909"/>
      <c r="D122" s="910">
        <v>25</v>
      </c>
      <c r="E122" s="911">
        <v>8375500</v>
      </c>
      <c r="F122" s="911">
        <f t="shared" si="23"/>
        <v>8187648.3799999999</v>
      </c>
      <c r="G122" s="912">
        <f>14536+173315.62</f>
        <v>187851.62</v>
      </c>
      <c r="J122" s="896"/>
      <c r="K122" s="896"/>
    </row>
    <row r="123" spans="1:11" ht="27.75" customHeight="1" x14ac:dyDescent="0.2">
      <c r="A123" s="1324" t="s">
        <v>36</v>
      </c>
      <c r="B123" s="972" t="s">
        <v>3674</v>
      </c>
      <c r="C123" s="904" t="s">
        <v>3629</v>
      </c>
      <c r="D123" s="973">
        <f>SUM(D124:D126)</f>
        <v>95</v>
      </c>
      <c r="E123" s="974">
        <f t="shared" ref="E123:G123" si="24">SUM(E124:E126)</f>
        <v>7316200</v>
      </c>
      <c r="F123" s="974">
        <f t="shared" si="24"/>
        <v>7144564</v>
      </c>
      <c r="G123" s="975">
        <f t="shared" si="24"/>
        <v>171636</v>
      </c>
      <c r="J123" s="896"/>
      <c r="K123" s="896"/>
    </row>
    <row r="124" spans="1:11" x14ac:dyDescent="0.2">
      <c r="A124" s="1325"/>
      <c r="B124" s="918" t="s">
        <v>3633</v>
      </c>
      <c r="C124" s="919"/>
      <c r="D124" s="966">
        <v>5</v>
      </c>
      <c r="E124" s="967">
        <v>240000</v>
      </c>
      <c r="F124" s="967">
        <v>240000</v>
      </c>
      <c r="G124" s="968">
        <v>0</v>
      </c>
      <c r="J124" s="896"/>
      <c r="K124" s="896"/>
    </row>
    <row r="125" spans="1:11" x14ac:dyDescent="0.2">
      <c r="A125" s="1325"/>
      <c r="B125" s="918" t="s">
        <v>3630</v>
      </c>
      <c r="C125" s="919"/>
      <c r="D125" s="966">
        <v>87</v>
      </c>
      <c r="E125" s="967">
        <v>6931200</v>
      </c>
      <c r="F125" s="967">
        <v>6779190</v>
      </c>
      <c r="G125" s="968">
        <v>152010</v>
      </c>
      <c r="J125" s="896"/>
      <c r="K125" s="896"/>
    </row>
    <row r="126" spans="1:11" x14ac:dyDescent="0.2">
      <c r="A126" s="1325"/>
      <c r="B126" s="924" t="s">
        <v>3638</v>
      </c>
      <c r="C126" s="923"/>
      <c r="D126" s="966">
        <v>3</v>
      </c>
      <c r="E126" s="967">
        <v>145000</v>
      </c>
      <c r="F126" s="967">
        <v>125374</v>
      </c>
      <c r="G126" s="968">
        <v>19626</v>
      </c>
      <c r="J126" s="896"/>
      <c r="K126" s="896"/>
    </row>
    <row r="127" spans="1:11" ht="27.75" customHeight="1" x14ac:dyDescent="0.2">
      <c r="A127" s="1325"/>
      <c r="B127" s="925" t="s">
        <v>4342</v>
      </c>
      <c r="C127" s="926" t="s">
        <v>3629</v>
      </c>
      <c r="D127" s="960">
        <f>SUM(D128:D129)</f>
        <v>40</v>
      </c>
      <c r="E127" s="961">
        <f>SUM(E128:E129)</f>
        <v>42510000</v>
      </c>
      <c r="F127" s="961">
        <f t="shared" ref="F127:G127" si="25">SUM(F128:F129)</f>
        <v>42510000</v>
      </c>
      <c r="G127" s="962">
        <f t="shared" si="25"/>
        <v>0</v>
      </c>
      <c r="J127" s="896"/>
      <c r="K127" s="896"/>
    </row>
    <row r="128" spans="1:11" x14ac:dyDescent="0.2">
      <c r="A128" s="1325"/>
      <c r="B128" s="918" t="s">
        <v>3633</v>
      </c>
      <c r="C128" s="919"/>
      <c r="D128" s="966">
        <v>9</v>
      </c>
      <c r="E128" s="967">
        <v>23770000</v>
      </c>
      <c r="F128" s="967">
        <v>23770000</v>
      </c>
      <c r="G128" s="968">
        <v>0</v>
      </c>
      <c r="J128" s="896"/>
      <c r="K128" s="896"/>
    </row>
    <row r="129" spans="1:11" x14ac:dyDescent="0.2">
      <c r="A129" s="1325"/>
      <c r="B129" s="918" t="s">
        <v>3630</v>
      </c>
      <c r="C129" s="923"/>
      <c r="D129" s="966">
        <v>31</v>
      </c>
      <c r="E129" s="967">
        <v>18740000</v>
      </c>
      <c r="F129" s="967">
        <v>18740000</v>
      </c>
      <c r="G129" s="968">
        <v>0</v>
      </c>
      <c r="J129" s="896"/>
      <c r="K129" s="896"/>
    </row>
    <row r="130" spans="1:11" ht="15" customHeight="1" x14ac:dyDescent="0.2">
      <c r="A130" s="1325"/>
      <c r="B130" s="964" t="s">
        <v>3647</v>
      </c>
      <c r="C130" s="926" t="s">
        <v>3629</v>
      </c>
      <c r="D130" s="960">
        <f>SUM(D131:D133)</f>
        <v>65</v>
      </c>
      <c r="E130" s="961">
        <f t="shared" ref="E130:G130" si="26">SUM(E131:E133)</f>
        <v>2996500</v>
      </c>
      <c r="F130" s="961">
        <f t="shared" si="26"/>
        <v>2982062</v>
      </c>
      <c r="G130" s="962">
        <f t="shared" si="26"/>
        <v>14438</v>
      </c>
      <c r="J130" s="896"/>
      <c r="K130" s="896"/>
    </row>
    <row r="131" spans="1:11" x14ac:dyDescent="0.2">
      <c r="A131" s="1325"/>
      <c r="B131" s="918" t="s">
        <v>3637</v>
      </c>
      <c r="C131" s="919"/>
      <c r="D131" s="966">
        <v>2</v>
      </c>
      <c r="E131" s="967">
        <v>88000</v>
      </c>
      <c r="F131" s="967">
        <v>88000</v>
      </c>
      <c r="G131" s="968">
        <v>0</v>
      </c>
      <c r="J131" s="896"/>
      <c r="K131" s="896"/>
    </row>
    <row r="132" spans="1:11" x14ac:dyDescent="0.2">
      <c r="A132" s="1325"/>
      <c r="B132" s="918" t="s">
        <v>3630</v>
      </c>
      <c r="C132" s="923"/>
      <c r="D132" s="966">
        <v>60</v>
      </c>
      <c r="E132" s="967">
        <v>2816100</v>
      </c>
      <c r="F132" s="967">
        <v>2801662</v>
      </c>
      <c r="G132" s="968">
        <v>14438</v>
      </c>
      <c r="J132" s="896"/>
      <c r="K132" s="896"/>
    </row>
    <row r="133" spans="1:11" x14ac:dyDescent="0.2">
      <c r="A133" s="1325"/>
      <c r="B133" s="918" t="s">
        <v>3631</v>
      </c>
      <c r="C133" s="919"/>
      <c r="D133" s="966">
        <v>3</v>
      </c>
      <c r="E133" s="967">
        <v>92400</v>
      </c>
      <c r="F133" s="967">
        <v>92400</v>
      </c>
      <c r="G133" s="968">
        <v>0</v>
      </c>
      <c r="J133" s="896"/>
      <c r="K133" s="896"/>
    </row>
    <row r="134" spans="1:11" ht="27.75" customHeight="1" x14ac:dyDescent="0.2">
      <c r="A134" s="1325"/>
      <c r="B134" s="925" t="s">
        <v>3648</v>
      </c>
      <c r="C134" s="926" t="s">
        <v>599</v>
      </c>
      <c r="D134" s="960">
        <f>SUM(D135:D139)</f>
        <v>43</v>
      </c>
      <c r="E134" s="961">
        <f t="shared" ref="E134:G134" si="27">SUM(E135:E139)</f>
        <v>3180000</v>
      </c>
      <c r="F134" s="961">
        <f t="shared" si="27"/>
        <v>3180000</v>
      </c>
      <c r="G134" s="962">
        <f t="shared" si="27"/>
        <v>0</v>
      </c>
      <c r="J134" s="896"/>
      <c r="K134" s="896"/>
    </row>
    <row r="135" spans="1:11" x14ac:dyDescent="0.2">
      <c r="A135" s="1325"/>
      <c r="B135" s="918" t="s">
        <v>3633</v>
      </c>
      <c r="C135" s="919"/>
      <c r="D135" s="966">
        <v>2</v>
      </c>
      <c r="E135" s="967">
        <v>189000</v>
      </c>
      <c r="F135" s="967">
        <v>189000</v>
      </c>
      <c r="G135" s="968">
        <v>0</v>
      </c>
      <c r="J135" s="896"/>
      <c r="K135" s="896"/>
    </row>
    <row r="136" spans="1:11" x14ac:dyDescent="0.2">
      <c r="A136" s="1325"/>
      <c r="B136" s="918" t="s">
        <v>3643</v>
      </c>
      <c r="C136" s="919"/>
      <c r="D136" s="966">
        <v>2</v>
      </c>
      <c r="E136" s="967">
        <v>170000</v>
      </c>
      <c r="F136" s="967">
        <v>170000</v>
      </c>
      <c r="G136" s="968">
        <v>0</v>
      </c>
      <c r="J136" s="896"/>
      <c r="K136" s="896"/>
    </row>
    <row r="137" spans="1:11" x14ac:dyDescent="0.2">
      <c r="A137" s="1325"/>
      <c r="B137" s="918" t="s">
        <v>3630</v>
      </c>
      <c r="C137" s="923"/>
      <c r="D137" s="966">
        <v>2</v>
      </c>
      <c r="E137" s="967">
        <v>275000</v>
      </c>
      <c r="F137" s="967">
        <v>275000</v>
      </c>
      <c r="G137" s="968">
        <v>0</v>
      </c>
      <c r="J137" s="896"/>
      <c r="K137" s="896"/>
    </row>
    <row r="138" spans="1:11" x14ac:dyDescent="0.2">
      <c r="A138" s="1325"/>
      <c r="B138" s="924" t="s">
        <v>3646</v>
      </c>
      <c r="C138" s="919"/>
      <c r="D138" s="966">
        <v>27</v>
      </c>
      <c r="E138" s="967">
        <v>1789400</v>
      </c>
      <c r="F138" s="967">
        <v>1789400</v>
      </c>
      <c r="G138" s="968">
        <v>0</v>
      </c>
      <c r="J138" s="896"/>
      <c r="K138" s="896"/>
    </row>
    <row r="139" spans="1:11" ht="13.5" thickBot="1" x14ac:dyDescent="0.25">
      <c r="A139" s="1326"/>
      <c r="B139" s="908" t="s">
        <v>3644</v>
      </c>
      <c r="C139" s="909"/>
      <c r="D139" s="976">
        <v>10</v>
      </c>
      <c r="E139" s="977">
        <v>756600</v>
      </c>
      <c r="F139" s="977">
        <v>756600</v>
      </c>
      <c r="G139" s="978">
        <v>0</v>
      </c>
      <c r="J139" s="896"/>
      <c r="K139" s="896"/>
    </row>
    <row r="140" spans="1:11" ht="15" customHeight="1" x14ac:dyDescent="0.2">
      <c r="A140" s="1324" t="s">
        <v>38</v>
      </c>
      <c r="B140" s="979" t="s">
        <v>3650</v>
      </c>
      <c r="C140" s="980" t="s">
        <v>3629</v>
      </c>
      <c r="D140" s="973">
        <f>SUM(D141:D142)</f>
        <v>7</v>
      </c>
      <c r="E140" s="974">
        <f t="shared" ref="E140:G140" si="28">SUM(E141:E142)</f>
        <v>1400000</v>
      </c>
      <c r="F140" s="974">
        <f t="shared" si="28"/>
        <v>1400000</v>
      </c>
      <c r="G140" s="975">
        <f t="shared" si="28"/>
        <v>0</v>
      </c>
      <c r="J140" s="896"/>
      <c r="K140" s="896"/>
    </row>
    <row r="141" spans="1:11" x14ac:dyDescent="0.2">
      <c r="A141" s="1325"/>
      <c r="B141" s="934" t="s">
        <v>3636</v>
      </c>
      <c r="C141" s="981"/>
      <c r="D141" s="966">
        <v>1</v>
      </c>
      <c r="E141" s="967">
        <v>200000</v>
      </c>
      <c r="F141" s="967">
        <v>200000</v>
      </c>
      <c r="G141" s="968">
        <v>0</v>
      </c>
      <c r="J141" s="896"/>
      <c r="K141" s="896"/>
    </row>
    <row r="142" spans="1:11" x14ac:dyDescent="0.2">
      <c r="A142" s="1325"/>
      <c r="B142" s="934" t="s">
        <v>3633</v>
      </c>
      <c r="C142" s="981"/>
      <c r="D142" s="966">
        <v>6</v>
      </c>
      <c r="E142" s="967">
        <v>1200000</v>
      </c>
      <c r="F142" s="967">
        <v>1200000</v>
      </c>
      <c r="G142" s="968">
        <v>0</v>
      </c>
      <c r="J142" s="896"/>
      <c r="K142" s="896"/>
    </row>
    <row r="143" spans="1:11" ht="15" customHeight="1" x14ac:dyDescent="0.2">
      <c r="A143" s="1325"/>
      <c r="B143" s="964" t="s">
        <v>3649</v>
      </c>
      <c r="C143" s="933" t="s">
        <v>3629</v>
      </c>
      <c r="D143" s="960">
        <f>SUM(D144:D146)</f>
        <v>19</v>
      </c>
      <c r="E143" s="961">
        <f t="shared" ref="E143:G143" si="29">SUM(E144:E146)</f>
        <v>1322500</v>
      </c>
      <c r="F143" s="961">
        <f t="shared" si="29"/>
        <v>1322500</v>
      </c>
      <c r="G143" s="962">
        <f t="shared" si="29"/>
        <v>0</v>
      </c>
      <c r="J143" s="896"/>
      <c r="K143" s="896"/>
    </row>
    <row r="144" spans="1:11" x14ac:dyDescent="0.2">
      <c r="A144" s="1325"/>
      <c r="B144" s="934" t="s">
        <v>3643</v>
      </c>
      <c r="C144" s="981"/>
      <c r="D144" s="966">
        <v>1</v>
      </c>
      <c r="E144" s="967">
        <v>68000</v>
      </c>
      <c r="F144" s="967">
        <v>68000</v>
      </c>
      <c r="G144" s="968">
        <v>0</v>
      </c>
      <c r="J144" s="896"/>
      <c r="K144" s="896"/>
    </row>
    <row r="145" spans="1:11" x14ac:dyDescent="0.2">
      <c r="A145" s="1325"/>
      <c r="B145" s="934" t="s">
        <v>3630</v>
      </c>
      <c r="C145" s="982"/>
      <c r="D145" s="966">
        <v>13</v>
      </c>
      <c r="E145" s="967">
        <v>900500</v>
      </c>
      <c r="F145" s="967">
        <v>900500</v>
      </c>
      <c r="G145" s="968">
        <v>0</v>
      </c>
      <c r="J145" s="896"/>
      <c r="K145" s="896"/>
    </row>
    <row r="146" spans="1:11" x14ac:dyDescent="0.2">
      <c r="A146" s="1325"/>
      <c r="B146" s="934" t="s">
        <v>3631</v>
      </c>
      <c r="C146" s="981"/>
      <c r="D146" s="966">
        <v>5</v>
      </c>
      <c r="E146" s="967">
        <v>354000</v>
      </c>
      <c r="F146" s="967">
        <v>354000</v>
      </c>
      <c r="G146" s="968">
        <v>0</v>
      </c>
      <c r="J146" s="896"/>
      <c r="K146" s="896"/>
    </row>
    <row r="147" spans="1:11" ht="15" customHeight="1" x14ac:dyDescent="0.2">
      <c r="A147" s="1325"/>
      <c r="B147" s="964" t="s">
        <v>3651</v>
      </c>
      <c r="C147" s="933" t="s">
        <v>3629</v>
      </c>
      <c r="D147" s="960">
        <f>SUM(D148:D150)</f>
        <v>10</v>
      </c>
      <c r="E147" s="961">
        <f t="shared" ref="E147:G147" si="30">SUM(E148:E150)</f>
        <v>3000000</v>
      </c>
      <c r="F147" s="961">
        <f t="shared" si="30"/>
        <v>2999893.02</v>
      </c>
      <c r="G147" s="962">
        <f t="shared" si="30"/>
        <v>106.98</v>
      </c>
      <c r="J147" s="896"/>
      <c r="K147" s="896"/>
    </row>
    <row r="148" spans="1:11" x14ac:dyDescent="0.2">
      <c r="A148" s="1325"/>
      <c r="B148" s="934" t="s">
        <v>3637</v>
      </c>
      <c r="C148" s="981"/>
      <c r="D148" s="966">
        <v>4</v>
      </c>
      <c r="E148" s="967">
        <v>1200000</v>
      </c>
      <c r="F148" s="967">
        <v>1199893.02</v>
      </c>
      <c r="G148" s="968">
        <v>106.98</v>
      </c>
      <c r="J148" s="896"/>
      <c r="K148" s="896"/>
    </row>
    <row r="149" spans="1:11" x14ac:dyDescent="0.2">
      <c r="A149" s="1325"/>
      <c r="B149" s="934" t="s">
        <v>3630</v>
      </c>
      <c r="C149" s="982"/>
      <c r="D149" s="966">
        <v>3</v>
      </c>
      <c r="E149" s="967">
        <v>900000</v>
      </c>
      <c r="F149" s="967">
        <v>900000</v>
      </c>
      <c r="G149" s="968">
        <v>0</v>
      </c>
      <c r="J149" s="896"/>
      <c r="K149" s="896"/>
    </row>
    <row r="150" spans="1:11" x14ac:dyDescent="0.2">
      <c r="A150" s="1325"/>
      <c r="B150" s="934" t="s">
        <v>3631</v>
      </c>
      <c r="C150" s="981"/>
      <c r="D150" s="966">
        <v>3</v>
      </c>
      <c r="E150" s="967">
        <v>900000</v>
      </c>
      <c r="F150" s="967">
        <v>900000</v>
      </c>
      <c r="G150" s="968">
        <v>0</v>
      </c>
      <c r="J150" s="896"/>
      <c r="K150" s="896"/>
    </row>
    <row r="151" spans="1:11" ht="15" customHeight="1" x14ac:dyDescent="0.2">
      <c r="A151" s="1325"/>
      <c r="B151" s="964" t="s">
        <v>3652</v>
      </c>
      <c r="C151" s="933" t="s">
        <v>3629</v>
      </c>
      <c r="D151" s="960">
        <f>SUM(D152:D153)</f>
        <v>7</v>
      </c>
      <c r="E151" s="961">
        <f t="shared" ref="E151:G151" si="31">SUM(E152:E153)</f>
        <v>3000000</v>
      </c>
      <c r="F151" s="961">
        <f t="shared" si="31"/>
        <v>2781258.11</v>
      </c>
      <c r="G151" s="962">
        <f t="shared" si="31"/>
        <v>218741.89</v>
      </c>
      <c r="J151" s="896"/>
      <c r="K151" s="896"/>
    </row>
    <row r="152" spans="1:11" x14ac:dyDescent="0.2">
      <c r="A152" s="1325"/>
      <c r="B152" s="934" t="s">
        <v>3637</v>
      </c>
      <c r="C152" s="981"/>
      <c r="D152" s="966">
        <v>3</v>
      </c>
      <c r="E152" s="967">
        <v>1182000</v>
      </c>
      <c r="F152" s="967">
        <v>1182000</v>
      </c>
      <c r="G152" s="968">
        <v>0</v>
      </c>
      <c r="J152" s="896"/>
      <c r="K152" s="896"/>
    </row>
    <row r="153" spans="1:11" ht="13.5" thickBot="1" x14ac:dyDescent="0.25">
      <c r="A153" s="1326"/>
      <c r="B153" s="983" t="s">
        <v>3631</v>
      </c>
      <c r="C153" s="984"/>
      <c r="D153" s="976">
        <v>4</v>
      </c>
      <c r="E153" s="977">
        <v>1818000</v>
      </c>
      <c r="F153" s="977">
        <v>1599258.1099999999</v>
      </c>
      <c r="G153" s="978">
        <v>218741.89</v>
      </c>
      <c r="J153" s="896"/>
      <c r="K153" s="896"/>
    </row>
    <row r="154" spans="1:11" ht="15" customHeight="1" x14ac:dyDescent="0.2">
      <c r="A154" s="1338" t="s">
        <v>39</v>
      </c>
      <c r="B154" s="932" t="s">
        <v>4343</v>
      </c>
      <c r="C154" s="926" t="s">
        <v>3629</v>
      </c>
      <c r="D154" s="927">
        <f>SUM(D155:D157)</f>
        <v>53</v>
      </c>
      <c r="E154" s="928">
        <f>SUM(E155:E157)</f>
        <v>1825914</v>
      </c>
      <c r="F154" s="928">
        <f>SUM(F155:F157)</f>
        <v>1825914</v>
      </c>
      <c r="G154" s="929">
        <f>SUM(G155:G157)</f>
        <v>0</v>
      </c>
      <c r="J154" s="896"/>
      <c r="K154" s="896"/>
    </row>
    <row r="155" spans="1:11" ht="12.75" customHeight="1" x14ac:dyDescent="0.2">
      <c r="A155" s="1325"/>
      <c r="B155" s="918" t="s">
        <v>3636</v>
      </c>
      <c r="C155" s="919"/>
      <c r="D155" s="920">
        <v>5</v>
      </c>
      <c r="E155" s="921">
        <v>174366</v>
      </c>
      <c r="F155" s="921">
        <f>E155-G155</f>
        <v>174366</v>
      </c>
      <c r="G155" s="922">
        <v>0</v>
      </c>
      <c r="J155" s="896"/>
      <c r="K155" s="896"/>
    </row>
    <row r="156" spans="1:11" ht="12.75" customHeight="1" x14ac:dyDescent="0.2">
      <c r="A156" s="1325"/>
      <c r="B156" s="918" t="s">
        <v>3630</v>
      </c>
      <c r="C156" s="923"/>
      <c r="D156" s="920">
        <v>5</v>
      </c>
      <c r="E156" s="921">
        <v>227654</v>
      </c>
      <c r="F156" s="921">
        <f t="shared" ref="F156:F157" si="32">E156-G156</f>
        <v>227654</v>
      </c>
      <c r="G156" s="922">
        <v>0</v>
      </c>
      <c r="J156" s="896"/>
      <c r="K156" s="896"/>
    </row>
    <row r="157" spans="1:11" ht="12.75" customHeight="1" x14ac:dyDescent="0.2">
      <c r="A157" s="1325"/>
      <c r="B157" s="918" t="s">
        <v>3635</v>
      </c>
      <c r="C157" s="919"/>
      <c r="D157" s="920">
        <v>43</v>
      </c>
      <c r="E157" s="921">
        <v>1423894</v>
      </c>
      <c r="F157" s="921">
        <f t="shared" si="32"/>
        <v>1423894</v>
      </c>
      <c r="G157" s="922">
        <v>0</v>
      </c>
      <c r="J157" s="896"/>
      <c r="K157" s="896"/>
    </row>
    <row r="158" spans="1:11" ht="15" customHeight="1" x14ac:dyDescent="0.2">
      <c r="A158" s="1325"/>
      <c r="B158" s="934" t="s">
        <v>4344</v>
      </c>
      <c r="C158" s="926" t="s">
        <v>3629</v>
      </c>
      <c r="D158" s="927">
        <f>SUM(D159:D159)</f>
        <v>3</v>
      </c>
      <c r="E158" s="928">
        <f>SUM(E159:E159)</f>
        <v>976800</v>
      </c>
      <c r="F158" s="928">
        <f>SUM(F159:F159)</f>
        <v>976800</v>
      </c>
      <c r="G158" s="929">
        <f>SUM(G159:G159)</f>
        <v>0</v>
      </c>
      <c r="J158" s="896"/>
      <c r="K158" s="896"/>
    </row>
    <row r="159" spans="1:11" ht="12.75" customHeight="1" x14ac:dyDescent="0.2">
      <c r="A159" s="1325"/>
      <c r="B159" s="924" t="s">
        <v>3632</v>
      </c>
      <c r="C159" s="919"/>
      <c r="D159" s="920">
        <v>3</v>
      </c>
      <c r="E159" s="921">
        <v>976800</v>
      </c>
      <c r="F159" s="921">
        <f>E159-G159</f>
        <v>976800</v>
      </c>
      <c r="G159" s="922">
        <v>0</v>
      </c>
      <c r="J159" s="896"/>
      <c r="K159" s="896"/>
    </row>
    <row r="160" spans="1:11" ht="15" customHeight="1" x14ac:dyDescent="0.2">
      <c r="A160" s="1325"/>
      <c r="B160" s="934" t="s">
        <v>4345</v>
      </c>
      <c r="C160" s="926" t="s">
        <v>599</v>
      </c>
      <c r="D160" s="927">
        <f>SUM(D161:D161)</f>
        <v>2</v>
      </c>
      <c r="E160" s="928">
        <f>SUM(E161:E161)</f>
        <v>3006238.37</v>
      </c>
      <c r="F160" s="928">
        <f>SUM(F161:F161)</f>
        <v>3006238.37</v>
      </c>
      <c r="G160" s="929">
        <f>SUM(G161:G161)</f>
        <v>0</v>
      </c>
      <c r="J160" s="896"/>
      <c r="K160" s="896"/>
    </row>
    <row r="161" spans="1:11" ht="12.75" customHeight="1" x14ac:dyDescent="0.2">
      <c r="A161" s="1325"/>
      <c r="B161" s="924" t="s">
        <v>3632</v>
      </c>
      <c r="C161" s="919"/>
      <c r="D161" s="920">
        <v>2</v>
      </c>
      <c r="E161" s="921">
        <v>3006238.37</v>
      </c>
      <c r="F161" s="921">
        <f>E161-G161</f>
        <v>3006238.37</v>
      </c>
      <c r="G161" s="922">
        <v>0</v>
      </c>
      <c r="J161" s="896"/>
      <c r="K161" s="896"/>
    </row>
    <row r="162" spans="1:11" ht="15" customHeight="1" x14ac:dyDescent="0.2">
      <c r="A162" s="1325"/>
      <c r="B162" s="934" t="s">
        <v>4346</v>
      </c>
      <c r="C162" s="926" t="s">
        <v>599</v>
      </c>
      <c r="D162" s="927">
        <f>SUM(D163:D164)</f>
        <v>0</v>
      </c>
      <c r="E162" s="928">
        <f>SUM(E163:E164)</f>
        <v>0</v>
      </c>
      <c r="F162" s="928">
        <f>SUM(F163:F164)</f>
        <v>0</v>
      </c>
      <c r="G162" s="929">
        <f>SUM(G163:G164)</f>
        <v>0</v>
      </c>
      <c r="J162" s="896"/>
      <c r="K162" s="896"/>
    </row>
    <row r="163" spans="1:11" ht="12.75" customHeight="1" x14ac:dyDescent="0.2">
      <c r="A163" s="1325"/>
      <c r="B163" s="918" t="s">
        <v>3630</v>
      </c>
      <c r="C163" s="923"/>
      <c r="D163" s="920">
        <v>0</v>
      </c>
      <c r="E163" s="921">
        <v>0</v>
      </c>
      <c r="F163" s="921">
        <v>0</v>
      </c>
      <c r="G163" s="922">
        <v>0</v>
      </c>
      <c r="J163" s="896"/>
      <c r="K163" s="896"/>
    </row>
    <row r="164" spans="1:11" ht="12.75" customHeight="1" x14ac:dyDescent="0.2">
      <c r="A164" s="1325"/>
      <c r="B164" s="924" t="s">
        <v>3632</v>
      </c>
      <c r="C164" s="919"/>
      <c r="D164" s="920">
        <v>0</v>
      </c>
      <c r="E164" s="921">
        <v>0</v>
      </c>
      <c r="F164" s="921">
        <v>0</v>
      </c>
      <c r="G164" s="922">
        <v>0</v>
      </c>
      <c r="J164" s="896"/>
      <c r="K164" s="896"/>
    </row>
    <row r="165" spans="1:11" ht="27.75" customHeight="1" x14ac:dyDescent="0.2">
      <c r="A165" s="1325"/>
      <c r="B165" s="932" t="s">
        <v>4347</v>
      </c>
      <c r="C165" s="926" t="s">
        <v>599</v>
      </c>
      <c r="D165" s="927">
        <f>SUM(D166:D166)</f>
        <v>6</v>
      </c>
      <c r="E165" s="928">
        <f>SUM(E166:E166)</f>
        <v>1173750</v>
      </c>
      <c r="F165" s="928">
        <f>SUM(F166:F166)</f>
        <v>1131968.1499999999</v>
      </c>
      <c r="G165" s="929">
        <f>SUM(G166:G166)</f>
        <v>41781.85</v>
      </c>
      <c r="J165" s="896"/>
      <c r="K165" s="896"/>
    </row>
    <row r="166" spans="1:11" ht="12.75" customHeight="1" x14ac:dyDescent="0.2">
      <c r="A166" s="1325"/>
      <c r="B166" s="924" t="s">
        <v>3632</v>
      </c>
      <c r="C166" s="919"/>
      <c r="D166" s="920">
        <v>6</v>
      </c>
      <c r="E166" s="921">
        <v>1173750</v>
      </c>
      <c r="F166" s="921">
        <f>E166-G166</f>
        <v>1131968.1499999999</v>
      </c>
      <c r="G166" s="922">
        <v>41781.85</v>
      </c>
      <c r="J166" s="896"/>
      <c r="K166" s="896"/>
    </row>
    <row r="167" spans="1:11" ht="27.75" customHeight="1" x14ac:dyDescent="0.2">
      <c r="A167" s="1325"/>
      <c r="B167" s="932" t="s">
        <v>4348</v>
      </c>
      <c r="C167" s="926" t="s">
        <v>599</v>
      </c>
      <c r="D167" s="927">
        <f>SUM(D168:D172)</f>
        <v>30</v>
      </c>
      <c r="E167" s="928">
        <f>SUM(E168:E172)</f>
        <v>2988900</v>
      </c>
      <c r="F167" s="928">
        <f>SUM(F168:F172)</f>
        <v>2988900</v>
      </c>
      <c r="G167" s="929">
        <f>SUM(G168:G172)</f>
        <v>0</v>
      </c>
      <c r="J167" s="896"/>
      <c r="K167" s="896"/>
    </row>
    <row r="168" spans="1:11" ht="12.75" customHeight="1" x14ac:dyDescent="0.2">
      <c r="A168" s="1325"/>
      <c r="B168" s="918" t="s">
        <v>3633</v>
      </c>
      <c r="C168" s="919"/>
      <c r="D168" s="920">
        <v>3</v>
      </c>
      <c r="E168" s="921">
        <v>189800</v>
      </c>
      <c r="F168" s="921">
        <f>E168-G168</f>
        <v>189800</v>
      </c>
      <c r="G168" s="922">
        <v>0</v>
      </c>
      <c r="J168" s="896"/>
      <c r="K168" s="896"/>
    </row>
    <row r="169" spans="1:11" ht="12.75" customHeight="1" x14ac:dyDescent="0.2">
      <c r="A169" s="1325"/>
      <c r="B169" s="918" t="s">
        <v>3643</v>
      </c>
      <c r="C169" s="919"/>
      <c r="D169" s="920">
        <v>1</v>
      </c>
      <c r="E169" s="921">
        <v>80000</v>
      </c>
      <c r="F169" s="921">
        <f t="shared" ref="F169:F172" si="33">E169-G169</f>
        <v>80000</v>
      </c>
      <c r="G169" s="922">
        <v>0</v>
      </c>
      <c r="J169" s="896"/>
      <c r="K169" s="896"/>
    </row>
    <row r="170" spans="1:11" ht="12.75" customHeight="1" x14ac:dyDescent="0.2">
      <c r="A170" s="1325"/>
      <c r="B170" s="918" t="s">
        <v>3630</v>
      </c>
      <c r="C170" s="923"/>
      <c r="D170" s="920">
        <v>13</v>
      </c>
      <c r="E170" s="921">
        <v>1783900</v>
      </c>
      <c r="F170" s="921">
        <f t="shared" si="33"/>
        <v>1783900</v>
      </c>
      <c r="G170" s="922">
        <v>0</v>
      </c>
      <c r="J170" s="896"/>
      <c r="K170" s="896"/>
    </row>
    <row r="171" spans="1:11" ht="12.75" customHeight="1" x14ac:dyDescent="0.2">
      <c r="A171" s="1325"/>
      <c r="B171" s="924" t="s">
        <v>3638</v>
      </c>
      <c r="C171" s="919"/>
      <c r="D171" s="920">
        <v>12</v>
      </c>
      <c r="E171" s="921">
        <v>785200</v>
      </c>
      <c r="F171" s="921">
        <f t="shared" si="33"/>
        <v>785200</v>
      </c>
      <c r="G171" s="922">
        <v>0</v>
      </c>
      <c r="J171" s="896"/>
      <c r="K171" s="896"/>
    </row>
    <row r="172" spans="1:11" ht="13.5" customHeight="1" thickBot="1" x14ac:dyDescent="0.25">
      <c r="A172" s="1326"/>
      <c r="B172" s="941" t="s">
        <v>3639</v>
      </c>
      <c r="C172" s="909"/>
      <c r="D172" s="910">
        <v>1</v>
      </c>
      <c r="E172" s="911">
        <v>150000</v>
      </c>
      <c r="F172" s="911">
        <f t="shared" si="33"/>
        <v>150000</v>
      </c>
      <c r="G172" s="912">
        <v>0</v>
      </c>
      <c r="J172" s="896"/>
      <c r="K172" s="896"/>
    </row>
    <row r="173" spans="1:11" ht="4.5" customHeight="1" x14ac:dyDescent="0.2"/>
    <row r="174" spans="1:11" x14ac:dyDescent="0.2">
      <c r="A174" s="1001" t="s">
        <v>4349</v>
      </c>
    </row>
    <row r="175" spans="1:11" ht="24" customHeight="1" x14ac:dyDescent="0.2">
      <c r="A175" s="1339" t="s">
        <v>4350</v>
      </c>
      <c r="B175" s="1339"/>
      <c r="C175" s="1339"/>
      <c r="D175" s="1339"/>
      <c r="E175" s="1339"/>
      <c r="F175" s="1339"/>
      <c r="G175" s="1339"/>
    </row>
    <row r="176" spans="1:11" ht="24" customHeight="1" x14ac:dyDescent="0.2">
      <c r="A176" s="1339" t="s">
        <v>4351</v>
      </c>
      <c r="B176" s="1339"/>
      <c r="C176" s="1339"/>
      <c r="D176" s="1339"/>
      <c r="E176" s="1339"/>
      <c r="F176" s="1339"/>
      <c r="G176" s="1339"/>
    </row>
    <row r="177" spans="1:7" ht="24" customHeight="1" x14ac:dyDescent="0.2">
      <c r="A177" s="1339" t="s">
        <v>4352</v>
      </c>
      <c r="B177" s="1339"/>
      <c r="C177" s="1339"/>
      <c r="D177" s="1339"/>
      <c r="E177" s="1339"/>
      <c r="F177" s="1339"/>
      <c r="G177" s="1339"/>
    </row>
    <row r="180" spans="1:7" x14ac:dyDescent="0.15">
      <c r="B180" s="985"/>
    </row>
    <row r="181" spans="1:7" x14ac:dyDescent="0.2">
      <c r="A181" s="970"/>
    </row>
    <row r="182" spans="1:7" ht="15" x14ac:dyDescent="0.2">
      <c r="A182" s="986"/>
      <c r="B182" s="987"/>
    </row>
    <row r="183" spans="1:7" x14ac:dyDescent="0.2">
      <c r="A183" s="988"/>
    </row>
  </sheetData>
  <mergeCells count="17">
    <mergeCell ref="A140:A153"/>
    <mergeCell ref="A154:A172"/>
    <mergeCell ref="A175:G175"/>
    <mergeCell ref="A176:G176"/>
    <mergeCell ref="A177:G177"/>
    <mergeCell ref="A123:A139"/>
    <mergeCell ref="A1:G1"/>
    <mergeCell ref="A2:G2"/>
    <mergeCell ref="A4:A5"/>
    <mergeCell ref="B4:B5"/>
    <mergeCell ref="C4:C5"/>
    <mergeCell ref="D4:G4"/>
    <mergeCell ref="A6:A7"/>
    <mergeCell ref="A8:A33"/>
    <mergeCell ref="A34:A48"/>
    <mergeCell ref="A49:A75"/>
    <mergeCell ref="A76:A122"/>
  </mergeCells>
  <pageMargins left="0.39370078740157483" right="0.39370078740157483" top="0.59055118110236227" bottom="0.39370078740157483" header="0.31496062992125984" footer="0.11811023622047245"/>
  <pageSetup paperSize="9" scale="74" firstPageNumber="143" fitToHeight="0" orientation="portrait" useFirstPageNumber="1" r:id="rId1"/>
  <headerFooter>
    <oddHeader>&amp;L&amp;"Tahoma,Kurzíva"Závěrečný účet Moravskoslezského kraje za rok 2024&amp;R&amp;"Tahoma,Kurzíva"Tabulka č. 5</oddHeader>
    <oddFooter>&amp;C&amp;"Tahoma,Obyčejné"&amp;P</oddFooter>
  </headerFooter>
  <rowBreaks count="2" manualBreakCount="2">
    <brk id="60" max="16383" man="1"/>
    <brk id="119" max="16383" man="1"/>
  </rowBreaks>
  <ignoredErrors>
    <ignoredError sqref="F34:F172 F21:F28 F8:F18"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66C6A-88C2-49BC-972B-1341CC657B6E}">
  <sheetPr>
    <pageSetUpPr fitToPage="1"/>
  </sheetPr>
  <dimension ref="A1:S48"/>
  <sheetViews>
    <sheetView zoomScaleNormal="100" zoomScaleSheetLayoutView="100" workbookViewId="0">
      <pane ySplit="6" topLeftCell="A7" activePane="bottomLeft" state="frozen"/>
      <selection activeCell="J51" sqref="J51"/>
      <selection pane="bottomLeft" activeCell="H8" sqref="H8"/>
    </sheetView>
  </sheetViews>
  <sheetFormatPr defaultRowHeight="12.75" x14ac:dyDescent="0.2"/>
  <cols>
    <col min="1" max="1" width="55.7109375" style="989" customWidth="1"/>
    <col min="2" max="3" width="9.7109375" style="989" customWidth="1"/>
    <col min="4" max="7" width="13.5703125" style="990" customWidth="1"/>
    <col min="8" max="16384" width="9.140625" style="989"/>
  </cols>
  <sheetData>
    <row r="1" spans="1:19" x14ac:dyDescent="0.2">
      <c r="A1" s="1340"/>
      <c r="B1" s="1340"/>
      <c r="C1" s="1340"/>
      <c r="D1" s="1340"/>
      <c r="E1" s="1340"/>
      <c r="F1" s="1340"/>
      <c r="G1" s="1340"/>
    </row>
    <row r="2" spans="1:19" ht="21" customHeight="1" x14ac:dyDescent="0.2">
      <c r="A2" s="1327" t="s">
        <v>3653</v>
      </c>
      <c r="B2" s="1327"/>
      <c r="C2" s="1327"/>
      <c r="D2" s="1327"/>
      <c r="E2" s="1327"/>
      <c r="F2" s="1327"/>
      <c r="G2" s="1327"/>
    </row>
    <row r="3" spans="1:19" ht="13.5" thickBot="1" x14ac:dyDescent="0.25">
      <c r="G3" s="991" t="s">
        <v>562</v>
      </c>
    </row>
    <row r="4" spans="1:19" ht="18" customHeight="1" x14ac:dyDescent="0.2">
      <c r="A4" s="1341" t="s">
        <v>3654</v>
      </c>
      <c r="B4" s="1343" t="s">
        <v>3623</v>
      </c>
      <c r="C4" s="1331" t="s">
        <v>3624</v>
      </c>
      <c r="D4" s="1331"/>
      <c r="E4" s="1331"/>
      <c r="F4" s="1331"/>
      <c r="G4" s="1345"/>
    </row>
    <row r="5" spans="1:19" ht="15" customHeight="1" x14ac:dyDescent="0.2">
      <c r="A5" s="1342"/>
      <c r="B5" s="1344"/>
      <c r="C5" s="1332" t="s">
        <v>3625</v>
      </c>
      <c r="D5" s="1478" t="s">
        <v>4353</v>
      </c>
      <c r="E5" s="1479" t="s">
        <v>3655</v>
      </c>
      <c r="F5" s="1346"/>
      <c r="G5" s="1347"/>
    </row>
    <row r="6" spans="1:19" ht="15" customHeight="1" x14ac:dyDescent="0.2">
      <c r="A6" s="1480"/>
      <c r="B6" s="1481"/>
      <c r="C6" s="1481"/>
      <c r="D6" s="1482"/>
      <c r="E6" s="1483" t="s">
        <v>3626</v>
      </c>
      <c r="F6" s="1483" t="s">
        <v>3627</v>
      </c>
      <c r="G6" s="992" t="s">
        <v>3628</v>
      </c>
    </row>
    <row r="7" spans="1:19" ht="18" customHeight="1" x14ac:dyDescent="0.2">
      <c r="A7" s="1348" t="s">
        <v>368</v>
      </c>
      <c r="B7" s="1484"/>
      <c r="C7" s="1484"/>
      <c r="D7" s="1484"/>
      <c r="E7" s="1484"/>
      <c r="F7" s="1484"/>
      <c r="G7" s="1349"/>
    </row>
    <row r="8" spans="1:19" ht="27.75" customHeight="1" x14ac:dyDescent="0.2">
      <c r="A8" s="993" t="s">
        <v>4354</v>
      </c>
      <c r="B8" s="1485" t="s">
        <v>3629</v>
      </c>
      <c r="C8" s="1485">
        <v>15</v>
      </c>
      <c r="D8" s="1486">
        <v>24577724.629999999</v>
      </c>
      <c r="E8" s="1486">
        <f>9329351+D8</f>
        <v>33907075.629999995</v>
      </c>
      <c r="F8" s="1486">
        <f>E8-G8</f>
        <v>33907075.629999995</v>
      </c>
      <c r="G8" s="948">
        <v>0</v>
      </c>
      <c r="I8" s="990"/>
      <c r="K8" s="990"/>
    </row>
    <row r="9" spans="1:19" ht="27.75" customHeight="1" x14ac:dyDescent="0.2">
      <c r="A9" s="993" t="s">
        <v>3656</v>
      </c>
      <c r="B9" s="1485" t="s">
        <v>599</v>
      </c>
      <c r="C9" s="1485">
        <v>5</v>
      </c>
      <c r="D9" s="1486">
        <v>0</v>
      </c>
      <c r="E9" s="1486">
        <v>3025000</v>
      </c>
      <c r="F9" s="1486">
        <f>E9-G9</f>
        <v>3025000</v>
      </c>
      <c r="G9" s="948">
        <v>0</v>
      </c>
      <c r="I9" s="990"/>
      <c r="K9" s="990"/>
      <c r="M9" s="1350"/>
      <c r="N9" s="1350"/>
      <c r="O9" s="1350"/>
      <c r="P9" s="1350"/>
      <c r="Q9" s="1350"/>
      <c r="R9" s="1350"/>
      <c r="S9" s="1350"/>
    </row>
    <row r="10" spans="1:19" ht="18" customHeight="1" x14ac:dyDescent="0.2">
      <c r="A10" s="1348" t="s">
        <v>405</v>
      </c>
      <c r="B10" s="1484"/>
      <c r="C10" s="1484"/>
      <c r="D10" s="1484"/>
      <c r="E10" s="1484"/>
      <c r="F10" s="1484"/>
      <c r="G10" s="1349"/>
      <c r="I10" s="990"/>
      <c r="K10" s="990"/>
    </row>
    <row r="11" spans="1:19" ht="15" customHeight="1" x14ac:dyDescent="0.2">
      <c r="A11" s="994" t="s">
        <v>3657</v>
      </c>
      <c r="B11" s="1487" t="s">
        <v>3629</v>
      </c>
      <c r="C11" s="1487">
        <v>100</v>
      </c>
      <c r="D11" s="1488">
        <v>160000</v>
      </c>
      <c r="E11" s="1488">
        <f>27278446.09+160000</f>
        <v>27438446.09</v>
      </c>
      <c r="F11" s="1488">
        <f t="shared" ref="F11:F14" si="0">E11-G11</f>
        <v>27262738.809999999</v>
      </c>
      <c r="G11" s="922">
        <v>175707.28</v>
      </c>
      <c r="I11" s="990"/>
      <c r="K11" s="990"/>
    </row>
    <row r="12" spans="1:19" ht="15" customHeight="1" x14ac:dyDescent="0.2">
      <c r="A12" s="994" t="s">
        <v>4355</v>
      </c>
      <c r="B12" s="1487" t="s">
        <v>3629</v>
      </c>
      <c r="C12" s="1487">
        <v>78</v>
      </c>
      <c r="D12" s="1488">
        <v>2862137.07</v>
      </c>
      <c r="E12" s="1488">
        <f>19284047.27+2862137.07-640000</f>
        <v>21506184.34</v>
      </c>
      <c r="F12" s="1488">
        <f>E12-G12</f>
        <v>21445737.18</v>
      </c>
      <c r="G12" s="922">
        <v>60447.16</v>
      </c>
      <c r="I12" s="990"/>
      <c r="K12" s="990"/>
    </row>
    <row r="13" spans="1:19" ht="15" customHeight="1" x14ac:dyDescent="0.2">
      <c r="A13" s="994" t="s">
        <v>3661</v>
      </c>
      <c r="B13" s="1487" t="s">
        <v>3629</v>
      </c>
      <c r="C13" s="1487">
        <v>42</v>
      </c>
      <c r="D13" s="1488">
        <v>96000</v>
      </c>
      <c r="E13" s="1488">
        <f>14051099.31+96000</f>
        <v>14147099.310000001</v>
      </c>
      <c r="F13" s="1488">
        <f t="shared" si="0"/>
        <v>13163498.41</v>
      </c>
      <c r="G13" s="922">
        <f>958251.33+25349.57</f>
        <v>983600.89999999991</v>
      </c>
      <c r="I13" s="990"/>
      <c r="K13" s="990"/>
    </row>
    <row r="14" spans="1:19" ht="15" customHeight="1" x14ac:dyDescent="0.2">
      <c r="A14" s="994" t="s">
        <v>3663</v>
      </c>
      <c r="B14" s="1487" t="s">
        <v>3629</v>
      </c>
      <c r="C14" s="1487">
        <v>3</v>
      </c>
      <c r="D14" s="1488">
        <v>2376000</v>
      </c>
      <c r="E14" s="1488">
        <f>3915000+2376000</f>
        <v>6291000</v>
      </c>
      <c r="F14" s="1488">
        <f t="shared" si="0"/>
        <v>6291000</v>
      </c>
      <c r="G14" s="922">
        <v>0</v>
      </c>
      <c r="I14" s="990"/>
      <c r="K14" s="990"/>
    </row>
    <row r="15" spans="1:19" ht="15" customHeight="1" x14ac:dyDescent="0.2">
      <c r="A15" s="994" t="s">
        <v>3665</v>
      </c>
      <c r="B15" s="1487" t="s">
        <v>3629</v>
      </c>
      <c r="C15" s="1487">
        <f>31-1</f>
        <v>30</v>
      </c>
      <c r="D15" s="1488">
        <v>0</v>
      </c>
      <c r="E15" s="1488">
        <f>2523400+1983538.55-59200</f>
        <v>4447738.55</v>
      </c>
      <c r="F15" s="1488">
        <f>E15-G15</f>
        <v>4382924.05</v>
      </c>
      <c r="G15" s="922">
        <v>64814.5</v>
      </c>
      <c r="I15" s="990"/>
      <c r="K15" s="990"/>
    </row>
    <row r="16" spans="1:19" ht="15" customHeight="1" x14ac:dyDescent="0.2">
      <c r="A16" s="994" t="s">
        <v>4356</v>
      </c>
      <c r="B16" s="1487" t="s">
        <v>3629</v>
      </c>
      <c r="C16" s="1487">
        <v>18</v>
      </c>
      <c r="D16" s="1488">
        <f>1095798.44</f>
        <v>1095798.44</v>
      </c>
      <c r="E16" s="1488">
        <f>1486700+1095798.44</f>
        <v>2582498.44</v>
      </c>
      <c r="F16" s="1488">
        <f t="shared" ref="F16" si="1">E16-G16</f>
        <v>2496968.44</v>
      </c>
      <c r="G16" s="922">
        <f>42270+43260</f>
        <v>85530</v>
      </c>
      <c r="I16" s="990"/>
      <c r="K16" s="990"/>
    </row>
    <row r="17" spans="1:11" ht="27.75" customHeight="1" x14ac:dyDescent="0.2">
      <c r="A17" s="995" t="s">
        <v>4357</v>
      </c>
      <c r="B17" s="1489" t="s">
        <v>3629</v>
      </c>
      <c r="C17" s="1489">
        <v>48</v>
      </c>
      <c r="D17" s="1488">
        <v>5839295</v>
      </c>
      <c r="E17" s="1488">
        <v>5839295</v>
      </c>
      <c r="F17" s="1488">
        <f>E17-G17</f>
        <v>5839295</v>
      </c>
      <c r="G17" s="922">
        <v>0</v>
      </c>
      <c r="I17" s="990"/>
      <c r="K17" s="990"/>
    </row>
    <row r="18" spans="1:11" ht="15" customHeight="1" x14ac:dyDescent="0.2">
      <c r="A18" s="994" t="s">
        <v>3660</v>
      </c>
      <c r="B18" s="1487" t="s">
        <v>599</v>
      </c>
      <c r="C18" s="1487">
        <v>40</v>
      </c>
      <c r="D18" s="1488">
        <v>0</v>
      </c>
      <c r="E18" s="1488">
        <f>13829917.78</f>
        <v>13829917.779999999</v>
      </c>
      <c r="F18" s="1488">
        <f>E18-G18</f>
        <v>13279805.859999999</v>
      </c>
      <c r="G18" s="922">
        <f>550111.92</f>
        <v>550111.92000000004</v>
      </c>
      <c r="I18" s="990"/>
      <c r="K18" s="990"/>
    </row>
    <row r="19" spans="1:11" ht="15" customHeight="1" x14ac:dyDescent="0.2">
      <c r="A19" s="994" t="s">
        <v>3659</v>
      </c>
      <c r="B19" s="1487" t="s">
        <v>599</v>
      </c>
      <c r="C19" s="1487">
        <v>42</v>
      </c>
      <c r="D19" s="1488">
        <v>320000</v>
      </c>
      <c r="E19" s="1488">
        <f>12533445.58+1368606.09-320000+320000</f>
        <v>13902051.67</v>
      </c>
      <c r="F19" s="1488">
        <f t="shared" ref="F19:F26" si="2">E19-G19</f>
        <v>13444648.279999999</v>
      </c>
      <c r="G19" s="922">
        <f>429592.77+27810.62</f>
        <v>457403.39</v>
      </c>
      <c r="I19" s="990"/>
      <c r="K19" s="990"/>
    </row>
    <row r="20" spans="1:11" ht="15" customHeight="1" x14ac:dyDescent="0.2">
      <c r="A20" s="994" t="s">
        <v>3658</v>
      </c>
      <c r="B20" s="1487" t="s">
        <v>599</v>
      </c>
      <c r="C20" s="1487">
        <v>53</v>
      </c>
      <c r="D20" s="1488">
        <v>1274071.21</v>
      </c>
      <c r="E20" s="1488">
        <v>16765184.210000001</v>
      </c>
      <c r="F20" s="1488">
        <f>E20-G20</f>
        <v>15938816.430000002</v>
      </c>
      <c r="G20" s="922">
        <v>826367.77999999991</v>
      </c>
      <c r="I20" s="990"/>
      <c r="K20" s="990"/>
    </row>
    <row r="21" spans="1:11" ht="15" customHeight="1" x14ac:dyDescent="0.2">
      <c r="A21" s="993" t="s">
        <v>4358</v>
      </c>
      <c r="B21" s="1487" t="s">
        <v>599</v>
      </c>
      <c r="C21" s="1487">
        <v>58</v>
      </c>
      <c r="D21" s="1488">
        <v>3751704.12</v>
      </c>
      <c r="E21" s="1488">
        <f>11985518.53+3751704.12</f>
        <v>15737222.649999999</v>
      </c>
      <c r="F21" s="1488">
        <f>E21-G21</f>
        <v>15360527.919999998</v>
      </c>
      <c r="G21" s="922">
        <f>9385+183397.41+183912.32</f>
        <v>376694.73</v>
      </c>
      <c r="I21" s="990"/>
      <c r="K21" s="990"/>
    </row>
    <row r="22" spans="1:11" ht="15" customHeight="1" x14ac:dyDescent="0.2">
      <c r="A22" s="994" t="s">
        <v>3664</v>
      </c>
      <c r="B22" s="1487" t="s">
        <v>599</v>
      </c>
      <c r="C22" s="1487">
        <v>41</v>
      </c>
      <c r="D22" s="1488">
        <v>0</v>
      </c>
      <c r="E22" s="1488">
        <f>44855715.84+1649500</f>
        <v>46505215.840000004</v>
      </c>
      <c r="F22" s="1488">
        <f>E22-G22</f>
        <v>46505215.840000004</v>
      </c>
      <c r="G22" s="922">
        <v>0</v>
      </c>
      <c r="I22" s="990"/>
      <c r="K22" s="990"/>
    </row>
    <row r="23" spans="1:11" ht="15" customHeight="1" x14ac:dyDescent="0.2">
      <c r="A23" s="994" t="s">
        <v>3662</v>
      </c>
      <c r="B23" s="1487" t="s">
        <v>599</v>
      </c>
      <c r="C23" s="1487">
        <v>3</v>
      </c>
      <c r="D23" s="1488">
        <v>0</v>
      </c>
      <c r="E23" s="1488">
        <v>4050000</v>
      </c>
      <c r="F23" s="1488">
        <f t="shared" si="2"/>
        <v>4050000</v>
      </c>
      <c r="G23" s="922">
        <v>0</v>
      </c>
      <c r="I23" s="990"/>
      <c r="K23" s="990"/>
    </row>
    <row r="24" spans="1:11" ht="15" customHeight="1" x14ac:dyDescent="0.2">
      <c r="A24" s="996" t="s">
        <v>4359</v>
      </c>
      <c r="B24" s="1489" t="s">
        <v>599</v>
      </c>
      <c r="C24" s="1489">
        <v>3</v>
      </c>
      <c r="D24" s="1488">
        <v>2970000</v>
      </c>
      <c r="E24" s="1488">
        <v>2970000</v>
      </c>
      <c r="F24" s="1488">
        <f>E24-G24</f>
        <v>2970000</v>
      </c>
      <c r="G24" s="922">
        <v>0</v>
      </c>
      <c r="I24" s="990"/>
      <c r="K24" s="990"/>
    </row>
    <row r="25" spans="1:11" ht="15" customHeight="1" x14ac:dyDescent="0.2">
      <c r="A25" s="994" t="s">
        <v>3666</v>
      </c>
      <c r="B25" s="1487" t="s">
        <v>599</v>
      </c>
      <c r="C25" s="1487">
        <v>9</v>
      </c>
      <c r="D25" s="1488">
        <v>2152842.6800000002</v>
      </c>
      <c r="E25" s="1488">
        <f>16198560+3550880+2152842.68</f>
        <v>21902282.68</v>
      </c>
      <c r="F25" s="1488">
        <f>E25-G25</f>
        <v>21902282.68</v>
      </c>
      <c r="G25" s="922">
        <v>0</v>
      </c>
      <c r="I25" s="990"/>
      <c r="K25" s="990"/>
    </row>
    <row r="26" spans="1:11" ht="15" customHeight="1" x14ac:dyDescent="0.2">
      <c r="A26" s="994" t="s">
        <v>4360</v>
      </c>
      <c r="B26" s="1487" t="s">
        <v>599</v>
      </c>
      <c r="C26" s="1487">
        <v>16</v>
      </c>
      <c r="D26" s="1488">
        <v>6885326</v>
      </c>
      <c r="E26" s="1488">
        <f>20792000+6885326</f>
        <v>27677326</v>
      </c>
      <c r="F26" s="1488">
        <f t="shared" si="2"/>
        <v>27677326</v>
      </c>
      <c r="G26" s="922">
        <v>0</v>
      </c>
      <c r="I26" s="990"/>
      <c r="K26" s="990"/>
    </row>
    <row r="27" spans="1:11" ht="18" customHeight="1" x14ac:dyDescent="0.2">
      <c r="A27" s="1348" t="s">
        <v>415</v>
      </c>
      <c r="B27" s="1484"/>
      <c r="C27" s="1484"/>
      <c r="D27" s="1484"/>
      <c r="E27" s="1484"/>
      <c r="F27" s="1484"/>
      <c r="G27" s="1349"/>
    </row>
    <row r="28" spans="1:11" ht="27.75" customHeight="1" x14ac:dyDescent="0.2">
      <c r="A28" s="993" t="s">
        <v>4361</v>
      </c>
      <c r="B28" s="1487" t="s">
        <v>3629</v>
      </c>
      <c r="C28" s="1487">
        <v>29</v>
      </c>
      <c r="D28" s="1488">
        <v>40000</v>
      </c>
      <c r="E28" s="1488">
        <f>2088469.6+40000</f>
        <v>2128469.6</v>
      </c>
      <c r="F28" s="1488">
        <f t="shared" ref="F28:F36" si="3">E28-G28</f>
        <v>2128469.6</v>
      </c>
      <c r="G28" s="922">
        <v>0</v>
      </c>
      <c r="I28" s="990"/>
      <c r="K28" s="990"/>
    </row>
    <row r="29" spans="1:11" ht="27.75" customHeight="1" x14ac:dyDescent="0.2">
      <c r="A29" s="993" t="s">
        <v>4362</v>
      </c>
      <c r="B29" s="1487" t="s">
        <v>3629</v>
      </c>
      <c r="C29" s="1487">
        <v>15</v>
      </c>
      <c r="D29" s="1488">
        <v>125000</v>
      </c>
      <c r="E29" s="1488">
        <f>2843303.22+125000</f>
        <v>2968303.22</v>
      </c>
      <c r="F29" s="1488">
        <f t="shared" si="3"/>
        <v>2968303.22</v>
      </c>
      <c r="G29" s="922">
        <v>0</v>
      </c>
      <c r="I29" s="990"/>
      <c r="K29" s="990"/>
    </row>
    <row r="30" spans="1:11" ht="27.75" customHeight="1" x14ac:dyDescent="0.2">
      <c r="A30" s="993" t="s">
        <v>4363</v>
      </c>
      <c r="B30" s="1487" t="s">
        <v>3629</v>
      </c>
      <c r="C30" s="1487">
        <v>15</v>
      </c>
      <c r="D30" s="1488">
        <v>25000</v>
      </c>
      <c r="E30" s="1488">
        <v>2730525.87</v>
      </c>
      <c r="F30" s="1488">
        <f t="shared" si="3"/>
        <v>2730525.87</v>
      </c>
      <c r="G30" s="922">
        <v>0</v>
      </c>
      <c r="I30" s="990"/>
      <c r="K30" s="990"/>
    </row>
    <row r="31" spans="1:11" ht="27.75" customHeight="1" x14ac:dyDescent="0.2">
      <c r="A31" s="993" t="s">
        <v>3668</v>
      </c>
      <c r="B31" s="1487" t="s">
        <v>3629</v>
      </c>
      <c r="C31" s="1487">
        <v>6</v>
      </c>
      <c r="D31" s="1488">
        <v>527680</v>
      </c>
      <c r="E31" s="1488">
        <f>3367220+2100000+527680</f>
        <v>5994900</v>
      </c>
      <c r="F31" s="1488">
        <f t="shared" si="3"/>
        <v>5994900</v>
      </c>
      <c r="G31" s="922">
        <v>0</v>
      </c>
      <c r="I31" s="990"/>
      <c r="K31" s="990"/>
    </row>
    <row r="32" spans="1:11" ht="27.75" customHeight="1" x14ac:dyDescent="0.2">
      <c r="A32" s="993" t="s">
        <v>3671</v>
      </c>
      <c r="B32" s="1487" t="s">
        <v>3629</v>
      </c>
      <c r="C32" s="1487">
        <v>8</v>
      </c>
      <c r="D32" s="1488">
        <v>400000</v>
      </c>
      <c r="E32" s="1488">
        <f>2775000+650000+400000-400000</f>
        <v>3425000</v>
      </c>
      <c r="F32" s="1488">
        <f t="shared" si="3"/>
        <v>3412032.37</v>
      </c>
      <c r="G32" s="922">
        <v>12967.63</v>
      </c>
      <c r="I32" s="990"/>
      <c r="K32" s="990"/>
    </row>
    <row r="33" spans="1:11" ht="27.75" customHeight="1" x14ac:dyDescent="0.2">
      <c r="A33" s="993" t="s">
        <v>3667</v>
      </c>
      <c r="B33" s="1487" t="s">
        <v>599</v>
      </c>
      <c r="C33" s="1487">
        <v>16</v>
      </c>
      <c r="D33" s="1488">
        <v>1547871.96</v>
      </c>
      <c r="E33" s="1488">
        <f>1641654.08+1330112+1547871.96</f>
        <v>4519638.04</v>
      </c>
      <c r="F33" s="1488">
        <f t="shared" si="3"/>
        <v>3908290.08</v>
      </c>
      <c r="G33" s="922">
        <f>162726.5+448621.46</f>
        <v>611347.96</v>
      </c>
      <c r="I33" s="990"/>
      <c r="K33" s="990"/>
    </row>
    <row r="34" spans="1:11" ht="27.75" customHeight="1" x14ac:dyDescent="0.2">
      <c r="A34" s="993" t="s">
        <v>4364</v>
      </c>
      <c r="B34" s="1487" t="s">
        <v>599</v>
      </c>
      <c r="C34" s="1487">
        <v>6</v>
      </c>
      <c r="D34" s="1488">
        <v>2297442.4</v>
      </c>
      <c r="E34" s="1488">
        <f>2003600+2297442.4</f>
        <v>4301042.4000000004</v>
      </c>
      <c r="F34" s="1488">
        <f t="shared" si="3"/>
        <v>4301042.4000000004</v>
      </c>
      <c r="G34" s="922">
        <v>0</v>
      </c>
      <c r="I34" s="990"/>
      <c r="K34" s="990"/>
    </row>
    <row r="35" spans="1:11" ht="15" customHeight="1" x14ac:dyDescent="0.2">
      <c r="A35" s="994" t="s">
        <v>4365</v>
      </c>
      <c r="B35" s="1487" t="s">
        <v>599</v>
      </c>
      <c r="C35" s="1487">
        <v>14</v>
      </c>
      <c r="D35" s="1488">
        <v>2652777.73</v>
      </c>
      <c r="E35" s="1488">
        <f>3000000+2652777.73</f>
        <v>5652777.7300000004</v>
      </c>
      <c r="F35" s="1488">
        <f t="shared" si="3"/>
        <v>5652777.7300000004</v>
      </c>
      <c r="G35" s="922">
        <v>0</v>
      </c>
      <c r="I35" s="990"/>
      <c r="K35" s="990"/>
    </row>
    <row r="36" spans="1:11" ht="27.75" customHeight="1" x14ac:dyDescent="0.2">
      <c r="A36" s="993" t="s">
        <v>3670</v>
      </c>
      <c r="B36" s="1487" t="s">
        <v>599</v>
      </c>
      <c r="C36" s="1487">
        <v>22</v>
      </c>
      <c r="D36" s="1488">
        <v>0</v>
      </c>
      <c r="E36" s="1488">
        <f>12509051.18+202800</f>
        <v>12711851.18</v>
      </c>
      <c r="F36" s="1488">
        <f t="shared" si="3"/>
        <v>12490269.719999999</v>
      </c>
      <c r="G36" s="922">
        <f>154557.32+67024.14</f>
        <v>221581.46000000002</v>
      </c>
      <c r="I36" s="990"/>
      <c r="K36" s="990"/>
    </row>
    <row r="37" spans="1:11" ht="27.75" customHeight="1" x14ac:dyDescent="0.2">
      <c r="A37" s="993" t="s">
        <v>3669</v>
      </c>
      <c r="B37" s="1487" t="s">
        <v>599</v>
      </c>
      <c r="C37" s="1487">
        <f>32-1</f>
        <v>31</v>
      </c>
      <c r="D37" s="1488">
        <v>6929395.4000000004</v>
      </c>
      <c r="E37" s="1488">
        <f>10222519.2+7321776.24+6929395.4-1200000-298000</f>
        <v>22975690.839999996</v>
      </c>
      <c r="F37" s="1488">
        <f>E37-G37</f>
        <v>22252961.699999996</v>
      </c>
      <c r="G37" s="922">
        <f>1020729.14-298000</f>
        <v>722729.14</v>
      </c>
      <c r="I37" s="990"/>
      <c r="K37" s="990"/>
    </row>
    <row r="38" spans="1:11" ht="18" customHeight="1" x14ac:dyDescent="0.2">
      <c r="A38" s="1348" t="s">
        <v>430</v>
      </c>
      <c r="B38" s="1484"/>
      <c r="C38" s="1484"/>
      <c r="D38" s="1484"/>
      <c r="E38" s="1484"/>
      <c r="F38" s="1484"/>
      <c r="G38" s="1349"/>
      <c r="I38" s="990"/>
      <c r="K38" s="990"/>
    </row>
    <row r="39" spans="1:11" ht="27.75" customHeight="1" x14ac:dyDescent="0.2">
      <c r="A39" s="993" t="s">
        <v>4366</v>
      </c>
      <c r="B39" s="1485" t="s">
        <v>3629</v>
      </c>
      <c r="C39" s="1485">
        <v>119</v>
      </c>
      <c r="D39" s="1486">
        <v>1659100</v>
      </c>
      <c r="E39" s="1486">
        <f>34315100+D39</f>
        <v>35974200</v>
      </c>
      <c r="F39" s="1486">
        <f>E39-G39</f>
        <v>35133053</v>
      </c>
      <c r="G39" s="948">
        <v>841147</v>
      </c>
      <c r="I39" s="990"/>
      <c r="K39" s="990"/>
    </row>
    <row r="40" spans="1:11" ht="18" customHeight="1" x14ac:dyDescent="0.2">
      <c r="A40" s="1348" t="s">
        <v>450</v>
      </c>
      <c r="B40" s="1484"/>
      <c r="C40" s="1484"/>
      <c r="D40" s="1484"/>
      <c r="E40" s="1484"/>
      <c r="F40" s="1484"/>
      <c r="G40" s="1349"/>
      <c r="I40" s="990"/>
      <c r="K40" s="990"/>
    </row>
    <row r="41" spans="1:11" ht="15" customHeight="1" x14ac:dyDescent="0.2">
      <c r="A41" s="993" t="s">
        <v>4367</v>
      </c>
      <c r="B41" s="1485" t="s">
        <v>3629</v>
      </c>
      <c r="C41" s="1485">
        <v>40</v>
      </c>
      <c r="D41" s="1486">
        <v>0</v>
      </c>
      <c r="E41" s="1486">
        <v>3000000</v>
      </c>
      <c r="F41" s="1486">
        <v>2948205.2</v>
      </c>
      <c r="G41" s="948">
        <v>51794.8</v>
      </c>
      <c r="I41" s="990"/>
      <c r="K41" s="990"/>
    </row>
    <row r="42" spans="1:11" ht="18" customHeight="1" x14ac:dyDescent="0.2">
      <c r="A42" s="1348" t="s">
        <v>494</v>
      </c>
      <c r="B42" s="1484"/>
      <c r="C42" s="1484"/>
      <c r="D42" s="1484"/>
      <c r="E42" s="1484"/>
      <c r="F42" s="1484"/>
      <c r="G42" s="1349"/>
    </row>
    <row r="43" spans="1:11" ht="27.75" customHeight="1" x14ac:dyDescent="0.2">
      <c r="A43" s="993" t="s">
        <v>4368</v>
      </c>
      <c r="B43" s="1485" t="s">
        <v>3629</v>
      </c>
      <c r="C43" s="1485">
        <v>29</v>
      </c>
      <c r="D43" s="1486">
        <v>46200</v>
      </c>
      <c r="E43" s="1486">
        <f>2419400</f>
        <v>2419400</v>
      </c>
      <c r="F43" s="1486">
        <f>E43-G43</f>
        <v>2368900</v>
      </c>
      <c r="G43" s="948">
        <v>50500</v>
      </c>
      <c r="H43" s="997"/>
      <c r="I43" s="990"/>
      <c r="K43" s="990"/>
    </row>
    <row r="44" spans="1:11" ht="15" customHeight="1" x14ac:dyDescent="0.2">
      <c r="A44" s="993" t="s">
        <v>3672</v>
      </c>
      <c r="B44" s="1485" t="s">
        <v>3629</v>
      </c>
      <c r="C44" s="1485">
        <v>9</v>
      </c>
      <c r="D44" s="1486">
        <v>2116532</v>
      </c>
      <c r="E44" s="1486">
        <v>17249363</v>
      </c>
      <c r="F44" s="1486">
        <v>17249363</v>
      </c>
      <c r="G44" s="948">
        <v>0</v>
      </c>
      <c r="H44" s="997"/>
      <c r="I44" s="990"/>
      <c r="K44" s="990"/>
    </row>
    <row r="45" spans="1:11" ht="15" customHeight="1" x14ac:dyDescent="0.2">
      <c r="A45" s="993" t="s">
        <v>3673</v>
      </c>
      <c r="B45" s="1485" t="s">
        <v>3629</v>
      </c>
      <c r="C45" s="1485">
        <v>8</v>
      </c>
      <c r="D45" s="1486">
        <v>82935</v>
      </c>
      <c r="E45" s="1486">
        <v>1797519</v>
      </c>
      <c r="F45" s="1486">
        <v>1797519</v>
      </c>
      <c r="G45" s="948">
        <v>0</v>
      </c>
      <c r="H45" s="997"/>
      <c r="I45" s="990"/>
      <c r="K45" s="990"/>
    </row>
    <row r="46" spans="1:11" ht="15" customHeight="1" x14ac:dyDescent="0.2">
      <c r="A46" s="993" t="s">
        <v>4369</v>
      </c>
      <c r="B46" s="1485" t="s">
        <v>3629</v>
      </c>
      <c r="C46" s="1485">
        <v>7</v>
      </c>
      <c r="D46" s="1486">
        <v>643397</v>
      </c>
      <c r="E46" s="1486">
        <v>1864647</v>
      </c>
      <c r="F46" s="1486">
        <f>E46-G46</f>
        <v>1859127</v>
      </c>
      <c r="G46" s="948">
        <v>5520</v>
      </c>
      <c r="H46" s="997"/>
      <c r="I46" s="990"/>
      <c r="K46" s="990"/>
    </row>
    <row r="47" spans="1:11" ht="15" customHeight="1" x14ac:dyDescent="0.2">
      <c r="A47" s="993" t="s">
        <v>4370</v>
      </c>
      <c r="B47" s="1485" t="s">
        <v>3629</v>
      </c>
      <c r="C47" s="1485">
        <v>11</v>
      </c>
      <c r="D47" s="1486">
        <v>0</v>
      </c>
      <c r="E47" s="1486">
        <v>2424600</v>
      </c>
      <c r="F47" s="1486">
        <f>E47-G47</f>
        <v>2109310</v>
      </c>
      <c r="G47" s="948">
        <v>315290</v>
      </c>
      <c r="H47" s="997"/>
      <c r="I47" s="990"/>
      <c r="K47" s="990"/>
    </row>
    <row r="48" spans="1:11" ht="15" customHeight="1" thickBot="1" x14ac:dyDescent="0.25">
      <c r="A48" s="998" t="s">
        <v>4371</v>
      </c>
      <c r="B48" s="999" t="s">
        <v>599</v>
      </c>
      <c r="C48" s="999">
        <v>8</v>
      </c>
      <c r="D48" s="956">
        <v>10724046</v>
      </c>
      <c r="E48" s="956">
        <v>17927563</v>
      </c>
      <c r="F48" s="956">
        <v>17927563</v>
      </c>
      <c r="G48" s="1000">
        <v>0</v>
      </c>
      <c r="H48" s="997"/>
      <c r="I48" s="990"/>
      <c r="K48" s="990"/>
    </row>
  </sheetData>
  <mergeCells count="15">
    <mergeCell ref="A42:G42"/>
    <mergeCell ref="A7:G7"/>
    <mergeCell ref="M9:S9"/>
    <mergeCell ref="A10:G10"/>
    <mergeCell ref="A27:G27"/>
    <mergeCell ref="A38:G38"/>
    <mergeCell ref="A40:G40"/>
    <mergeCell ref="A1:G1"/>
    <mergeCell ref="A2:G2"/>
    <mergeCell ref="A4:A6"/>
    <mergeCell ref="B4:B6"/>
    <mergeCell ref="C4:G4"/>
    <mergeCell ref="C5:C6"/>
    <mergeCell ref="D5:D6"/>
    <mergeCell ref="E5:G5"/>
  </mergeCells>
  <pageMargins left="0.39370078740157483" right="0.39370078740157483" top="0.59055118110236227" bottom="0.39370078740157483" header="0.31496062992125984" footer="0.11811023622047245"/>
  <pageSetup paperSize="9" scale="75" firstPageNumber="146" fitToHeight="0" orientation="portrait" useFirstPageNumber="1" r:id="rId1"/>
  <headerFooter>
    <oddHeader>&amp;L&amp;"Tahoma,Kurzíva"Závěrečný účet Moravskoslezského kraje za rok 2024&amp;R&amp;"Tahoma,Kurzíva"Tabulka č. 6</oddHeader>
    <oddFooter>&amp;C&amp;"Tahoma,Obyčejné"&amp;P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361D1-CEF0-493C-A3C4-EDA1D1565B31}">
  <sheetPr>
    <pageSetUpPr fitToPage="1"/>
  </sheetPr>
  <dimension ref="A1:E723"/>
  <sheetViews>
    <sheetView zoomScaleNormal="100" zoomScaleSheetLayoutView="100" workbookViewId="0">
      <selection activeCell="F3" sqref="F3"/>
    </sheetView>
  </sheetViews>
  <sheetFormatPr defaultRowHeight="15" x14ac:dyDescent="0.25"/>
  <cols>
    <col min="1" max="2" width="40.7109375" style="1024" customWidth="1"/>
    <col min="3" max="4" width="12.7109375" style="1025" customWidth="1"/>
    <col min="5" max="5" width="10.7109375" style="1004" customWidth="1"/>
    <col min="6" max="16384" width="9.140625" style="1004"/>
  </cols>
  <sheetData>
    <row r="1" spans="1:5" x14ac:dyDescent="0.25">
      <c r="A1" s="1005"/>
      <c r="B1" s="1006"/>
      <c r="C1" s="1007"/>
      <c r="D1" s="1007"/>
      <c r="E1" s="1005"/>
    </row>
    <row r="2" spans="1:5" ht="21" customHeight="1" x14ac:dyDescent="0.25">
      <c r="A2" s="1328" t="s">
        <v>4372</v>
      </c>
      <c r="B2" s="1328"/>
      <c r="C2" s="1328"/>
      <c r="D2" s="1328"/>
      <c r="E2" s="1328"/>
    </row>
    <row r="3" spans="1:5" x14ac:dyDescent="0.25">
      <c r="A3" s="224"/>
      <c r="B3" s="261"/>
      <c r="C3" s="296"/>
      <c r="D3" s="296"/>
      <c r="E3" s="296"/>
    </row>
    <row r="4" spans="1:5" s="112" customFormat="1" ht="12.75" customHeight="1" x14ac:dyDescent="0.2">
      <c r="A4" s="1352" t="s">
        <v>3723</v>
      </c>
      <c r="B4" s="1352"/>
      <c r="C4" s="1352"/>
      <c r="D4" s="1352"/>
      <c r="E4" s="1352"/>
    </row>
    <row r="5" spans="1:5" s="112" customFormat="1" ht="7.5" customHeight="1" x14ac:dyDescent="0.2">
      <c r="A5" s="225"/>
      <c r="B5" s="262"/>
      <c r="C5" s="297"/>
      <c r="D5" s="297"/>
      <c r="E5" s="297"/>
    </row>
    <row r="6" spans="1:5" s="112" customFormat="1" ht="12.75" customHeight="1" thickBot="1" x14ac:dyDescent="0.25">
      <c r="A6" s="225"/>
      <c r="B6" s="262"/>
      <c r="C6" s="297"/>
      <c r="D6" s="297"/>
      <c r="E6" s="226" t="s">
        <v>2</v>
      </c>
    </row>
    <row r="7" spans="1:5" ht="30" customHeight="1" thickBot="1" x14ac:dyDescent="0.3">
      <c r="A7" s="1026" t="s">
        <v>296</v>
      </c>
      <c r="B7" s="1008" t="s">
        <v>297</v>
      </c>
      <c r="C7" s="1009" t="s">
        <v>59</v>
      </c>
      <c r="D7" s="1010" t="s">
        <v>1</v>
      </c>
      <c r="E7" s="1011" t="s">
        <v>298</v>
      </c>
    </row>
    <row r="8" spans="1:5" s="1012" customFormat="1" ht="18" customHeight="1" x14ac:dyDescent="0.2">
      <c r="A8" s="1353" t="s">
        <v>2747</v>
      </c>
      <c r="B8" s="1354"/>
      <c r="C8" s="1354"/>
      <c r="D8" s="1354"/>
      <c r="E8" s="1355"/>
    </row>
    <row r="9" spans="1:5" s="1012" customFormat="1" x14ac:dyDescent="0.2">
      <c r="A9" s="993" t="s">
        <v>161</v>
      </c>
      <c r="B9" s="1013" t="s">
        <v>3082</v>
      </c>
      <c r="C9" s="1014">
        <v>800</v>
      </c>
      <c r="D9" s="1014">
        <v>800</v>
      </c>
      <c r="E9" s="1015">
        <f t="shared" ref="E9:E24" si="0">D9/C9*100</f>
        <v>100</v>
      </c>
    </row>
    <row r="10" spans="1:5" s="1012" customFormat="1" x14ac:dyDescent="0.2">
      <c r="A10" s="1351" t="s">
        <v>4373</v>
      </c>
      <c r="B10" s="1013" t="s">
        <v>332</v>
      </c>
      <c r="C10" s="1014">
        <v>4100</v>
      </c>
      <c r="D10" s="1014">
        <v>0</v>
      </c>
      <c r="E10" s="1015">
        <f t="shared" si="0"/>
        <v>0</v>
      </c>
    </row>
    <row r="11" spans="1:5" s="1012" customFormat="1" x14ac:dyDescent="0.2">
      <c r="A11" s="1351"/>
      <c r="B11" s="1013" t="s">
        <v>3508</v>
      </c>
      <c r="C11" s="1014">
        <v>3500</v>
      </c>
      <c r="D11" s="1014">
        <v>3500</v>
      </c>
      <c r="E11" s="1015">
        <f t="shared" si="0"/>
        <v>100</v>
      </c>
    </row>
    <row r="12" spans="1:5" s="1012" customFormat="1" x14ac:dyDescent="0.2">
      <c r="A12" s="1351"/>
      <c r="B12" s="1013" t="s">
        <v>499</v>
      </c>
      <c r="C12" s="1014">
        <v>900</v>
      </c>
      <c r="D12" s="1014">
        <v>400</v>
      </c>
      <c r="E12" s="1015">
        <f t="shared" si="0"/>
        <v>44.444444444444443</v>
      </c>
    </row>
    <row r="13" spans="1:5" s="1012" customFormat="1" x14ac:dyDescent="0.2">
      <c r="A13" s="1351"/>
      <c r="B13" s="1013" t="s">
        <v>2873</v>
      </c>
      <c r="C13" s="1014">
        <v>2224.8000000000002</v>
      </c>
      <c r="D13" s="1014">
        <v>2224.8000000000002</v>
      </c>
      <c r="E13" s="1015">
        <f t="shared" si="0"/>
        <v>100</v>
      </c>
    </row>
    <row r="14" spans="1:5" s="1012" customFormat="1" x14ac:dyDescent="0.2">
      <c r="A14" s="1351"/>
      <c r="B14" s="1013" t="s">
        <v>363</v>
      </c>
      <c r="C14" s="1014">
        <v>25856</v>
      </c>
      <c r="D14" s="1014">
        <v>5856</v>
      </c>
      <c r="E14" s="1015">
        <f t="shared" si="0"/>
        <v>22.64851485148515</v>
      </c>
    </row>
    <row r="15" spans="1:5" s="1012" customFormat="1" x14ac:dyDescent="0.2">
      <c r="A15" s="1351" t="s">
        <v>2748</v>
      </c>
      <c r="B15" s="1013" t="s">
        <v>3124</v>
      </c>
      <c r="C15" s="1014">
        <v>545</v>
      </c>
      <c r="D15" s="1014">
        <v>350</v>
      </c>
      <c r="E15" s="1015">
        <f t="shared" si="0"/>
        <v>64.22018348623854</v>
      </c>
    </row>
    <row r="16" spans="1:5" s="1012" customFormat="1" x14ac:dyDescent="0.2">
      <c r="A16" s="1351"/>
      <c r="B16" s="1013" t="s">
        <v>380</v>
      </c>
      <c r="C16" s="1014">
        <v>60</v>
      </c>
      <c r="D16" s="1014">
        <v>9.6749700000000001</v>
      </c>
      <c r="E16" s="1015">
        <f t="shared" si="0"/>
        <v>16.124949999999998</v>
      </c>
    </row>
    <row r="17" spans="1:5" s="1012" customFormat="1" x14ac:dyDescent="0.2">
      <c r="A17" s="1351"/>
      <c r="B17" s="1013" t="s">
        <v>324</v>
      </c>
      <c r="C17" s="1014">
        <v>296.10000000000002</v>
      </c>
      <c r="D17" s="1014">
        <v>0</v>
      </c>
      <c r="E17" s="1015">
        <f t="shared" si="0"/>
        <v>0</v>
      </c>
    </row>
    <row r="18" spans="1:5" s="1012" customFormat="1" x14ac:dyDescent="0.2">
      <c r="A18" s="1351"/>
      <c r="B18" s="1013" t="s">
        <v>3498</v>
      </c>
      <c r="C18" s="1014">
        <v>149.58000000000001</v>
      </c>
      <c r="D18" s="1014">
        <v>149.57499999999999</v>
      </c>
      <c r="E18" s="1015">
        <f t="shared" si="0"/>
        <v>99.996657307126597</v>
      </c>
    </row>
    <row r="19" spans="1:5" s="1012" customFormat="1" x14ac:dyDescent="0.2">
      <c r="A19" s="1351"/>
      <c r="B19" s="1013" t="s">
        <v>3803</v>
      </c>
      <c r="C19" s="1014">
        <v>8000</v>
      </c>
      <c r="D19" s="1014">
        <v>0</v>
      </c>
      <c r="E19" s="1015">
        <f t="shared" si="0"/>
        <v>0</v>
      </c>
    </row>
    <row r="20" spans="1:5" s="1012" customFormat="1" x14ac:dyDescent="0.2">
      <c r="A20" s="1351"/>
      <c r="B20" s="1013" t="s">
        <v>499</v>
      </c>
      <c r="C20" s="1014">
        <v>74.510000000000005</v>
      </c>
      <c r="D20" s="1014">
        <v>74.510000000000005</v>
      </c>
      <c r="E20" s="1015">
        <f t="shared" si="0"/>
        <v>100</v>
      </c>
    </row>
    <row r="21" spans="1:5" s="1012" customFormat="1" ht="25.5" customHeight="1" x14ac:dyDescent="0.2">
      <c r="A21" s="1351"/>
      <c r="B21" s="1013" t="s">
        <v>3499</v>
      </c>
      <c r="C21" s="1014">
        <v>2234.52</v>
      </c>
      <c r="D21" s="1014">
        <v>1776.0542</v>
      </c>
      <c r="E21" s="1015">
        <f t="shared" si="0"/>
        <v>79.482582389058948</v>
      </c>
    </row>
    <row r="22" spans="1:5" s="1012" customFormat="1" x14ac:dyDescent="0.2">
      <c r="A22" s="1351"/>
      <c r="B22" s="1013" t="s">
        <v>362</v>
      </c>
      <c r="C22" s="1014">
        <v>400</v>
      </c>
      <c r="D22" s="1014">
        <v>200</v>
      </c>
      <c r="E22" s="1015">
        <f t="shared" si="0"/>
        <v>50</v>
      </c>
    </row>
    <row r="23" spans="1:5" s="1012" customFormat="1" x14ac:dyDescent="0.2">
      <c r="A23" s="1351"/>
      <c r="B23" s="1013" t="s">
        <v>3500</v>
      </c>
      <c r="C23" s="1014">
        <v>2000</v>
      </c>
      <c r="D23" s="1014">
        <v>2000</v>
      </c>
      <c r="E23" s="1015">
        <f t="shared" si="0"/>
        <v>100</v>
      </c>
    </row>
    <row r="24" spans="1:5" s="1012" customFormat="1" x14ac:dyDescent="0.2">
      <c r="A24" s="1356" t="s">
        <v>2749</v>
      </c>
      <c r="B24" s="1357"/>
      <c r="C24" s="1016">
        <f>SUM(C9:C23)</f>
        <v>51140.51</v>
      </c>
      <c r="D24" s="1016">
        <f>SUM(D9:D23)</f>
        <v>17340.614170000001</v>
      </c>
      <c r="E24" s="1017">
        <f t="shared" si="0"/>
        <v>33.907784982981205</v>
      </c>
    </row>
    <row r="25" spans="1:5" ht="18" customHeight="1" x14ac:dyDescent="0.25">
      <c r="A25" s="1358" t="s">
        <v>2750</v>
      </c>
      <c r="B25" s="1359"/>
      <c r="C25" s="1359"/>
      <c r="D25" s="1359"/>
      <c r="E25" s="1360"/>
    </row>
    <row r="26" spans="1:5" s="1012" customFormat="1" ht="25.5" x14ac:dyDescent="0.2">
      <c r="A26" s="993" t="s">
        <v>3501</v>
      </c>
      <c r="B26" s="1013" t="s">
        <v>307</v>
      </c>
      <c r="C26" s="1014">
        <v>53350</v>
      </c>
      <c r="D26" s="1014">
        <v>53350</v>
      </c>
      <c r="E26" s="1015">
        <f t="shared" ref="E26:E32" si="1">D26/C26*100</f>
        <v>100</v>
      </c>
    </row>
    <row r="27" spans="1:5" s="1012" customFormat="1" ht="25.5" x14ac:dyDescent="0.2">
      <c r="A27" s="1351" t="s">
        <v>2751</v>
      </c>
      <c r="B27" s="1013" t="s">
        <v>3083</v>
      </c>
      <c r="C27" s="1014">
        <v>1073</v>
      </c>
      <c r="D27" s="1014">
        <v>1073</v>
      </c>
      <c r="E27" s="1015">
        <f t="shared" si="1"/>
        <v>100</v>
      </c>
    </row>
    <row r="28" spans="1:5" s="1012" customFormat="1" x14ac:dyDescent="0.2">
      <c r="A28" s="1351"/>
      <c r="B28" s="1013" t="s">
        <v>3503</v>
      </c>
      <c r="C28" s="1014">
        <v>126</v>
      </c>
      <c r="D28" s="1014">
        <v>126</v>
      </c>
      <c r="E28" s="1015">
        <f t="shared" si="1"/>
        <v>100</v>
      </c>
    </row>
    <row r="29" spans="1:5" s="1012" customFormat="1" x14ac:dyDescent="0.2">
      <c r="A29" s="1351"/>
      <c r="B29" s="1013" t="s">
        <v>3084</v>
      </c>
      <c r="C29" s="1014">
        <v>200</v>
      </c>
      <c r="D29" s="1014">
        <v>200</v>
      </c>
      <c r="E29" s="1015">
        <f t="shared" si="1"/>
        <v>100</v>
      </c>
    </row>
    <row r="30" spans="1:5" s="1012" customFormat="1" x14ac:dyDescent="0.2">
      <c r="A30" s="1351"/>
      <c r="B30" s="1013" t="s">
        <v>407</v>
      </c>
      <c r="C30" s="1014">
        <v>2000</v>
      </c>
      <c r="D30" s="1014">
        <v>0</v>
      </c>
      <c r="E30" s="1015">
        <f t="shared" si="1"/>
        <v>0</v>
      </c>
    </row>
    <row r="31" spans="1:5" s="1012" customFormat="1" ht="25.5" x14ac:dyDescent="0.2">
      <c r="A31" s="1351"/>
      <c r="B31" s="1013" t="s">
        <v>307</v>
      </c>
      <c r="C31" s="1014">
        <v>80</v>
      </c>
      <c r="D31" s="1014">
        <v>80</v>
      </c>
      <c r="E31" s="1015">
        <f t="shared" si="1"/>
        <v>100</v>
      </c>
    </row>
    <row r="32" spans="1:5" s="1012" customFormat="1" x14ac:dyDescent="0.2">
      <c r="A32" s="1356" t="s">
        <v>2752</v>
      </c>
      <c r="B32" s="1357"/>
      <c r="C32" s="1016">
        <f>SUM(C26:C31)</f>
        <v>56829</v>
      </c>
      <c r="D32" s="1016">
        <f>SUM(D26:D31)</f>
        <v>54829</v>
      </c>
      <c r="E32" s="1017">
        <f t="shared" si="1"/>
        <v>96.480670080416687</v>
      </c>
    </row>
    <row r="33" spans="1:5" ht="18" customHeight="1" x14ac:dyDescent="0.25">
      <c r="A33" s="1358" t="s">
        <v>308</v>
      </c>
      <c r="B33" s="1359"/>
      <c r="C33" s="1359"/>
      <c r="D33" s="1359"/>
      <c r="E33" s="1360"/>
    </row>
    <row r="34" spans="1:5" s="1012" customFormat="1" ht="25.5" x14ac:dyDescent="0.2">
      <c r="A34" s="993" t="s">
        <v>309</v>
      </c>
      <c r="B34" s="1013" t="s">
        <v>310</v>
      </c>
      <c r="C34" s="1014">
        <v>3000</v>
      </c>
      <c r="D34" s="1014">
        <v>3000</v>
      </c>
      <c r="E34" s="1015">
        <f t="shared" ref="E34:E97" si="2">D34/C34*100</f>
        <v>100</v>
      </c>
    </row>
    <row r="35" spans="1:5" s="1012" customFormat="1" x14ac:dyDescent="0.2">
      <c r="A35" s="1351" t="s">
        <v>4374</v>
      </c>
      <c r="B35" s="1013" t="s">
        <v>300</v>
      </c>
      <c r="C35" s="1014">
        <v>500</v>
      </c>
      <c r="D35" s="1014">
        <v>500</v>
      </c>
      <c r="E35" s="1015">
        <f t="shared" si="2"/>
        <v>100</v>
      </c>
    </row>
    <row r="36" spans="1:5" s="1012" customFormat="1" x14ac:dyDescent="0.2">
      <c r="A36" s="1351"/>
      <c r="B36" s="1013" t="s">
        <v>3801</v>
      </c>
      <c r="C36" s="1014">
        <v>500</v>
      </c>
      <c r="D36" s="1014">
        <v>500</v>
      </c>
      <c r="E36" s="1015">
        <f t="shared" si="2"/>
        <v>100</v>
      </c>
    </row>
    <row r="37" spans="1:5" s="1012" customFormat="1" x14ac:dyDescent="0.2">
      <c r="A37" s="1351" t="s">
        <v>4375</v>
      </c>
      <c r="B37" s="1013" t="s">
        <v>4376</v>
      </c>
      <c r="C37" s="1014">
        <v>1300</v>
      </c>
      <c r="D37" s="1014">
        <v>1300</v>
      </c>
      <c r="E37" s="1015">
        <f t="shared" si="2"/>
        <v>100</v>
      </c>
    </row>
    <row r="38" spans="1:5" s="1012" customFormat="1" ht="25.5" x14ac:dyDescent="0.2">
      <c r="A38" s="1351"/>
      <c r="B38" s="1013" t="s">
        <v>4377</v>
      </c>
      <c r="C38" s="1014">
        <v>234.4</v>
      </c>
      <c r="D38" s="1014">
        <v>234.4</v>
      </c>
      <c r="E38" s="1015">
        <f t="shared" si="2"/>
        <v>100</v>
      </c>
    </row>
    <row r="39" spans="1:5" s="1012" customFormat="1" ht="25.5" x14ac:dyDescent="0.2">
      <c r="A39" s="1351"/>
      <c r="B39" s="1013" t="s">
        <v>3085</v>
      </c>
      <c r="C39" s="1014">
        <v>222</v>
      </c>
      <c r="D39" s="1014">
        <v>222</v>
      </c>
      <c r="E39" s="1015">
        <f t="shared" si="2"/>
        <v>100</v>
      </c>
    </row>
    <row r="40" spans="1:5" s="1012" customFormat="1" ht="25.5" x14ac:dyDescent="0.2">
      <c r="A40" s="1351"/>
      <c r="B40" s="1013" t="s">
        <v>1885</v>
      </c>
      <c r="C40" s="1014">
        <v>222</v>
      </c>
      <c r="D40" s="1014">
        <v>222</v>
      </c>
      <c r="E40" s="1015">
        <f t="shared" si="2"/>
        <v>100</v>
      </c>
    </row>
    <row r="41" spans="1:5" s="1012" customFormat="1" ht="25.5" x14ac:dyDescent="0.2">
      <c r="A41" s="1351"/>
      <c r="B41" s="1013" t="s">
        <v>3086</v>
      </c>
      <c r="C41" s="1014">
        <v>222</v>
      </c>
      <c r="D41" s="1014">
        <v>222</v>
      </c>
      <c r="E41" s="1015">
        <f t="shared" si="2"/>
        <v>100</v>
      </c>
    </row>
    <row r="42" spans="1:5" s="1012" customFormat="1" ht="25.5" x14ac:dyDescent="0.2">
      <c r="A42" s="1351"/>
      <c r="B42" s="1013" t="s">
        <v>3087</v>
      </c>
      <c r="C42" s="1014">
        <v>299.60000000000002</v>
      </c>
      <c r="D42" s="1014">
        <v>299.60000000000002</v>
      </c>
      <c r="E42" s="1015">
        <f t="shared" si="2"/>
        <v>100</v>
      </c>
    </row>
    <row r="43" spans="1:5" s="1012" customFormat="1" ht="25.5" x14ac:dyDescent="0.2">
      <c r="A43" s="1351"/>
      <c r="B43" s="1013" t="s">
        <v>3505</v>
      </c>
      <c r="C43" s="1014">
        <v>50</v>
      </c>
      <c r="D43" s="1014">
        <v>50</v>
      </c>
      <c r="E43" s="1015">
        <f t="shared" si="2"/>
        <v>100</v>
      </c>
    </row>
    <row r="44" spans="1:5" s="1012" customFormat="1" ht="25.5" x14ac:dyDescent="0.2">
      <c r="A44" s="1351"/>
      <c r="B44" s="1013" t="s">
        <v>2753</v>
      </c>
      <c r="C44" s="1014">
        <v>100</v>
      </c>
      <c r="D44" s="1014">
        <v>100</v>
      </c>
      <c r="E44" s="1015">
        <f t="shared" si="2"/>
        <v>100</v>
      </c>
    </row>
    <row r="45" spans="1:5" s="1012" customFormat="1" ht="25.5" x14ac:dyDescent="0.2">
      <c r="A45" s="1351"/>
      <c r="B45" s="1013" t="s">
        <v>313</v>
      </c>
      <c r="C45" s="1014">
        <v>100</v>
      </c>
      <c r="D45" s="1014">
        <v>100</v>
      </c>
      <c r="E45" s="1015">
        <f t="shared" si="2"/>
        <v>100</v>
      </c>
    </row>
    <row r="46" spans="1:5" s="1012" customFormat="1" ht="25.5" x14ac:dyDescent="0.2">
      <c r="A46" s="1351"/>
      <c r="B46" s="1013" t="s">
        <v>314</v>
      </c>
      <c r="C46" s="1014">
        <v>100</v>
      </c>
      <c r="D46" s="1014">
        <v>100</v>
      </c>
      <c r="E46" s="1015">
        <f t="shared" si="2"/>
        <v>100</v>
      </c>
    </row>
    <row r="47" spans="1:5" s="1012" customFormat="1" ht="25.5" x14ac:dyDescent="0.2">
      <c r="A47" s="1351"/>
      <c r="B47" s="1013" t="s">
        <v>315</v>
      </c>
      <c r="C47" s="1014">
        <v>100</v>
      </c>
      <c r="D47" s="1014">
        <v>100</v>
      </c>
      <c r="E47" s="1015">
        <f t="shared" si="2"/>
        <v>100</v>
      </c>
    </row>
    <row r="48" spans="1:5" s="1012" customFormat="1" ht="25.5" x14ac:dyDescent="0.2">
      <c r="A48" s="1351"/>
      <c r="B48" s="1013" t="s">
        <v>316</v>
      </c>
      <c r="C48" s="1014">
        <v>100</v>
      </c>
      <c r="D48" s="1014">
        <v>100</v>
      </c>
      <c r="E48" s="1015">
        <f t="shared" si="2"/>
        <v>100</v>
      </c>
    </row>
    <row r="49" spans="1:5" s="1012" customFormat="1" ht="25.5" x14ac:dyDescent="0.2">
      <c r="A49" s="1351"/>
      <c r="B49" s="1013" t="s">
        <v>317</v>
      </c>
      <c r="C49" s="1014">
        <v>100</v>
      </c>
      <c r="D49" s="1014">
        <v>100</v>
      </c>
      <c r="E49" s="1015">
        <f t="shared" si="2"/>
        <v>100</v>
      </c>
    </row>
    <row r="50" spans="1:5" s="1012" customFormat="1" ht="25.5" x14ac:dyDescent="0.2">
      <c r="A50" s="993" t="s">
        <v>612</v>
      </c>
      <c r="B50" s="1013" t="s">
        <v>319</v>
      </c>
      <c r="C50" s="1014">
        <v>13500</v>
      </c>
      <c r="D50" s="1014">
        <v>13500</v>
      </c>
      <c r="E50" s="1015">
        <f t="shared" si="2"/>
        <v>100</v>
      </c>
    </row>
    <row r="51" spans="1:5" s="1012" customFormat="1" x14ac:dyDescent="0.2">
      <c r="A51" s="1361" t="s">
        <v>4313</v>
      </c>
      <c r="B51" s="1013" t="s">
        <v>1594</v>
      </c>
      <c r="C51" s="1014">
        <v>200</v>
      </c>
      <c r="D51" s="1014">
        <v>200</v>
      </c>
      <c r="E51" s="1015">
        <f t="shared" si="2"/>
        <v>100</v>
      </c>
    </row>
    <row r="52" spans="1:5" s="1012" customFormat="1" x14ac:dyDescent="0.2">
      <c r="A52" s="1362"/>
      <c r="B52" s="1013" t="s">
        <v>3794</v>
      </c>
      <c r="C52" s="1014">
        <v>600</v>
      </c>
      <c r="D52" s="1014">
        <v>600</v>
      </c>
      <c r="E52" s="1015">
        <f t="shared" si="2"/>
        <v>100</v>
      </c>
    </row>
    <row r="53" spans="1:5" s="1012" customFormat="1" x14ac:dyDescent="0.2">
      <c r="A53" s="1362"/>
      <c r="B53" s="1013" t="s">
        <v>1596</v>
      </c>
      <c r="C53" s="1014">
        <v>300</v>
      </c>
      <c r="D53" s="1014">
        <v>300</v>
      </c>
      <c r="E53" s="1015">
        <f t="shared" si="2"/>
        <v>100</v>
      </c>
    </row>
    <row r="54" spans="1:5" s="1012" customFormat="1" x14ac:dyDescent="0.2">
      <c r="A54" s="1362"/>
      <c r="B54" s="1013" t="s">
        <v>1600</v>
      </c>
      <c r="C54" s="1014">
        <v>300</v>
      </c>
      <c r="D54" s="1014">
        <v>300</v>
      </c>
      <c r="E54" s="1015">
        <f t="shared" si="2"/>
        <v>100</v>
      </c>
    </row>
    <row r="55" spans="1:5" s="1012" customFormat="1" x14ac:dyDescent="0.2">
      <c r="A55" s="1362"/>
      <c r="B55" s="1013" t="s">
        <v>2679</v>
      </c>
      <c r="C55" s="1014">
        <v>300</v>
      </c>
      <c r="D55" s="1014">
        <v>300</v>
      </c>
      <c r="E55" s="1015">
        <f t="shared" si="2"/>
        <v>100</v>
      </c>
    </row>
    <row r="56" spans="1:5" s="1012" customFormat="1" x14ac:dyDescent="0.2">
      <c r="A56" s="1362"/>
      <c r="B56" s="1013" t="s">
        <v>3809</v>
      </c>
      <c r="C56" s="1014">
        <v>300</v>
      </c>
      <c r="D56" s="1014">
        <v>300</v>
      </c>
      <c r="E56" s="1015">
        <f t="shared" si="2"/>
        <v>100</v>
      </c>
    </row>
    <row r="57" spans="1:5" s="1012" customFormat="1" x14ac:dyDescent="0.2">
      <c r="A57" s="1362"/>
      <c r="B57" s="1013" t="s">
        <v>1654</v>
      </c>
      <c r="C57" s="1014">
        <v>300</v>
      </c>
      <c r="D57" s="1014">
        <v>300</v>
      </c>
      <c r="E57" s="1015">
        <f t="shared" si="2"/>
        <v>100</v>
      </c>
    </row>
    <row r="58" spans="1:5" s="1012" customFormat="1" x14ac:dyDescent="0.2">
      <c r="A58" s="1363"/>
      <c r="B58" s="1013" t="s">
        <v>3511</v>
      </c>
      <c r="C58" s="1014">
        <v>1000</v>
      </c>
      <c r="D58" s="1014">
        <v>1000</v>
      </c>
      <c r="E58" s="1015">
        <f t="shared" si="2"/>
        <v>100</v>
      </c>
    </row>
    <row r="59" spans="1:5" s="1012" customFormat="1" ht="38.25" x14ac:dyDescent="0.2">
      <c r="A59" s="993" t="s">
        <v>318</v>
      </c>
      <c r="B59" s="1013" t="s">
        <v>319</v>
      </c>
      <c r="C59" s="1014">
        <v>24100</v>
      </c>
      <c r="D59" s="1014">
        <v>24100</v>
      </c>
      <c r="E59" s="1015">
        <f t="shared" si="2"/>
        <v>100</v>
      </c>
    </row>
    <row r="60" spans="1:5" s="1012" customFormat="1" x14ac:dyDescent="0.2">
      <c r="A60" s="1351" t="s">
        <v>4378</v>
      </c>
      <c r="B60" s="1013" t="s">
        <v>299</v>
      </c>
      <c r="C60" s="1014">
        <v>4574</v>
      </c>
      <c r="D60" s="1014">
        <v>2574</v>
      </c>
      <c r="E60" s="1015">
        <f t="shared" si="2"/>
        <v>56.27459554000874</v>
      </c>
    </row>
    <row r="61" spans="1:5" s="1012" customFormat="1" x14ac:dyDescent="0.2">
      <c r="A61" s="1351"/>
      <c r="B61" s="1013" t="s">
        <v>1583</v>
      </c>
      <c r="C61" s="1014">
        <v>1725</v>
      </c>
      <c r="D61" s="1014">
        <v>0</v>
      </c>
      <c r="E61" s="1015">
        <f t="shared" si="2"/>
        <v>0</v>
      </c>
    </row>
    <row r="62" spans="1:5" s="1012" customFormat="1" x14ac:dyDescent="0.2">
      <c r="A62" s="1351"/>
      <c r="B62" s="1013" t="s">
        <v>321</v>
      </c>
      <c r="C62" s="1014">
        <v>177</v>
      </c>
      <c r="D62" s="1014">
        <v>177</v>
      </c>
      <c r="E62" s="1015">
        <f t="shared" si="2"/>
        <v>100</v>
      </c>
    </row>
    <row r="63" spans="1:5" s="1012" customFormat="1" x14ac:dyDescent="0.2">
      <c r="A63" s="1351"/>
      <c r="B63" s="1013" t="s">
        <v>1584</v>
      </c>
      <c r="C63" s="1014">
        <v>2250</v>
      </c>
      <c r="D63" s="1014">
        <v>0</v>
      </c>
      <c r="E63" s="1015">
        <f t="shared" si="2"/>
        <v>0</v>
      </c>
    </row>
    <row r="64" spans="1:5" s="1012" customFormat="1" x14ac:dyDescent="0.2">
      <c r="A64" s="1351"/>
      <c r="B64" s="1013" t="s">
        <v>322</v>
      </c>
      <c r="C64" s="1014">
        <v>99</v>
      </c>
      <c r="D64" s="1014">
        <v>99</v>
      </c>
      <c r="E64" s="1015">
        <f t="shared" si="2"/>
        <v>100</v>
      </c>
    </row>
    <row r="65" spans="1:5" s="1012" customFormat="1" x14ac:dyDescent="0.2">
      <c r="A65" s="1351"/>
      <c r="B65" s="1013" t="s">
        <v>323</v>
      </c>
      <c r="C65" s="1014">
        <v>2099</v>
      </c>
      <c r="D65" s="1014">
        <v>99</v>
      </c>
      <c r="E65" s="1015">
        <f t="shared" si="2"/>
        <v>4.7165316817532155</v>
      </c>
    </row>
    <row r="66" spans="1:5" s="1012" customFormat="1" x14ac:dyDescent="0.2">
      <c r="A66" s="1351"/>
      <c r="B66" s="1013" t="s">
        <v>324</v>
      </c>
      <c r="C66" s="1014">
        <v>2333</v>
      </c>
      <c r="D66" s="1014">
        <v>333</v>
      </c>
      <c r="E66" s="1015">
        <f t="shared" si="2"/>
        <v>14.273467638234033</v>
      </c>
    </row>
    <row r="67" spans="1:5" s="1012" customFormat="1" x14ac:dyDescent="0.2">
      <c r="A67" s="1351"/>
      <c r="B67" s="1013" t="s">
        <v>325</v>
      </c>
      <c r="C67" s="1014">
        <v>99</v>
      </c>
      <c r="D67" s="1014">
        <v>99</v>
      </c>
      <c r="E67" s="1015">
        <f t="shared" si="2"/>
        <v>100</v>
      </c>
    </row>
    <row r="68" spans="1:5" s="1012" customFormat="1" x14ac:dyDescent="0.2">
      <c r="A68" s="1351"/>
      <c r="B68" s="1013" t="s">
        <v>326</v>
      </c>
      <c r="C68" s="1014">
        <v>2099</v>
      </c>
      <c r="D68" s="1014">
        <v>99</v>
      </c>
      <c r="E68" s="1015">
        <f t="shared" si="2"/>
        <v>4.7165316817532155</v>
      </c>
    </row>
    <row r="69" spans="1:5" s="1012" customFormat="1" x14ac:dyDescent="0.2">
      <c r="A69" s="1351"/>
      <c r="B69" s="1013" t="s">
        <v>327</v>
      </c>
      <c r="C69" s="1014">
        <v>2324</v>
      </c>
      <c r="D69" s="1014">
        <v>99</v>
      </c>
      <c r="E69" s="1015">
        <f t="shared" si="2"/>
        <v>4.2598967297762478</v>
      </c>
    </row>
    <row r="70" spans="1:5" s="1012" customFormat="1" x14ac:dyDescent="0.2">
      <c r="A70" s="1351"/>
      <c r="B70" s="1013" t="s">
        <v>328</v>
      </c>
      <c r="C70" s="1014">
        <v>2099</v>
      </c>
      <c r="D70" s="1014">
        <v>99</v>
      </c>
      <c r="E70" s="1015">
        <f t="shared" si="2"/>
        <v>4.7165316817532155</v>
      </c>
    </row>
    <row r="71" spans="1:5" s="1012" customFormat="1" x14ac:dyDescent="0.2">
      <c r="A71" s="1351"/>
      <c r="B71" s="1013" t="s">
        <v>329</v>
      </c>
      <c r="C71" s="1014">
        <v>588</v>
      </c>
      <c r="D71" s="1014">
        <v>363</v>
      </c>
      <c r="E71" s="1015">
        <f t="shared" si="2"/>
        <v>61.734693877551017</v>
      </c>
    </row>
    <row r="72" spans="1:5" s="1012" customFormat="1" x14ac:dyDescent="0.2">
      <c r="A72" s="1351"/>
      <c r="B72" s="1013" t="s">
        <v>311</v>
      </c>
      <c r="C72" s="1014">
        <v>169</v>
      </c>
      <c r="D72" s="1014">
        <v>169</v>
      </c>
      <c r="E72" s="1015">
        <f t="shared" si="2"/>
        <v>100</v>
      </c>
    </row>
    <row r="73" spans="1:5" s="1012" customFormat="1" x14ac:dyDescent="0.2">
      <c r="A73" s="1351"/>
      <c r="B73" s="1013" t="s">
        <v>330</v>
      </c>
      <c r="C73" s="1014">
        <v>2177</v>
      </c>
      <c r="D73" s="1014">
        <v>177</v>
      </c>
      <c r="E73" s="1015">
        <f t="shared" si="2"/>
        <v>8.1304547542489676</v>
      </c>
    </row>
    <row r="74" spans="1:5" s="1012" customFormat="1" x14ac:dyDescent="0.2">
      <c r="A74" s="1351"/>
      <c r="B74" s="1013" t="s">
        <v>331</v>
      </c>
      <c r="C74" s="1014">
        <v>99</v>
      </c>
      <c r="D74" s="1014">
        <v>99</v>
      </c>
      <c r="E74" s="1015">
        <f t="shared" si="2"/>
        <v>100</v>
      </c>
    </row>
    <row r="75" spans="1:5" s="1012" customFormat="1" x14ac:dyDescent="0.2">
      <c r="A75" s="1351"/>
      <c r="B75" s="1013" t="s">
        <v>301</v>
      </c>
      <c r="C75" s="1014">
        <v>2138</v>
      </c>
      <c r="D75" s="1014">
        <v>138</v>
      </c>
      <c r="E75" s="1015">
        <f t="shared" si="2"/>
        <v>6.4546304957904592</v>
      </c>
    </row>
    <row r="76" spans="1:5" s="1012" customFormat="1" x14ac:dyDescent="0.2">
      <c r="A76" s="1351"/>
      <c r="B76" s="1013" t="s">
        <v>3793</v>
      </c>
      <c r="C76" s="1014">
        <v>138</v>
      </c>
      <c r="D76" s="1014">
        <v>0</v>
      </c>
      <c r="E76" s="1015">
        <f t="shared" si="2"/>
        <v>0</v>
      </c>
    </row>
    <row r="77" spans="1:5" s="1012" customFormat="1" x14ac:dyDescent="0.2">
      <c r="A77" s="1351"/>
      <c r="B77" s="1013" t="s">
        <v>332</v>
      </c>
      <c r="C77" s="1014">
        <v>2099</v>
      </c>
      <c r="D77" s="1014">
        <v>99</v>
      </c>
      <c r="E77" s="1015">
        <f t="shared" si="2"/>
        <v>4.7165316817532155</v>
      </c>
    </row>
    <row r="78" spans="1:5" s="1012" customFormat="1" x14ac:dyDescent="0.2">
      <c r="A78" s="1351"/>
      <c r="B78" s="1013" t="s">
        <v>1587</v>
      </c>
      <c r="C78" s="1014">
        <v>441</v>
      </c>
      <c r="D78" s="1014">
        <v>216</v>
      </c>
      <c r="E78" s="1015">
        <f t="shared" si="2"/>
        <v>48.979591836734691</v>
      </c>
    </row>
    <row r="79" spans="1:5" s="1012" customFormat="1" x14ac:dyDescent="0.2">
      <c r="A79" s="1351"/>
      <c r="B79" s="1013" t="s">
        <v>392</v>
      </c>
      <c r="C79" s="1014">
        <v>2000</v>
      </c>
      <c r="D79" s="1014">
        <v>0</v>
      </c>
      <c r="E79" s="1015">
        <f t="shared" si="2"/>
        <v>0</v>
      </c>
    </row>
    <row r="80" spans="1:5" s="1012" customFormat="1" x14ac:dyDescent="0.2">
      <c r="A80" s="1351"/>
      <c r="B80" s="1013" t="s">
        <v>333</v>
      </c>
      <c r="C80" s="1014">
        <v>99</v>
      </c>
      <c r="D80" s="1014">
        <v>99</v>
      </c>
      <c r="E80" s="1015">
        <f t="shared" si="2"/>
        <v>100</v>
      </c>
    </row>
    <row r="81" spans="1:5" s="1012" customFormat="1" x14ac:dyDescent="0.2">
      <c r="A81" s="1351"/>
      <c r="B81" s="1013" t="s">
        <v>334</v>
      </c>
      <c r="C81" s="1014">
        <v>2138</v>
      </c>
      <c r="D81" s="1014">
        <v>138</v>
      </c>
      <c r="E81" s="1015">
        <f t="shared" si="2"/>
        <v>6.4546304957904592</v>
      </c>
    </row>
    <row r="82" spans="1:5" s="1012" customFormat="1" x14ac:dyDescent="0.2">
      <c r="A82" s="1351"/>
      <c r="B82" s="1013" t="s">
        <v>335</v>
      </c>
      <c r="C82" s="1014">
        <v>198</v>
      </c>
      <c r="D82" s="1014">
        <v>198</v>
      </c>
      <c r="E82" s="1015">
        <f t="shared" si="2"/>
        <v>100</v>
      </c>
    </row>
    <row r="83" spans="1:5" s="1012" customFormat="1" x14ac:dyDescent="0.2">
      <c r="A83" s="1351"/>
      <c r="B83" s="1013" t="s">
        <v>336</v>
      </c>
      <c r="C83" s="1014">
        <v>99</v>
      </c>
      <c r="D83" s="1014">
        <v>99</v>
      </c>
      <c r="E83" s="1015">
        <f t="shared" si="2"/>
        <v>100</v>
      </c>
    </row>
    <row r="84" spans="1:5" s="1012" customFormat="1" x14ac:dyDescent="0.2">
      <c r="A84" s="1351"/>
      <c r="B84" s="1013" t="s">
        <v>302</v>
      </c>
      <c r="C84" s="1014">
        <v>99</v>
      </c>
      <c r="D84" s="1014">
        <v>99</v>
      </c>
      <c r="E84" s="1015">
        <f t="shared" si="2"/>
        <v>100</v>
      </c>
    </row>
    <row r="85" spans="1:5" s="1012" customFormat="1" x14ac:dyDescent="0.2">
      <c r="A85" s="1351"/>
      <c r="B85" s="1013" t="s">
        <v>337</v>
      </c>
      <c r="C85" s="1014">
        <v>99</v>
      </c>
      <c r="D85" s="1014">
        <v>99</v>
      </c>
      <c r="E85" s="1015">
        <f t="shared" si="2"/>
        <v>100</v>
      </c>
    </row>
    <row r="86" spans="1:5" s="1012" customFormat="1" x14ac:dyDescent="0.2">
      <c r="A86" s="1351"/>
      <c r="B86" s="1013" t="s">
        <v>338</v>
      </c>
      <c r="C86" s="1014">
        <v>237</v>
      </c>
      <c r="D86" s="1014">
        <v>237</v>
      </c>
      <c r="E86" s="1015">
        <f t="shared" si="2"/>
        <v>100</v>
      </c>
    </row>
    <row r="87" spans="1:5" s="1012" customFormat="1" x14ac:dyDescent="0.2">
      <c r="A87" s="1351"/>
      <c r="B87" s="1013" t="s">
        <v>339</v>
      </c>
      <c r="C87" s="1014">
        <v>99</v>
      </c>
      <c r="D87" s="1014">
        <v>99</v>
      </c>
      <c r="E87" s="1015">
        <f t="shared" si="2"/>
        <v>100</v>
      </c>
    </row>
    <row r="88" spans="1:5" s="1012" customFormat="1" x14ac:dyDescent="0.2">
      <c r="A88" s="1351"/>
      <c r="B88" s="1013" t="s">
        <v>1590</v>
      </c>
      <c r="C88" s="1014">
        <v>2000</v>
      </c>
      <c r="D88" s="1014">
        <v>0</v>
      </c>
      <c r="E88" s="1015">
        <f t="shared" si="2"/>
        <v>0</v>
      </c>
    </row>
    <row r="89" spans="1:5" s="1012" customFormat="1" x14ac:dyDescent="0.2">
      <c r="A89" s="1351"/>
      <c r="B89" s="1013" t="s">
        <v>1593</v>
      </c>
      <c r="C89" s="1014">
        <v>4250</v>
      </c>
      <c r="D89" s="1014">
        <v>0</v>
      </c>
      <c r="E89" s="1015">
        <f t="shared" si="2"/>
        <v>0</v>
      </c>
    </row>
    <row r="90" spans="1:5" s="1012" customFormat="1" x14ac:dyDescent="0.2">
      <c r="A90" s="1351"/>
      <c r="B90" s="1013" t="s">
        <v>342</v>
      </c>
      <c r="C90" s="1014">
        <v>2099</v>
      </c>
      <c r="D90" s="1014">
        <v>99</v>
      </c>
      <c r="E90" s="1015">
        <f t="shared" si="2"/>
        <v>4.7165316817532155</v>
      </c>
    </row>
    <row r="91" spans="1:5" s="1012" customFormat="1" x14ac:dyDescent="0.2">
      <c r="A91" s="1351"/>
      <c r="B91" s="1013" t="s">
        <v>2676</v>
      </c>
      <c r="C91" s="1014">
        <v>2250</v>
      </c>
      <c r="D91" s="1014">
        <v>0</v>
      </c>
      <c r="E91" s="1015">
        <f t="shared" si="2"/>
        <v>0</v>
      </c>
    </row>
    <row r="92" spans="1:5" s="1012" customFormat="1" x14ac:dyDescent="0.2">
      <c r="A92" s="1351"/>
      <c r="B92" s="1013" t="s">
        <v>2867</v>
      </c>
      <c r="C92" s="1014">
        <v>2000</v>
      </c>
      <c r="D92" s="1014">
        <v>0</v>
      </c>
      <c r="E92" s="1015">
        <f t="shared" si="2"/>
        <v>0</v>
      </c>
    </row>
    <row r="93" spans="1:5" s="1012" customFormat="1" x14ac:dyDescent="0.2">
      <c r="A93" s="1351"/>
      <c r="B93" s="1013" t="s">
        <v>3796</v>
      </c>
      <c r="C93" s="1014">
        <v>2000</v>
      </c>
      <c r="D93" s="1014">
        <v>0</v>
      </c>
      <c r="E93" s="1015">
        <f t="shared" si="2"/>
        <v>0</v>
      </c>
    </row>
    <row r="94" spans="1:5" s="1012" customFormat="1" x14ac:dyDescent="0.2">
      <c r="A94" s="1351"/>
      <c r="B94" s="1013" t="s">
        <v>3506</v>
      </c>
      <c r="C94" s="1014">
        <v>1009</v>
      </c>
      <c r="D94" s="1014">
        <v>1008.9285</v>
      </c>
      <c r="E94" s="1015">
        <f t="shared" si="2"/>
        <v>99.992913776015854</v>
      </c>
    </row>
    <row r="95" spans="1:5" s="1012" customFormat="1" x14ac:dyDescent="0.2">
      <c r="A95" s="1351"/>
      <c r="B95" s="1013" t="s">
        <v>1601</v>
      </c>
      <c r="C95" s="1014">
        <v>2000</v>
      </c>
      <c r="D95" s="1014">
        <v>0</v>
      </c>
      <c r="E95" s="1015">
        <f t="shared" si="2"/>
        <v>0</v>
      </c>
    </row>
    <row r="96" spans="1:5" s="1012" customFormat="1" x14ac:dyDescent="0.2">
      <c r="A96" s="1351"/>
      <c r="B96" s="1013" t="s">
        <v>1603</v>
      </c>
      <c r="C96" s="1014">
        <v>225</v>
      </c>
      <c r="D96" s="1014">
        <v>225</v>
      </c>
      <c r="E96" s="1015">
        <f t="shared" si="2"/>
        <v>100</v>
      </c>
    </row>
    <row r="97" spans="1:5" s="1012" customFormat="1" x14ac:dyDescent="0.2">
      <c r="A97" s="1351"/>
      <c r="B97" s="1013" t="s">
        <v>344</v>
      </c>
      <c r="C97" s="1014">
        <v>99</v>
      </c>
      <c r="D97" s="1014">
        <v>99</v>
      </c>
      <c r="E97" s="1015">
        <f t="shared" si="2"/>
        <v>100</v>
      </c>
    </row>
    <row r="98" spans="1:5" s="1012" customFormat="1" x14ac:dyDescent="0.2">
      <c r="A98" s="1351"/>
      <c r="B98" s="1013" t="s">
        <v>345</v>
      </c>
      <c r="C98" s="1014">
        <v>99</v>
      </c>
      <c r="D98" s="1014">
        <v>99</v>
      </c>
      <c r="E98" s="1015">
        <f t="shared" ref="E98:E149" si="3">D98/C98*100</f>
        <v>100</v>
      </c>
    </row>
    <row r="99" spans="1:5" s="1012" customFormat="1" x14ac:dyDescent="0.2">
      <c r="A99" s="1351"/>
      <c r="B99" s="1013" t="s">
        <v>347</v>
      </c>
      <c r="C99" s="1014">
        <v>2250</v>
      </c>
      <c r="D99" s="1014">
        <v>1923.1737499999999</v>
      </c>
      <c r="E99" s="1015">
        <f t="shared" si="3"/>
        <v>85.474388888888882</v>
      </c>
    </row>
    <row r="100" spans="1:5" s="1012" customFormat="1" x14ac:dyDescent="0.2">
      <c r="A100" s="1351"/>
      <c r="B100" s="1013" t="s">
        <v>3508</v>
      </c>
      <c r="C100" s="1014">
        <v>225</v>
      </c>
      <c r="D100" s="1014">
        <v>225</v>
      </c>
      <c r="E100" s="1015">
        <f t="shared" si="3"/>
        <v>100</v>
      </c>
    </row>
    <row r="101" spans="1:5" s="1012" customFormat="1" x14ac:dyDescent="0.2">
      <c r="A101" s="1351"/>
      <c r="B101" s="1013" t="s">
        <v>2868</v>
      </c>
      <c r="C101" s="1014">
        <v>225</v>
      </c>
      <c r="D101" s="1014">
        <v>225</v>
      </c>
      <c r="E101" s="1015">
        <f t="shared" si="3"/>
        <v>100</v>
      </c>
    </row>
    <row r="102" spans="1:5" s="1012" customFormat="1" x14ac:dyDescent="0.2">
      <c r="A102" s="1351"/>
      <c r="B102" s="1013" t="s">
        <v>1608</v>
      </c>
      <c r="C102" s="1014">
        <v>2000</v>
      </c>
      <c r="D102" s="1014">
        <v>0</v>
      </c>
      <c r="E102" s="1015">
        <f t="shared" si="3"/>
        <v>0</v>
      </c>
    </row>
    <row r="103" spans="1:5" s="1012" customFormat="1" x14ac:dyDescent="0.2">
      <c r="A103" s="1351"/>
      <c r="B103" s="1013" t="s">
        <v>348</v>
      </c>
      <c r="C103" s="1014">
        <v>99</v>
      </c>
      <c r="D103" s="1014">
        <v>99</v>
      </c>
      <c r="E103" s="1015">
        <f t="shared" si="3"/>
        <v>100</v>
      </c>
    </row>
    <row r="104" spans="1:5" s="1012" customFormat="1" x14ac:dyDescent="0.2">
      <c r="A104" s="1351"/>
      <c r="B104" s="1013" t="s">
        <v>3303</v>
      </c>
      <c r="C104" s="1014">
        <v>2000</v>
      </c>
      <c r="D104" s="1014">
        <v>0</v>
      </c>
      <c r="E104" s="1015">
        <f t="shared" si="3"/>
        <v>0</v>
      </c>
    </row>
    <row r="105" spans="1:5" s="1012" customFormat="1" x14ac:dyDescent="0.2">
      <c r="A105" s="1351"/>
      <c r="B105" s="1013" t="s">
        <v>349</v>
      </c>
      <c r="C105" s="1014">
        <v>99</v>
      </c>
      <c r="D105" s="1014">
        <v>99</v>
      </c>
      <c r="E105" s="1015">
        <f t="shared" si="3"/>
        <v>100</v>
      </c>
    </row>
    <row r="106" spans="1:5" s="1012" customFormat="1" x14ac:dyDescent="0.2">
      <c r="A106" s="1351"/>
      <c r="B106" s="1013" t="s">
        <v>1616</v>
      </c>
      <c r="C106" s="1014">
        <v>225</v>
      </c>
      <c r="D106" s="1014">
        <v>0</v>
      </c>
      <c r="E106" s="1015">
        <f t="shared" si="3"/>
        <v>0</v>
      </c>
    </row>
    <row r="107" spans="1:5" s="1012" customFormat="1" x14ac:dyDescent="0.2">
      <c r="A107" s="1351"/>
      <c r="B107" s="1013" t="s">
        <v>350</v>
      </c>
      <c r="C107" s="1014">
        <v>99</v>
      </c>
      <c r="D107" s="1014">
        <v>99</v>
      </c>
      <c r="E107" s="1015">
        <f t="shared" si="3"/>
        <v>100</v>
      </c>
    </row>
    <row r="108" spans="1:5" s="1012" customFormat="1" x14ac:dyDescent="0.2">
      <c r="A108" s="1351"/>
      <c r="B108" s="1013" t="s">
        <v>303</v>
      </c>
      <c r="C108" s="1014">
        <v>99</v>
      </c>
      <c r="D108" s="1014">
        <v>99</v>
      </c>
      <c r="E108" s="1015">
        <f t="shared" si="3"/>
        <v>100</v>
      </c>
    </row>
    <row r="109" spans="1:5" s="1012" customFormat="1" x14ac:dyDescent="0.2">
      <c r="A109" s="1351"/>
      <c r="B109" s="1013" t="s">
        <v>2679</v>
      </c>
      <c r="C109" s="1014">
        <v>225</v>
      </c>
      <c r="D109" s="1014">
        <v>0</v>
      </c>
      <c r="E109" s="1015">
        <f t="shared" si="3"/>
        <v>0</v>
      </c>
    </row>
    <row r="110" spans="1:5" s="1012" customFormat="1" x14ac:dyDescent="0.2">
      <c r="A110" s="1351"/>
      <c r="B110" s="1013" t="s">
        <v>1623</v>
      </c>
      <c r="C110" s="1014">
        <v>3225</v>
      </c>
      <c r="D110" s="1014">
        <v>225</v>
      </c>
      <c r="E110" s="1015">
        <f t="shared" si="3"/>
        <v>6.9767441860465116</v>
      </c>
    </row>
    <row r="111" spans="1:5" s="1012" customFormat="1" x14ac:dyDescent="0.2">
      <c r="A111" s="1351"/>
      <c r="B111" s="1013" t="s">
        <v>4379</v>
      </c>
      <c r="C111" s="1014">
        <v>225</v>
      </c>
      <c r="D111" s="1014">
        <v>225</v>
      </c>
      <c r="E111" s="1015">
        <f t="shared" si="3"/>
        <v>100</v>
      </c>
    </row>
    <row r="112" spans="1:5" s="1012" customFormat="1" x14ac:dyDescent="0.2">
      <c r="A112" s="1351"/>
      <c r="B112" s="1013" t="s">
        <v>351</v>
      </c>
      <c r="C112" s="1014">
        <v>99</v>
      </c>
      <c r="D112" s="1014">
        <v>99</v>
      </c>
      <c r="E112" s="1015">
        <f t="shared" si="3"/>
        <v>100</v>
      </c>
    </row>
    <row r="113" spans="1:5" s="1012" customFormat="1" x14ac:dyDescent="0.2">
      <c r="A113" s="1351"/>
      <c r="B113" s="1013" t="s">
        <v>352</v>
      </c>
      <c r="C113" s="1014">
        <v>99</v>
      </c>
      <c r="D113" s="1014">
        <v>99</v>
      </c>
      <c r="E113" s="1015">
        <f t="shared" si="3"/>
        <v>100</v>
      </c>
    </row>
    <row r="114" spans="1:5" s="1012" customFormat="1" x14ac:dyDescent="0.2">
      <c r="A114" s="1351"/>
      <c r="B114" s="1013" t="s">
        <v>353</v>
      </c>
      <c r="C114" s="1014">
        <v>138</v>
      </c>
      <c r="D114" s="1014">
        <v>138</v>
      </c>
      <c r="E114" s="1015">
        <f t="shared" si="3"/>
        <v>100</v>
      </c>
    </row>
    <row r="115" spans="1:5" s="1012" customFormat="1" x14ac:dyDescent="0.2">
      <c r="A115" s="1351"/>
      <c r="B115" s="1013" t="s">
        <v>4380</v>
      </c>
      <c r="C115" s="1014">
        <v>3000</v>
      </c>
      <c r="D115" s="1014">
        <v>0</v>
      </c>
      <c r="E115" s="1015">
        <f t="shared" si="3"/>
        <v>0</v>
      </c>
    </row>
    <row r="116" spans="1:5" s="1012" customFormat="1" x14ac:dyDescent="0.2">
      <c r="A116" s="1351"/>
      <c r="B116" s="1013" t="s">
        <v>384</v>
      </c>
      <c r="C116" s="1014">
        <v>3000</v>
      </c>
      <c r="D116" s="1014">
        <v>0</v>
      </c>
      <c r="E116" s="1015">
        <f t="shared" si="3"/>
        <v>0</v>
      </c>
    </row>
    <row r="117" spans="1:5" s="1012" customFormat="1" x14ac:dyDescent="0.2">
      <c r="A117" s="1351"/>
      <c r="B117" s="1013" t="s">
        <v>355</v>
      </c>
      <c r="C117" s="1014">
        <v>2255</v>
      </c>
      <c r="D117" s="1014">
        <v>255</v>
      </c>
      <c r="E117" s="1015">
        <f t="shared" si="3"/>
        <v>11.308203991130821</v>
      </c>
    </row>
    <row r="118" spans="1:5" s="1012" customFormat="1" x14ac:dyDescent="0.2">
      <c r="A118" s="1351"/>
      <c r="B118" s="1013" t="s">
        <v>3808</v>
      </c>
      <c r="C118" s="1014">
        <v>2542.63</v>
      </c>
      <c r="D118" s="1014">
        <v>0</v>
      </c>
      <c r="E118" s="1015">
        <f t="shared" si="3"/>
        <v>0</v>
      </c>
    </row>
    <row r="119" spans="1:5" s="1012" customFormat="1" x14ac:dyDescent="0.2">
      <c r="A119" s="1351"/>
      <c r="B119" s="1013" t="s">
        <v>499</v>
      </c>
      <c r="C119" s="1014">
        <v>2000</v>
      </c>
      <c r="D119" s="1014">
        <v>0</v>
      </c>
      <c r="E119" s="1015">
        <f t="shared" si="3"/>
        <v>0</v>
      </c>
    </row>
    <row r="120" spans="1:5" s="1012" customFormat="1" x14ac:dyDescent="0.2">
      <c r="A120" s="1351"/>
      <c r="B120" s="1013" t="s">
        <v>1630</v>
      </c>
      <c r="C120" s="1014">
        <v>225</v>
      </c>
      <c r="D120" s="1014">
        <v>0</v>
      </c>
      <c r="E120" s="1015">
        <f t="shared" si="3"/>
        <v>0</v>
      </c>
    </row>
    <row r="121" spans="1:5" s="1012" customFormat="1" x14ac:dyDescent="0.2">
      <c r="A121" s="1351"/>
      <c r="B121" s="1013" t="s">
        <v>1631</v>
      </c>
      <c r="C121" s="1014">
        <v>225</v>
      </c>
      <c r="D121" s="1014">
        <v>0</v>
      </c>
      <c r="E121" s="1015">
        <f t="shared" si="3"/>
        <v>0</v>
      </c>
    </row>
    <row r="122" spans="1:5" s="1012" customFormat="1" x14ac:dyDescent="0.2">
      <c r="A122" s="1351"/>
      <c r="B122" s="1013" t="s">
        <v>3309</v>
      </c>
      <c r="C122" s="1014">
        <v>2000</v>
      </c>
      <c r="D122" s="1014">
        <v>0</v>
      </c>
      <c r="E122" s="1015">
        <f t="shared" si="3"/>
        <v>0</v>
      </c>
    </row>
    <row r="123" spans="1:5" s="1012" customFormat="1" x14ac:dyDescent="0.2">
      <c r="A123" s="1351"/>
      <c r="B123" s="1013" t="s">
        <v>1633</v>
      </c>
      <c r="C123" s="1014">
        <v>2000</v>
      </c>
      <c r="D123" s="1014">
        <v>0</v>
      </c>
      <c r="E123" s="1015">
        <f t="shared" si="3"/>
        <v>0</v>
      </c>
    </row>
    <row r="124" spans="1:5" s="1012" customFormat="1" x14ac:dyDescent="0.2">
      <c r="A124" s="1351"/>
      <c r="B124" s="1013" t="s">
        <v>1636</v>
      </c>
      <c r="C124" s="1014">
        <v>2000</v>
      </c>
      <c r="D124" s="1014">
        <v>0</v>
      </c>
      <c r="E124" s="1015">
        <f t="shared" si="3"/>
        <v>0</v>
      </c>
    </row>
    <row r="125" spans="1:5" s="1012" customFormat="1" x14ac:dyDescent="0.2">
      <c r="A125" s="1351"/>
      <c r="B125" s="1013" t="s">
        <v>3509</v>
      </c>
      <c r="C125" s="1014">
        <v>225</v>
      </c>
      <c r="D125" s="1014">
        <v>225</v>
      </c>
      <c r="E125" s="1015">
        <f t="shared" si="3"/>
        <v>100</v>
      </c>
    </row>
    <row r="126" spans="1:5" s="1012" customFormat="1" x14ac:dyDescent="0.2">
      <c r="A126" s="1351"/>
      <c r="B126" s="1013" t="s">
        <v>1645</v>
      </c>
      <c r="C126" s="1014">
        <v>225</v>
      </c>
      <c r="D126" s="1014">
        <v>225</v>
      </c>
      <c r="E126" s="1015">
        <f t="shared" si="3"/>
        <v>100</v>
      </c>
    </row>
    <row r="127" spans="1:5" s="1012" customFormat="1" x14ac:dyDescent="0.2">
      <c r="A127" s="1351"/>
      <c r="B127" s="1013" t="s">
        <v>1649</v>
      </c>
      <c r="C127" s="1014">
        <v>39</v>
      </c>
      <c r="D127" s="1014">
        <v>39</v>
      </c>
      <c r="E127" s="1015">
        <f t="shared" si="3"/>
        <v>100</v>
      </c>
    </row>
    <row r="128" spans="1:5" s="1012" customFormat="1" x14ac:dyDescent="0.2">
      <c r="A128" s="1351"/>
      <c r="B128" s="1013" t="s">
        <v>357</v>
      </c>
      <c r="C128" s="1014">
        <v>99</v>
      </c>
      <c r="D128" s="1014">
        <v>99</v>
      </c>
      <c r="E128" s="1015">
        <f t="shared" si="3"/>
        <v>100</v>
      </c>
    </row>
    <row r="129" spans="1:5" s="1012" customFormat="1" x14ac:dyDescent="0.2">
      <c r="A129" s="1351"/>
      <c r="B129" s="1013" t="s">
        <v>358</v>
      </c>
      <c r="C129" s="1014">
        <v>225</v>
      </c>
      <c r="D129" s="1014">
        <v>225</v>
      </c>
      <c r="E129" s="1015">
        <f t="shared" si="3"/>
        <v>100</v>
      </c>
    </row>
    <row r="130" spans="1:5" s="1012" customFormat="1" x14ac:dyDescent="0.2">
      <c r="A130" s="1351"/>
      <c r="B130" s="1013" t="s">
        <v>359</v>
      </c>
      <c r="C130" s="1014">
        <v>2138</v>
      </c>
      <c r="D130" s="1014">
        <v>138</v>
      </c>
      <c r="E130" s="1015">
        <f t="shared" si="3"/>
        <v>6.4546304957904592</v>
      </c>
    </row>
    <row r="131" spans="1:5" s="1012" customFormat="1" x14ac:dyDescent="0.2">
      <c r="A131" s="1351"/>
      <c r="B131" s="1013" t="s">
        <v>304</v>
      </c>
      <c r="C131" s="1014">
        <v>2000</v>
      </c>
      <c r="D131" s="1014">
        <v>0</v>
      </c>
      <c r="E131" s="1015">
        <f t="shared" si="3"/>
        <v>0</v>
      </c>
    </row>
    <row r="132" spans="1:5" s="1012" customFormat="1" x14ac:dyDescent="0.2">
      <c r="A132" s="1351"/>
      <c r="B132" s="1013" t="s">
        <v>1655</v>
      </c>
      <c r="C132" s="1014">
        <v>225</v>
      </c>
      <c r="D132" s="1014">
        <v>225</v>
      </c>
      <c r="E132" s="1015">
        <f t="shared" si="3"/>
        <v>100</v>
      </c>
    </row>
    <row r="133" spans="1:5" s="1012" customFormat="1" x14ac:dyDescent="0.2">
      <c r="A133" s="1351"/>
      <c r="B133" s="1013" t="s">
        <v>1664</v>
      </c>
      <c r="C133" s="1014">
        <v>2250</v>
      </c>
      <c r="D133" s="1014">
        <v>2250</v>
      </c>
      <c r="E133" s="1015">
        <f t="shared" si="3"/>
        <v>100</v>
      </c>
    </row>
    <row r="134" spans="1:5" s="1012" customFormat="1" x14ac:dyDescent="0.2">
      <c r="A134" s="1351"/>
      <c r="B134" s="1013" t="s">
        <v>3314</v>
      </c>
      <c r="C134" s="1014">
        <v>2000</v>
      </c>
      <c r="D134" s="1014">
        <v>0</v>
      </c>
      <c r="E134" s="1015">
        <f t="shared" si="3"/>
        <v>0</v>
      </c>
    </row>
    <row r="135" spans="1:5" s="1012" customFormat="1" x14ac:dyDescent="0.2">
      <c r="A135" s="1351"/>
      <c r="B135" s="1013" t="s">
        <v>3510</v>
      </c>
      <c r="C135" s="1014">
        <v>225</v>
      </c>
      <c r="D135" s="1014">
        <v>225</v>
      </c>
      <c r="E135" s="1015">
        <f t="shared" si="3"/>
        <v>100</v>
      </c>
    </row>
    <row r="136" spans="1:5" s="1012" customFormat="1" x14ac:dyDescent="0.2">
      <c r="A136" s="1351"/>
      <c r="B136" s="1013" t="s">
        <v>2683</v>
      </c>
      <c r="C136" s="1014">
        <v>475</v>
      </c>
      <c r="D136" s="1014">
        <v>225</v>
      </c>
      <c r="E136" s="1015">
        <f t="shared" si="3"/>
        <v>47.368421052631575</v>
      </c>
    </row>
    <row r="137" spans="1:5" s="1012" customFormat="1" x14ac:dyDescent="0.2">
      <c r="A137" s="1351"/>
      <c r="B137" s="1013" t="s">
        <v>3511</v>
      </c>
      <c r="C137" s="1014">
        <v>225</v>
      </c>
      <c r="D137" s="1014">
        <v>225</v>
      </c>
      <c r="E137" s="1015">
        <f t="shared" si="3"/>
        <v>100</v>
      </c>
    </row>
    <row r="138" spans="1:5" s="1012" customFormat="1" x14ac:dyDescent="0.2">
      <c r="A138" s="1351"/>
      <c r="B138" s="1013" t="s">
        <v>360</v>
      </c>
      <c r="C138" s="1014">
        <v>2250</v>
      </c>
      <c r="D138" s="1014">
        <v>0</v>
      </c>
      <c r="E138" s="1015">
        <f t="shared" si="3"/>
        <v>0</v>
      </c>
    </row>
    <row r="139" spans="1:5" s="1012" customFormat="1" x14ac:dyDescent="0.2">
      <c r="A139" s="1351"/>
      <c r="B139" s="1013" t="s">
        <v>361</v>
      </c>
      <c r="C139" s="1014">
        <v>99</v>
      </c>
      <c r="D139" s="1014">
        <v>99</v>
      </c>
      <c r="E139" s="1015">
        <f t="shared" si="3"/>
        <v>100</v>
      </c>
    </row>
    <row r="140" spans="1:5" s="1012" customFormat="1" x14ac:dyDescent="0.2">
      <c r="A140" s="1351"/>
      <c r="B140" s="1013" t="s">
        <v>362</v>
      </c>
      <c r="C140" s="1014">
        <v>2099</v>
      </c>
      <c r="D140" s="1014">
        <v>99</v>
      </c>
      <c r="E140" s="1015">
        <f t="shared" si="3"/>
        <v>4.7165316817532155</v>
      </c>
    </row>
    <row r="141" spans="1:5" s="1012" customFormat="1" x14ac:dyDescent="0.2">
      <c r="A141" s="1351"/>
      <c r="B141" s="1013" t="s">
        <v>363</v>
      </c>
      <c r="C141" s="1014">
        <v>16276</v>
      </c>
      <c r="D141" s="1014">
        <v>2276</v>
      </c>
      <c r="E141" s="1015">
        <f t="shared" si="3"/>
        <v>13.983779798476284</v>
      </c>
    </row>
    <row r="142" spans="1:5" s="1012" customFormat="1" x14ac:dyDescent="0.2">
      <c r="A142" s="1351"/>
      <c r="B142" s="1013" t="s">
        <v>364</v>
      </c>
      <c r="C142" s="1014">
        <v>2099</v>
      </c>
      <c r="D142" s="1014">
        <v>99</v>
      </c>
      <c r="E142" s="1015">
        <f t="shared" si="3"/>
        <v>4.7165316817532155</v>
      </c>
    </row>
    <row r="143" spans="1:5" s="1012" customFormat="1" ht="25.5" x14ac:dyDescent="0.2">
      <c r="A143" s="993" t="s">
        <v>4381</v>
      </c>
      <c r="B143" s="1013" t="s">
        <v>319</v>
      </c>
      <c r="C143" s="1014">
        <v>3215</v>
      </c>
      <c r="D143" s="1014">
        <v>3136.4110000000001</v>
      </c>
      <c r="E143" s="1015">
        <f t="shared" si="3"/>
        <v>97.555552099533443</v>
      </c>
    </row>
    <row r="144" spans="1:5" s="1012" customFormat="1" ht="38.25" x14ac:dyDescent="0.2">
      <c r="A144" s="993" t="s">
        <v>365</v>
      </c>
      <c r="B144" s="1013" t="s">
        <v>319</v>
      </c>
      <c r="C144" s="1014">
        <v>3750</v>
      </c>
      <c r="D144" s="1014">
        <v>3750</v>
      </c>
      <c r="E144" s="1015">
        <f t="shared" si="3"/>
        <v>100</v>
      </c>
    </row>
    <row r="145" spans="1:5" s="1012" customFormat="1" ht="25.5" x14ac:dyDescent="0.2">
      <c r="A145" s="1351" t="s">
        <v>366</v>
      </c>
      <c r="B145" s="1013" t="s">
        <v>3087</v>
      </c>
      <c r="C145" s="1014">
        <v>247.89</v>
      </c>
      <c r="D145" s="1014">
        <v>245.24540999999999</v>
      </c>
      <c r="E145" s="1015">
        <f t="shared" si="3"/>
        <v>98.933159869296873</v>
      </c>
    </row>
    <row r="146" spans="1:5" s="1012" customFormat="1" ht="38.25" x14ac:dyDescent="0.2">
      <c r="A146" s="1351"/>
      <c r="B146" s="1013" t="s">
        <v>1915</v>
      </c>
      <c r="C146" s="1014">
        <v>500</v>
      </c>
      <c r="D146" s="1014">
        <v>500</v>
      </c>
      <c r="E146" s="1015">
        <f t="shared" si="3"/>
        <v>100</v>
      </c>
    </row>
    <row r="147" spans="1:5" s="1012" customFormat="1" ht="25.5" x14ac:dyDescent="0.2">
      <c r="A147" s="1351"/>
      <c r="B147" s="1013" t="s">
        <v>3900</v>
      </c>
      <c r="C147" s="1014">
        <v>55</v>
      </c>
      <c r="D147" s="1014">
        <v>55</v>
      </c>
      <c r="E147" s="1015">
        <f t="shared" si="3"/>
        <v>100</v>
      </c>
    </row>
    <row r="148" spans="1:5" s="1012" customFormat="1" x14ac:dyDescent="0.2">
      <c r="A148" s="1351"/>
      <c r="B148" s="1013" t="s">
        <v>363</v>
      </c>
      <c r="C148" s="1014">
        <v>1300</v>
      </c>
      <c r="D148" s="1014">
        <v>1298.33</v>
      </c>
      <c r="E148" s="1015">
        <f t="shared" si="3"/>
        <v>99.871538461538449</v>
      </c>
    </row>
    <row r="149" spans="1:5" s="1012" customFormat="1" x14ac:dyDescent="0.2">
      <c r="A149" s="1356" t="s">
        <v>287</v>
      </c>
      <c r="B149" s="1357"/>
      <c r="C149" s="1016">
        <f>SUM(C34:C148)</f>
        <v>171697.52000000002</v>
      </c>
      <c r="D149" s="1016">
        <f>SUM(D34:D148)</f>
        <v>75057.088659999994</v>
      </c>
      <c r="E149" s="1017">
        <f t="shared" si="3"/>
        <v>43.714719152612098</v>
      </c>
    </row>
    <row r="150" spans="1:5" ht="18" customHeight="1" x14ac:dyDescent="0.25">
      <c r="A150" s="1358" t="s">
        <v>368</v>
      </c>
      <c r="B150" s="1359"/>
      <c r="C150" s="1359"/>
      <c r="D150" s="1359"/>
      <c r="E150" s="1360"/>
    </row>
    <row r="151" spans="1:5" s="1012" customFormat="1" ht="25.5" x14ac:dyDescent="0.2">
      <c r="A151" s="1351" t="s">
        <v>4382</v>
      </c>
      <c r="B151" s="1013" t="s">
        <v>2754</v>
      </c>
      <c r="C151" s="1014">
        <v>1600</v>
      </c>
      <c r="D151" s="1014">
        <v>1600</v>
      </c>
      <c r="E151" s="1015">
        <f t="shared" ref="E151:E214" si="4">D151/C151*100</f>
        <v>100</v>
      </c>
    </row>
    <row r="152" spans="1:5" s="1012" customFormat="1" x14ac:dyDescent="0.2">
      <c r="A152" s="1351"/>
      <c r="B152" s="1013" t="s">
        <v>369</v>
      </c>
      <c r="C152" s="1014">
        <v>1500</v>
      </c>
      <c r="D152" s="1014">
        <v>1500</v>
      </c>
      <c r="E152" s="1015">
        <f t="shared" si="4"/>
        <v>100</v>
      </c>
    </row>
    <row r="153" spans="1:5" s="1012" customFormat="1" x14ac:dyDescent="0.2">
      <c r="A153" s="1351"/>
      <c r="B153" s="1013" t="s">
        <v>370</v>
      </c>
      <c r="C153" s="1014">
        <v>7700</v>
      </c>
      <c r="D153" s="1014">
        <v>7700</v>
      </c>
      <c r="E153" s="1015">
        <f t="shared" si="4"/>
        <v>100</v>
      </c>
    </row>
    <row r="154" spans="1:5" s="1012" customFormat="1" x14ac:dyDescent="0.2">
      <c r="A154" s="1351"/>
      <c r="B154" s="1013" t="s">
        <v>371</v>
      </c>
      <c r="C154" s="1014">
        <v>1500</v>
      </c>
      <c r="D154" s="1014">
        <v>1500</v>
      </c>
      <c r="E154" s="1015">
        <f t="shared" si="4"/>
        <v>100</v>
      </c>
    </row>
    <row r="155" spans="1:5" s="1012" customFormat="1" ht="25.5" x14ac:dyDescent="0.2">
      <c r="A155" s="1351"/>
      <c r="B155" s="1013" t="s">
        <v>3512</v>
      </c>
      <c r="C155" s="1014">
        <v>2200</v>
      </c>
      <c r="D155" s="1014">
        <v>2200</v>
      </c>
      <c r="E155" s="1015">
        <f t="shared" si="4"/>
        <v>100</v>
      </c>
    </row>
    <row r="156" spans="1:5" s="1012" customFormat="1" x14ac:dyDescent="0.2">
      <c r="A156" s="1351"/>
      <c r="B156" s="1013" t="s">
        <v>3104</v>
      </c>
      <c r="C156" s="1014">
        <v>1500</v>
      </c>
      <c r="D156" s="1014">
        <v>1500</v>
      </c>
      <c r="E156" s="1015">
        <f t="shared" si="4"/>
        <v>100</v>
      </c>
    </row>
    <row r="157" spans="1:5" s="1012" customFormat="1" ht="25.5" x14ac:dyDescent="0.2">
      <c r="A157" s="1351"/>
      <c r="B157" s="1013" t="s">
        <v>4383</v>
      </c>
      <c r="C157" s="1014">
        <v>3500</v>
      </c>
      <c r="D157" s="1014">
        <v>3500</v>
      </c>
      <c r="E157" s="1015">
        <f t="shared" si="4"/>
        <v>100</v>
      </c>
    </row>
    <row r="158" spans="1:5" s="1012" customFormat="1" x14ac:dyDescent="0.2">
      <c r="A158" s="1351"/>
      <c r="B158" s="1013" t="s">
        <v>2756</v>
      </c>
      <c r="C158" s="1014">
        <v>500</v>
      </c>
      <c r="D158" s="1014">
        <v>500</v>
      </c>
      <c r="E158" s="1015">
        <f t="shared" si="4"/>
        <v>100</v>
      </c>
    </row>
    <row r="159" spans="1:5" s="1012" customFormat="1" x14ac:dyDescent="0.2">
      <c r="A159" s="1351"/>
      <c r="B159" s="1013" t="s">
        <v>372</v>
      </c>
      <c r="C159" s="1014">
        <v>5600</v>
      </c>
      <c r="D159" s="1014">
        <v>5600</v>
      </c>
      <c r="E159" s="1015">
        <f t="shared" si="4"/>
        <v>100</v>
      </c>
    </row>
    <row r="160" spans="1:5" s="1012" customFormat="1" ht="25.5" x14ac:dyDescent="0.2">
      <c r="A160" s="1351"/>
      <c r="B160" s="1013" t="s">
        <v>373</v>
      </c>
      <c r="C160" s="1014">
        <v>800</v>
      </c>
      <c r="D160" s="1014">
        <v>800</v>
      </c>
      <c r="E160" s="1015">
        <f t="shared" si="4"/>
        <v>100</v>
      </c>
    </row>
    <row r="161" spans="1:5" s="1012" customFormat="1" ht="25.5" x14ac:dyDescent="0.2">
      <c r="A161" s="1351"/>
      <c r="B161" s="1013" t="s">
        <v>2757</v>
      </c>
      <c r="C161" s="1014">
        <v>500</v>
      </c>
      <c r="D161" s="1014">
        <v>500</v>
      </c>
      <c r="E161" s="1015">
        <f t="shared" si="4"/>
        <v>100</v>
      </c>
    </row>
    <row r="162" spans="1:5" s="1012" customFormat="1" ht="25.5" x14ac:dyDescent="0.2">
      <c r="A162" s="1351"/>
      <c r="B162" s="1013" t="s">
        <v>393</v>
      </c>
      <c r="C162" s="1014">
        <v>650</v>
      </c>
      <c r="D162" s="1014">
        <v>650</v>
      </c>
      <c r="E162" s="1015">
        <f t="shared" si="4"/>
        <v>100</v>
      </c>
    </row>
    <row r="163" spans="1:5" s="1012" customFormat="1" x14ac:dyDescent="0.2">
      <c r="A163" s="1351"/>
      <c r="B163" s="1013" t="s">
        <v>374</v>
      </c>
      <c r="C163" s="1014">
        <v>1600</v>
      </c>
      <c r="D163" s="1014">
        <v>1600</v>
      </c>
      <c r="E163" s="1015">
        <f t="shared" si="4"/>
        <v>100</v>
      </c>
    </row>
    <row r="164" spans="1:5" s="1012" customFormat="1" x14ac:dyDescent="0.2">
      <c r="A164" s="1351"/>
      <c r="B164" s="1013" t="s">
        <v>395</v>
      </c>
      <c r="C164" s="1014">
        <v>1500</v>
      </c>
      <c r="D164" s="1014">
        <v>1500</v>
      </c>
      <c r="E164" s="1015">
        <f t="shared" si="4"/>
        <v>100</v>
      </c>
    </row>
    <row r="165" spans="1:5" s="1012" customFormat="1" x14ac:dyDescent="0.2">
      <c r="A165" s="1351"/>
      <c r="B165" s="1013" t="s">
        <v>375</v>
      </c>
      <c r="C165" s="1014">
        <v>1750</v>
      </c>
      <c r="D165" s="1014">
        <v>1750</v>
      </c>
      <c r="E165" s="1015">
        <f t="shared" si="4"/>
        <v>100</v>
      </c>
    </row>
    <row r="166" spans="1:5" s="1012" customFormat="1" x14ac:dyDescent="0.2">
      <c r="A166" s="1351"/>
      <c r="B166" s="1013" t="s">
        <v>376</v>
      </c>
      <c r="C166" s="1014">
        <v>1000</v>
      </c>
      <c r="D166" s="1014">
        <v>989.28599999999994</v>
      </c>
      <c r="E166" s="1015">
        <f t="shared" si="4"/>
        <v>98.928600000000003</v>
      </c>
    </row>
    <row r="167" spans="1:5" s="1012" customFormat="1" x14ac:dyDescent="0.2">
      <c r="A167" s="1351"/>
      <c r="B167" s="1013" t="s">
        <v>3114</v>
      </c>
      <c r="C167" s="1014">
        <v>1300</v>
      </c>
      <c r="D167" s="1014">
        <v>1300</v>
      </c>
      <c r="E167" s="1015">
        <f t="shared" si="4"/>
        <v>100</v>
      </c>
    </row>
    <row r="168" spans="1:5" s="1012" customFormat="1" x14ac:dyDescent="0.2">
      <c r="A168" s="1351"/>
      <c r="B168" s="1013" t="s">
        <v>3928</v>
      </c>
      <c r="C168" s="1014">
        <v>500</v>
      </c>
      <c r="D168" s="1014">
        <v>500</v>
      </c>
      <c r="E168" s="1015">
        <f t="shared" si="4"/>
        <v>100</v>
      </c>
    </row>
    <row r="169" spans="1:5" s="1012" customFormat="1" ht="15" customHeight="1" x14ac:dyDescent="0.2">
      <c r="A169" s="1351"/>
      <c r="B169" s="1013" t="s">
        <v>3115</v>
      </c>
      <c r="C169" s="1014">
        <v>500</v>
      </c>
      <c r="D169" s="1014">
        <v>500</v>
      </c>
      <c r="E169" s="1015">
        <f t="shared" si="4"/>
        <v>100</v>
      </c>
    </row>
    <row r="170" spans="1:5" s="1012" customFormat="1" x14ac:dyDescent="0.2">
      <c r="A170" s="1351"/>
      <c r="B170" s="1013" t="s">
        <v>362</v>
      </c>
      <c r="C170" s="1014">
        <v>500</v>
      </c>
      <c r="D170" s="1014">
        <v>500</v>
      </c>
      <c r="E170" s="1015">
        <f t="shared" si="4"/>
        <v>100</v>
      </c>
    </row>
    <row r="171" spans="1:5" s="1012" customFormat="1" x14ac:dyDescent="0.2">
      <c r="A171" s="1351"/>
      <c r="B171" s="1013" t="s">
        <v>363</v>
      </c>
      <c r="C171" s="1014">
        <v>700</v>
      </c>
      <c r="D171" s="1014">
        <v>700</v>
      </c>
      <c r="E171" s="1015">
        <f t="shared" si="4"/>
        <v>100</v>
      </c>
    </row>
    <row r="172" spans="1:5" s="1012" customFormat="1" ht="25.5" x14ac:dyDescent="0.2">
      <c r="A172" s="1351"/>
      <c r="B172" s="1013" t="s">
        <v>2758</v>
      </c>
      <c r="C172" s="1014">
        <v>4600</v>
      </c>
      <c r="D172" s="1014">
        <v>4600</v>
      </c>
      <c r="E172" s="1015">
        <f t="shared" si="4"/>
        <v>100</v>
      </c>
    </row>
    <row r="173" spans="1:5" s="1012" customFormat="1" x14ac:dyDescent="0.2">
      <c r="A173" s="1351"/>
      <c r="B173" s="1013" t="s">
        <v>3943</v>
      </c>
      <c r="C173" s="1014">
        <v>500</v>
      </c>
      <c r="D173" s="1014">
        <v>500</v>
      </c>
      <c r="E173" s="1015">
        <f t="shared" si="4"/>
        <v>100</v>
      </c>
    </row>
    <row r="174" spans="1:5" s="1012" customFormat="1" x14ac:dyDescent="0.2">
      <c r="A174" s="1351"/>
      <c r="B174" s="1013" t="s">
        <v>2722</v>
      </c>
      <c r="C174" s="1014">
        <v>900</v>
      </c>
      <c r="D174" s="1014">
        <v>900</v>
      </c>
      <c r="E174" s="1015">
        <f t="shared" si="4"/>
        <v>100</v>
      </c>
    </row>
    <row r="175" spans="1:5" s="1012" customFormat="1" ht="25.5" x14ac:dyDescent="0.2">
      <c r="A175" s="1351" t="s">
        <v>378</v>
      </c>
      <c r="B175" s="1013" t="s">
        <v>2754</v>
      </c>
      <c r="C175" s="1014">
        <v>560.55999999999995</v>
      </c>
      <c r="D175" s="1014">
        <v>560.56399999999996</v>
      </c>
      <c r="E175" s="1015">
        <f t="shared" si="4"/>
        <v>100.00071357214215</v>
      </c>
    </row>
    <row r="176" spans="1:5" s="1012" customFormat="1" x14ac:dyDescent="0.2">
      <c r="A176" s="1351"/>
      <c r="B176" s="1013" t="s">
        <v>2896</v>
      </c>
      <c r="C176" s="1014">
        <v>350</v>
      </c>
      <c r="D176" s="1014">
        <v>350</v>
      </c>
      <c r="E176" s="1015">
        <f t="shared" si="4"/>
        <v>100</v>
      </c>
    </row>
    <row r="177" spans="1:5" s="1012" customFormat="1" x14ac:dyDescent="0.2">
      <c r="A177" s="1351"/>
      <c r="B177" s="1013" t="s">
        <v>380</v>
      </c>
      <c r="C177" s="1014">
        <v>199</v>
      </c>
      <c r="D177" s="1014">
        <v>199</v>
      </c>
      <c r="E177" s="1015">
        <f t="shared" si="4"/>
        <v>100</v>
      </c>
    </row>
    <row r="178" spans="1:5" s="1012" customFormat="1" x14ac:dyDescent="0.2">
      <c r="A178" s="1351"/>
      <c r="B178" s="1013" t="s">
        <v>4384</v>
      </c>
      <c r="C178" s="1014">
        <v>160</v>
      </c>
      <c r="D178" s="1014">
        <v>160</v>
      </c>
      <c r="E178" s="1015">
        <f t="shared" si="4"/>
        <v>100</v>
      </c>
    </row>
    <row r="179" spans="1:5" s="1012" customFormat="1" x14ac:dyDescent="0.2">
      <c r="A179" s="1351"/>
      <c r="B179" s="1013" t="s">
        <v>4385</v>
      </c>
      <c r="C179" s="1014">
        <v>100</v>
      </c>
      <c r="D179" s="1014">
        <v>100</v>
      </c>
      <c r="E179" s="1015">
        <f t="shared" si="4"/>
        <v>100</v>
      </c>
    </row>
    <row r="180" spans="1:5" s="1012" customFormat="1" x14ac:dyDescent="0.2">
      <c r="A180" s="1351"/>
      <c r="B180" s="1013" t="s">
        <v>1584</v>
      </c>
      <c r="C180" s="1014">
        <v>600</v>
      </c>
      <c r="D180" s="1014">
        <v>600</v>
      </c>
      <c r="E180" s="1015">
        <f t="shared" si="4"/>
        <v>100</v>
      </c>
    </row>
    <row r="181" spans="1:5" s="1012" customFormat="1" x14ac:dyDescent="0.2">
      <c r="A181" s="1351"/>
      <c r="B181" s="1013" t="s">
        <v>4386</v>
      </c>
      <c r="C181" s="1014">
        <v>2000</v>
      </c>
      <c r="D181" s="1014">
        <v>2000</v>
      </c>
      <c r="E181" s="1015">
        <f t="shared" si="4"/>
        <v>100</v>
      </c>
    </row>
    <row r="182" spans="1:5" s="1012" customFormat="1" x14ac:dyDescent="0.2">
      <c r="A182" s="1351"/>
      <c r="B182" s="1013" t="s">
        <v>1612</v>
      </c>
      <c r="C182" s="1014">
        <v>200</v>
      </c>
      <c r="D182" s="1014">
        <v>200</v>
      </c>
      <c r="E182" s="1015">
        <f t="shared" si="4"/>
        <v>100</v>
      </c>
    </row>
    <row r="183" spans="1:5" s="1012" customFormat="1" x14ac:dyDescent="0.2">
      <c r="A183" s="1351"/>
      <c r="B183" s="1013" t="s">
        <v>2678</v>
      </c>
      <c r="C183" s="1014">
        <v>1000</v>
      </c>
      <c r="D183" s="1014">
        <v>1000</v>
      </c>
      <c r="E183" s="1015">
        <f t="shared" si="4"/>
        <v>100</v>
      </c>
    </row>
    <row r="184" spans="1:5" s="1012" customFormat="1" x14ac:dyDescent="0.2">
      <c r="A184" s="1351"/>
      <c r="B184" s="1013" t="s">
        <v>3513</v>
      </c>
      <c r="C184" s="1014">
        <v>998.86</v>
      </c>
      <c r="D184" s="1014">
        <v>998.85599999999999</v>
      </c>
      <c r="E184" s="1015">
        <f t="shared" si="4"/>
        <v>99.999599543479562</v>
      </c>
    </row>
    <row r="185" spans="1:5" s="1012" customFormat="1" x14ac:dyDescent="0.2">
      <c r="A185" s="1351"/>
      <c r="B185" s="1013" t="s">
        <v>4387</v>
      </c>
      <c r="C185" s="1014">
        <v>400</v>
      </c>
      <c r="D185" s="1014">
        <v>400</v>
      </c>
      <c r="E185" s="1015">
        <f t="shared" si="4"/>
        <v>100</v>
      </c>
    </row>
    <row r="186" spans="1:5" s="1012" customFormat="1" ht="25.5" x14ac:dyDescent="0.2">
      <c r="A186" s="1351"/>
      <c r="B186" s="1013" t="s">
        <v>3514</v>
      </c>
      <c r="C186" s="1014">
        <v>250</v>
      </c>
      <c r="D186" s="1014">
        <v>250</v>
      </c>
      <c r="E186" s="1015">
        <f t="shared" si="4"/>
        <v>100</v>
      </c>
    </row>
    <row r="187" spans="1:5" s="1012" customFormat="1" x14ac:dyDescent="0.2">
      <c r="A187" s="1351"/>
      <c r="B187" s="1013" t="s">
        <v>3095</v>
      </c>
      <c r="C187" s="1014">
        <v>50</v>
      </c>
      <c r="D187" s="1014">
        <v>50</v>
      </c>
      <c r="E187" s="1015">
        <f t="shared" si="4"/>
        <v>100</v>
      </c>
    </row>
    <row r="188" spans="1:5" s="1012" customFormat="1" x14ac:dyDescent="0.2">
      <c r="A188" s="1351"/>
      <c r="B188" s="1013" t="s">
        <v>2931</v>
      </c>
      <c r="C188" s="1014">
        <v>200</v>
      </c>
      <c r="D188" s="1014">
        <v>200</v>
      </c>
      <c r="E188" s="1015">
        <f t="shared" si="4"/>
        <v>100</v>
      </c>
    </row>
    <row r="189" spans="1:5" s="1012" customFormat="1" x14ac:dyDescent="0.2">
      <c r="A189" s="1351"/>
      <c r="B189" s="1013" t="s">
        <v>4388</v>
      </c>
      <c r="C189" s="1014">
        <v>150</v>
      </c>
      <c r="D189" s="1014">
        <v>150</v>
      </c>
      <c r="E189" s="1015">
        <f t="shared" si="4"/>
        <v>100</v>
      </c>
    </row>
    <row r="190" spans="1:5" s="1012" customFormat="1" x14ac:dyDescent="0.2">
      <c r="A190" s="1351"/>
      <c r="B190" s="1013" t="s">
        <v>4389</v>
      </c>
      <c r="C190" s="1014">
        <v>190</v>
      </c>
      <c r="D190" s="1014">
        <v>190</v>
      </c>
      <c r="E190" s="1015">
        <f t="shared" si="4"/>
        <v>100</v>
      </c>
    </row>
    <row r="191" spans="1:5" s="1012" customFormat="1" x14ac:dyDescent="0.2">
      <c r="A191" s="1351"/>
      <c r="B191" s="1013" t="s">
        <v>4390</v>
      </c>
      <c r="C191" s="1014">
        <v>250</v>
      </c>
      <c r="D191" s="1014">
        <v>250</v>
      </c>
      <c r="E191" s="1015">
        <f t="shared" si="4"/>
        <v>100</v>
      </c>
    </row>
    <row r="192" spans="1:5" s="1012" customFormat="1" x14ac:dyDescent="0.2">
      <c r="A192" s="1351"/>
      <c r="B192" s="1013" t="s">
        <v>4391</v>
      </c>
      <c r="C192" s="1014">
        <v>200</v>
      </c>
      <c r="D192" s="1014">
        <v>200</v>
      </c>
      <c r="E192" s="1015">
        <f t="shared" si="4"/>
        <v>100</v>
      </c>
    </row>
    <row r="193" spans="1:5" s="1012" customFormat="1" ht="25.5" x14ac:dyDescent="0.2">
      <c r="A193" s="1351"/>
      <c r="B193" s="1013" t="s">
        <v>4392</v>
      </c>
      <c r="C193" s="1014">
        <v>300</v>
      </c>
      <c r="D193" s="1014">
        <v>300</v>
      </c>
      <c r="E193" s="1015">
        <f t="shared" si="4"/>
        <v>100</v>
      </c>
    </row>
    <row r="194" spans="1:5" s="1012" customFormat="1" ht="25.5" x14ac:dyDescent="0.2">
      <c r="A194" s="1351"/>
      <c r="B194" s="1013" t="s">
        <v>4393</v>
      </c>
      <c r="C194" s="1014">
        <v>200</v>
      </c>
      <c r="D194" s="1014">
        <v>200</v>
      </c>
      <c r="E194" s="1015">
        <f t="shared" si="4"/>
        <v>100</v>
      </c>
    </row>
    <row r="195" spans="1:5" s="1012" customFormat="1" ht="25.5" x14ac:dyDescent="0.2">
      <c r="A195" s="1351"/>
      <c r="B195" s="1013" t="s">
        <v>1911</v>
      </c>
      <c r="C195" s="1014">
        <v>5000</v>
      </c>
      <c r="D195" s="1014">
        <v>5000</v>
      </c>
      <c r="E195" s="1015">
        <f t="shared" si="4"/>
        <v>100</v>
      </c>
    </row>
    <row r="196" spans="1:5" s="1012" customFormat="1" ht="25.5" x14ac:dyDescent="0.2">
      <c r="A196" s="1351"/>
      <c r="B196" s="1013" t="s">
        <v>4394</v>
      </c>
      <c r="C196" s="1014">
        <v>500</v>
      </c>
      <c r="D196" s="1014">
        <v>500</v>
      </c>
      <c r="E196" s="1015">
        <f t="shared" si="4"/>
        <v>100</v>
      </c>
    </row>
    <row r="197" spans="1:5" s="1012" customFormat="1" ht="25.5" x14ac:dyDescent="0.2">
      <c r="A197" s="1351"/>
      <c r="B197" s="1013" t="s">
        <v>4395</v>
      </c>
      <c r="C197" s="1014">
        <v>500</v>
      </c>
      <c r="D197" s="1014">
        <v>500</v>
      </c>
      <c r="E197" s="1015">
        <f t="shared" si="4"/>
        <v>100</v>
      </c>
    </row>
    <row r="198" spans="1:5" s="1012" customFormat="1" x14ac:dyDescent="0.2">
      <c r="A198" s="1351"/>
      <c r="B198" s="1013" t="s">
        <v>4396</v>
      </c>
      <c r="C198" s="1014">
        <v>70</v>
      </c>
      <c r="D198" s="1014">
        <v>70</v>
      </c>
      <c r="E198" s="1015">
        <f t="shared" si="4"/>
        <v>100</v>
      </c>
    </row>
    <row r="199" spans="1:5" s="1012" customFormat="1" x14ac:dyDescent="0.2">
      <c r="A199" s="1351"/>
      <c r="B199" s="1013" t="s">
        <v>3537</v>
      </c>
      <c r="C199" s="1014">
        <v>150</v>
      </c>
      <c r="D199" s="1014">
        <v>150</v>
      </c>
      <c r="E199" s="1015">
        <f t="shared" si="4"/>
        <v>100</v>
      </c>
    </row>
    <row r="200" spans="1:5" s="1012" customFormat="1" x14ac:dyDescent="0.2">
      <c r="A200" s="1351"/>
      <c r="B200" s="1013" t="s">
        <v>4397</v>
      </c>
      <c r="C200" s="1014">
        <v>500</v>
      </c>
      <c r="D200" s="1014">
        <v>500</v>
      </c>
      <c r="E200" s="1015">
        <f t="shared" si="4"/>
        <v>100</v>
      </c>
    </row>
    <row r="201" spans="1:5" s="1012" customFormat="1" ht="25.5" x14ac:dyDescent="0.2">
      <c r="A201" s="1351"/>
      <c r="B201" s="1013" t="s">
        <v>4398</v>
      </c>
      <c r="C201" s="1014">
        <v>200</v>
      </c>
      <c r="D201" s="1014">
        <v>200</v>
      </c>
      <c r="E201" s="1015">
        <f t="shared" si="4"/>
        <v>100</v>
      </c>
    </row>
    <row r="202" spans="1:5" s="1012" customFormat="1" x14ac:dyDescent="0.2">
      <c r="A202" s="1351"/>
      <c r="B202" s="1013" t="s">
        <v>2652</v>
      </c>
      <c r="C202" s="1014">
        <v>500</v>
      </c>
      <c r="D202" s="1014">
        <v>500</v>
      </c>
      <c r="E202" s="1015">
        <f t="shared" si="4"/>
        <v>100</v>
      </c>
    </row>
    <row r="203" spans="1:5" s="1012" customFormat="1" x14ac:dyDescent="0.2">
      <c r="A203" s="1351"/>
      <c r="B203" s="1013" t="s">
        <v>3516</v>
      </c>
      <c r="C203" s="1014">
        <v>200</v>
      </c>
      <c r="D203" s="1014">
        <v>200</v>
      </c>
      <c r="E203" s="1015">
        <f t="shared" si="4"/>
        <v>100</v>
      </c>
    </row>
    <row r="204" spans="1:5" s="1012" customFormat="1" x14ac:dyDescent="0.2">
      <c r="A204" s="1351"/>
      <c r="B204" s="1013" t="s">
        <v>3096</v>
      </c>
      <c r="C204" s="1014">
        <v>200</v>
      </c>
      <c r="D204" s="1014">
        <v>200</v>
      </c>
      <c r="E204" s="1015">
        <f t="shared" si="4"/>
        <v>100</v>
      </c>
    </row>
    <row r="205" spans="1:5" s="1012" customFormat="1" x14ac:dyDescent="0.2">
      <c r="A205" s="1351"/>
      <c r="B205" s="1013" t="s">
        <v>4399</v>
      </c>
      <c r="C205" s="1014">
        <v>300</v>
      </c>
      <c r="D205" s="1014">
        <v>300</v>
      </c>
      <c r="E205" s="1015">
        <f t="shared" si="4"/>
        <v>100</v>
      </c>
    </row>
    <row r="206" spans="1:5" s="1012" customFormat="1" ht="25.5" x14ac:dyDescent="0.2">
      <c r="A206" s="1351"/>
      <c r="B206" s="1013" t="s">
        <v>4400</v>
      </c>
      <c r="C206" s="1014">
        <v>500</v>
      </c>
      <c r="D206" s="1014">
        <v>500</v>
      </c>
      <c r="E206" s="1015">
        <f t="shared" si="4"/>
        <v>100</v>
      </c>
    </row>
    <row r="207" spans="1:5" s="1012" customFormat="1" ht="25.5" x14ac:dyDescent="0.2">
      <c r="A207" s="1351"/>
      <c r="B207" s="1013" t="s">
        <v>3097</v>
      </c>
      <c r="C207" s="1014">
        <v>196</v>
      </c>
      <c r="D207" s="1014">
        <v>196</v>
      </c>
      <c r="E207" s="1015">
        <f t="shared" si="4"/>
        <v>100</v>
      </c>
    </row>
    <row r="208" spans="1:5" s="1012" customFormat="1" x14ac:dyDescent="0.2">
      <c r="A208" s="1351" t="s">
        <v>3518</v>
      </c>
      <c r="B208" s="1013" t="s">
        <v>4401</v>
      </c>
      <c r="C208" s="1014">
        <v>331.25</v>
      </c>
      <c r="D208" s="1014">
        <v>331.25</v>
      </c>
      <c r="E208" s="1015">
        <f t="shared" si="4"/>
        <v>100</v>
      </c>
    </row>
    <row r="209" spans="1:5" s="1012" customFormat="1" x14ac:dyDescent="0.2">
      <c r="A209" s="1351"/>
      <c r="B209" s="1013" t="s">
        <v>4402</v>
      </c>
      <c r="C209" s="1014">
        <v>425</v>
      </c>
      <c r="D209" s="1014">
        <v>425</v>
      </c>
      <c r="E209" s="1015">
        <f t="shared" si="4"/>
        <v>100</v>
      </c>
    </row>
    <row r="210" spans="1:5" s="1012" customFormat="1" x14ac:dyDescent="0.2">
      <c r="A210" s="1351"/>
      <c r="B210" s="1013" t="s">
        <v>4403</v>
      </c>
      <c r="C210" s="1014">
        <v>950</v>
      </c>
      <c r="D210" s="1014">
        <v>950</v>
      </c>
      <c r="E210" s="1015">
        <f t="shared" si="4"/>
        <v>100</v>
      </c>
    </row>
    <row r="211" spans="1:5" s="1012" customFormat="1" x14ac:dyDescent="0.2">
      <c r="A211" s="1351"/>
      <c r="B211" s="1013" t="s">
        <v>380</v>
      </c>
      <c r="C211" s="1014">
        <v>190</v>
      </c>
      <c r="D211" s="1014">
        <v>190</v>
      </c>
      <c r="E211" s="1015">
        <f t="shared" si="4"/>
        <v>100</v>
      </c>
    </row>
    <row r="212" spans="1:5" s="1012" customFormat="1" x14ac:dyDescent="0.2">
      <c r="A212" s="1351"/>
      <c r="B212" s="1013" t="s">
        <v>382</v>
      </c>
      <c r="C212" s="1014">
        <v>5000</v>
      </c>
      <c r="D212" s="1014">
        <v>5000</v>
      </c>
      <c r="E212" s="1015">
        <f t="shared" si="4"/>
        <v>100</v>
      </c>
    </row>
    <row r="213" spans="1:5" s="1012" customFormat="1" x14ac:dyDescent="0.2">
      <c r="A213" s="1351"/>
      <c r="B213" s="1013" t="s">
        <v>3519</v>
      </c>
      <c r="C213" s="1014">
        <v>300</v>
      </c>
      <c r="D213" s="1014">
        <v>300</v>
      </c>
      <c r="E213" s="1015">
        <f t="shared" si="4"/>
        <v>100</v>
      </c>
    </row>
    <row r="214" spans="1:5" s="1012" customFormat="1" x14ac:dyDescent="0.2">
      <c r="A214" s="1351"/>
      <c r="B214" s="1013" t="s">
        <v>4404</v>
      </c>
      <c r="C214" s="1014">
        <v>190</v>
      </c>
      <c r="D214" s="1014">
        <v>190</v>
      </c>
      <c r="E214" s="1015">
        <f t="shared" si="4"/>
        <v>100</v>
      </c>
    </row>
    <row r="215" spans="1:5" s="1012" customFormat="1" x14ac:dyDescent="0.2">
      <c r="A215" s="1351"/>
      <c r="B215" s="1013" t="s">
        <v>306</v>
      </c>
      <c r="C215" s="1014">
        <v>800</v>
      </c>
      <c r="D215" s="1014">
        <v>800</v>
      </c>
      <c r="E215" s="1015">
        <f t="shared" ref="E215:E278" si="5">D215/C215*100</f>
        <v>100</v>
      </c>
    </row>
    <row r="216" spans="1:5" s="1012" customFormat="1" x14ac:dyDescent="0.2">
      <c r="A216" s="1351"/>
      <c r="B216" s="1013" t="s">
        <v>2786</v>
      </c>
      <c r="C216" s="1014">
        <v>4200</v>
      </c>
      <c r="D216" s="1014">
        <v>4200</v>
      </c>
      <c r="E216" s="1015">
        <f t="shared" si="5"/>
        <v>100</v>
      </c>
    </row>
    <row r="217" spans="1:5" s="1012" customFormat="1" ht="25.5" x14ac:dyDescent="0.2">
      <c r="A217" s="1351"/>
      <c r="B217" s="1013" t="s">
        <v>3887</v>
      </c>
      <c r="C217" s="1014">
        <v>2000</v>
      </c>
      <c r="D217" s="1014">
        <v>2000</v>
      </c>
      <c r="E217" s="1015">
        <f t="shared" si="5"/>
        <v>100</v>
      </c>
    </row>
    <row r="218" spans="1:5" s="1012" customFormat="1" x14ac:dyDescent="0.2">
      <c r="A218" s="1351"/>
      <c r="B218" s="1013" t="s">
        <v>407</v>
      </c>
      <c r="C218" s="1014">
        <v>150</v>
      </c>
      <c r="D218" s="1014">
        <v>150</v>
      </c>
      <c r="E218" s="1015">
        <f t="shared" si="5"/>
        <v>100</v>
      </c>
    </row>
    <row r="219" spans="1:5" s="1012" customFormat="1" x14ac:dyDescent="0.2">
      <c r="A219" s="1351"/>
      <c r="B219" s="1013" t="s">
        <v>4405</v>
      </c>
      <c r="C219" s="1014">
        <v>160</v>
      </c>
      <c r="D219" s="1014">
        <v>160</v>
      </c>
      <c r="E219" s="1015">
        <f t="shared" si="5"/>
        <v>100</v>
      </c>
    </row>
    <row r="220" spans="1:5" s="1012" customFormat="1" x14ac:dyDescent="0.2">
      <c r="A220" s="1351"/>
      <c r="B220" s="1013" t="s">
        <v>362</v>
      </c>
      <c r="C220" s="1014">
        <v>200</v>
      </c>
      <c r="D220" s="1014">
        <v>200</v>
      </c>
      <c r="E220" s="1015">
        <f t="shared" si="5"/>
        <v>100</v>
      </c>
    </row>
    <row r="221" spans="1:5" s="1012" customFormat="1" ht="25.5" x14ac:dyDescent="0.2">
      <c r="A221" s="1351"/>
      <c r="B221" s="1013" t="s">
        <v>4406</v>
      </c>
      <c r="C221" s="1014">
        <v>1487</v>
      </c>
      <c r="D221" s="1014">
        <v>1487</v>
      </c>
      <c r="E221" s="1015">
        <f t="shared" si="5"/>
        <v>100</v>
      </c>
    </row>
    <row r="222" spans="1:5" s="1012" customFormat="1" ht="25.5" x14ac:dyDescent="0.2">
      <c r="A222" s="1351" t="s">
        <v>386</v>
      </c>
      <c r="B222" s="1013" t="s">
        <v>2759</v>
      </c>
      <c r="C222" s="1014">
        <v>1303.8</v>
      </c>
      <c r="D222" s="1014">
        <v>1303.8</v>
      </c>
      <c r="E222" s="1015">
        <f t="shared" si="5"/>
        <v>100</v>
      </c>
    </row>
    <row r="223" spans="1:5" s="1012" customFormat="1" x14ac:dyDescent="0.2">
      <c r="A223" s="1351"/>
      <c r="B223" s="1013" t="s">
        <v>387</v>
      </c>
      <c r="C223" s="1014">
        <v>1840.7</v>
      </c>
      <c r="D223" s="1014">
        <v>1840.7</v>
      </c>
      <c r="E223" s="1015">
        <f t="shared" si="5"/>
        <v>100</v>
      </c>
    </row>
    <row r="224" spans="1:5" s="1012" customFormat="1" x14ac:dyDescent="0.2">
      <c r="A224" s="1351"/>
      <c r="B224" s="1013" t="s">
        <v>362</v>
      </c>
      <c r="C224" s="1014">
        <v>3000</v>
      </c>
      <c r="D224" s="1014">
        <v>3000</v>
      </c>
      <c r="E224" s="1015">
        <f t="shared" si="5"/>
        <v>100</v>
      </c>
    </row>
    <row r="225" spans="1:5" s="1012" customFormat="1" x14ac:dyDescent="0.2">
      <c r="A225" s="1351"/>
      <c r="B225" s="1013" t="s">
        <v>363</v>
      </c>
      <c r="C225" s="1014">
        <v>12281.5</v>
      </c>
      <c r="D225" s="1014">
        <v>12281.5</v>
      </c>
      <c r="E225" s="1015">
        <f t="shared" si="5"/>
        <v>100</v>
      </c>
    </row>
    <row r="226" spans="1:5" s="1012" customFormat="1" x14ac:dyDescent="0.2">
      <c r="A226" s="1351" t="s">
        <v>388</v>
      </c>
      <c r="B226" s="1013" t="s">
        <v>4407</v>
      </c>
      <c r="C226" s="1014">
        <v>82</v>
      </c>
      <c r="D226" s="1014">
        <v>82</v>
      </c>
      <c r="E226" s="1015">
        <f t="shared" si="5"/>
        <v>100</v>
      </c>
    </row>
    <row r="227" spans="1:5" s="1012" customFormat="1" x14ac:dyDescent="0.2">
      <c r="A227" s="1351"/>
      <c r="B227" s="1013" t="s">
        <v>2761</v>
      </c>
      <c r="C227" s="1014">
        <v>350</v>
      </c>
      <c r="D227" s="1014">
        <v>350</v>
      </c>
      <c r="E227" s="1015">
        <f t="shared" si="5"/>
        <v>100</v>
      </c>
    </row>
    <row r="228" spans="1:5" s="1012" customFormat="1" x14ac:dyDescent="0.2">
      <c r="A228" s="1351"/>
      <c r="B228" s="1013" t="s">
        <v>3520</v>
      </c>
      <c r="C228" s="1014">
        <v>2700</v>
      </c>
      <c r="D228" s="1014">
        <v>2700</v>
      </c>
      <c r="E228" s="1015">
        <f t="shared" si="5"/>
        <v>100</v>
      </c>
    </row>
    <row r="229" spans="1:5" s="1012" customFormat="1" x14ac:dyDescent="0.2">
      <c r="A229" s="1351"/>
      <c r="B229" s="1013" t="s">
        <v>380</v>
      </c>
      <c r="C229" s="1014">
        <v>261</v>
      </c>
      <c r="D229" s="1014">
        <v>261</v>
      </c>
      <c r="E229" s="1015">
        <f t="shared" si="5"/>
        <v>100</v>
      </c>
    </row>
    <row r="230" spans="1:5" s="1012" customFormat="1" ht="25.5" x14ac:dyDescent="0.2">
      <c r="A230" s="1351"/>
      <c r="B230" s="1013" t="s">
        <v>3523</v>
      </c>
      <c r="C230" s="1014">
        <v>249</v>
      </c>
      <c r="D230" s="1014">
        <v>249</v>
      </c>
      <c r="E230" s="1015">
        <f t="shared" si="5"/>
        <v>100</v>
      </c>
    </row>
    <row r="231" spans="1:5" s="1012" customFormat="1" ht="25.5" x14ac:dyDescent="0.2">
      <c r="A231" s="1351"/>
      <c r="B231" s="1013" t="s">
        <v>4408</v>
      </c>
      <c r="C231" s="1014">
        <v>100</v>
      </c>
      <c r="D231" s="1014">
        <v>100</v>
      </c>
      <c r="E231" s="1015">
        <f t="shared" si="5"/>
        <v>100</v>
      </c>
    </row>
    <row r="232" spans="1:5" s="1012" customFormat="1" x14ac:dyDescent="0.2">
      <c r="A232" s="1351"/>
      <c r="B232" s="1013" t="s">
        <v>3099</v>
      </c>
      <c r="C232" s="1014">
        <v>100</v>
      </c>
      <c r="D232" s="1014">
        <v>100</v>
      </c>
      <c r="E232" s="1015">
        <f t="shared" si="5"/>
        <v>100</v>
      </c>
    </row>
    <row r="233" spans="1:5" s="1012" customFormat="1" x14ac:dyDescent="0.2">
      <c r="A233" s="1351"/>
      <c r="B233" s="1013" t="s">
        <v>300</v>
      </c>
      <c r="C233" s="1014">
        <v>110</v>
      </c>
      <c r="D233" s="1014">
        <v>110</v>
      </c>
      <c r="E233" s="1015">
        <f t="shared" si="5"/>
        <v>100</v>
      </c>
    </row>
    <row r="234" spans="1:5" s="1012" customFormat="1" ht="15" customHeight="1" x14ac:dyDescent="0.2">
      <c r="A234" s="1351"/>
      <c r="B234" s="1013" t="s">
        <v>389</v>
      </c>
      <c r="C234" s="1014">
        <v>199</v>
      </c>
      <c r="D234" s="1014">
        <v>199</v>
      </c>
      <c r="E234" s="1015">
        <f t="shared" si="5"/>
        <v>100</v>
      </c>
    </row>
    <row r="235" spans="1:5" s="1012" customFormat="1" x14ac:dyDescent="0.2">
      <c r="A235" s="1351"/>
      <c r="B235" s="1013" t="s">
        <v>304</v>
      </c>
      <c r="C235" s="1014">
        <v>230</v>
      </c>
      <c r="D235" s="1014">
        <v>230</v>
      </c>
      <c r="E235" s="1015">
        <f t="shared" si="5"/>
        <v>100</v>
      </c>
    </row>
    <row r="236" spans="1:5" s="1012" customFormat="1" x14ac:dyDescent="0.2">
      <c r="A236" s="1351"/>
      <c r="B236" s="1013" t="s">
        <v>1674</v>
      </c>
      <c r="C236" s="1014">
        <v>50</v>
      </c>
      <c r="D236" s="1014">
        <v>50</v>
      </c>
      <c r="E236" s="1015">
        <f t="shared" si="5"/>
        <v>100</v>
      </c>
    </row>
    <row r="237" spans="1:5" s="1012" customFormat="1" ht="25.5" x14ac:dyDescent="0.2">
      <c r="A237" s="1351"/>
      <c r="B237" s="1013" t="s">
        <v>1910</v>
      </c>
      <c r="C237" s="1014">
        <v>80</v>
      </c>
      <c r="D237" s="1014">
        <v>80</v>
      </c>
      <c r="E237" s="1015">
        <f t="shared" si="5"/>
        <v>100</v>
      </c>
    </row>
    <row r="238" spans="1:5" s="1012" customFormat="1" x14ac:dyDescent="0.2">
      <c r="A238" s="1351"/>
      <c r="B238" s="1013" t="s">
        <v>3379</v>
      </c>
      <c r="C238" s="1014">
        <v>250</v>
      </c>
      <c r="D238" s="1014">
        <v>250</v>
      </c>
      <c r="E238" s="1015">
        <f t="shared" si="5"/>
        <v>100</v>
      </c>
    </row>
    <row r="239" spans="1:5" s="1012" customFormat="1" ht="25.5" x14ac:dyDescent="0.2">
      <c r="A239" s="1351"/>
      <c r="B239" s="1013" t="s">
        <v>3522</v>
      </c>
      <c r="C239" s="1014">
        <v>100</v>
      </c>
      <c r="D239" s="1014">
        <v>100</v>
      </c>
      <c r="E239" s="1015">
        <f t="shared" si="5"/>
        <v>100</v>
      </c>
    </row>
    <row r="240" spans="1:5" s="1012" customFormat="1" ht="25.5" x14ac:dyDescent="0.2">
      <c r="A240" s="1351"/>
      <c r="B240" s="1013" t="s">
        <v>4409</v>
      </c>
      <c r="C240" s="1014">
        <v>250</v>
      </c>
      <c r="D240" s="1014">
        <v>250</v>
      </c>
      <c r="E240" s="1015">
        <f t="shared" si="5"/>
        <v>100</v>
      </c>
    </row>
    <row r="241" spans="1:5" s="1012" customFormat="1" x14ac:dyDescent="0.2">
      <c r="A241" s="1351"/>
      <c r="B241" s="1013" t="s">
        <v>4410</v>
      </c>
      <c r="C241" s="1014">
        <v>750</v>
      </c>
      <c r="D241" s="1014">
        <v>749.15</v>
      </c>
      <c r="E241" s="1015">
        <f t="shared" si="5"/>
        <v>99.88666666666667</v>
      </c>
    </row>
    <row r="242" spans="1:5" s="1012" customFormat="1" x14ac:dyDescent="0.2">
      <c r="A242" s="1351"/>
      <c r="B242" s="1013" t="s">
        <v>362</v>
      </c>
      <c r="C242" s="1014">
        <v>300</v>
      </c>
      <c r="D242" s="1014">
        <v>300</v>
      </c>
      <c r="E242" s="1015">
        <f t="shared" si="5"/>
        <v>100</v>
      </c>
    </row>
    <row r="243" spans="1:5" s="1012" customFormat="1" x14ac:dyDescent="0.2">
      <c r="A243" s="1351"/>
      <c r="B243" s="1013" t="s">
        <v>363</v>
      </c>
      <c r="C243" s="1014">
        <v>2926</v>
      </c>
      <c r="D243" s="1014">
        <v>2926</v>
      </c>
      <c r="E243" s="1015">
        <f t="shared" si="5"/>
        <v>100</v>
      </c>
    </row>
    <row r="244" spans="1:5" s="1012" customFormat="1" ht="25.5" x14ac:dyDescent="0.2">
      <c r="A244" s="1351"/>
      <c r="B244" s="1013" t="s">
        <v>3101</v>
      </c>
      <c r="C244" s="1014">
        <v>50</v>
      </c>
      <c r="D244" s="1014">
        <v>50</v>
      </c>
      <c r="E244" s="1015">
        <f t="shared" si="5"/>
        <v>100</v>
      </c>
    </row>
    <row r="245" spans="1:5" s="1012" customFormat="1" ht="25.5" x14ac:dyDescent="0.2">
      <c r="A245" s="1351" t="s">
        <v>4411</v>
      </c>
      <c r="B245" s="1013" t="s">
        <v>1747</v>
      </c>
      <c r="C245" s="1014">
        <v>250</v>
      </c>
      <c r="D245" s="1014">
        <v>250</v>
      </c>
      <c r="E245" s="1015">
        <f t="shared" si="5"/>
        <v>100</v>
      </c>
    </row>
    <row r="246" spans="1:5" s="1012" customFormat="1" x14ac:dyDescent="0.2">
      <c r="A246" s="1351"/>
      <c r="B246" s="1013" t="s">
        <v>2776</v>
      </c>
      <c r="C246" s="1014">
        <v>500</v>
      </c>
      <c r="D246" s="1014">
        <v>500</v>
      </c>
      <c r="E246" s="1015">
        <f t="shared" si="5"/>
        <v>100</v>
      </c>
    </row>
    <row r="247" spans="1:5" s="1012" customFormat="1" x14ac:dyDescent="0.2">
      <c r="A247" s="1351"/>
      <c r="B247" s="1013" t="s">
        <v>4412</v>
      </c>
      <c r="C247" s="1014">
        <v>200</v>
      </c>
      <c r="D247" s="1014">
        <v>200</v>
      </c>
      <c r="E247" s="1015">
        <f t="shared" si="5"/>
        <v>100</v>
      </c>
    </row>
    <row r="248" spans="1:5" s="1012" customFormat="1" x14ac:dyDescent="0.2">
      <c r="A248" s="1351"/>
      <c r="B248" s="1013" t="s">
        <v>3838</v>
      </c>
      <c r="C248" s="1014">
        <v>390</v>
      </c>
      <c r="D248" s="1014">
        <v>390</v>
      </c>
      <c r="E248" s="1015">
        <f t="shared" si="5"/>
        <v>100</v>
      </c>
    </row>
    <row r="249" spans="1:5" s="1012" customFormat="1" x14ac:dyDescent="0.2">
      <c r="A249" s="1351"/>
      <c r="B249" s="1013" t="s">
        <v>4413</v>
      </c>
      <c r="C249" s="1014">
        <v>374</v>
      </c>
      <c r="D249" s="1014">
        <v>374</v>
      </c>
      <c r="E249" s="1015">
        <f t="shared" si="5"/>
        <v>100</v>
      </c>
    </row>
    <row r="250" spans="1:5" s="1012" customFormat="1" x14ac:dyDescent="0.2">
      <c r="A250" s="1351"/>
      <c r="B250" s="1013" t="s">
        <v>2760</v>
      </c>
      <c r="C250" s="1014">
        <v>100</v>
      </c>
      <c r="D250" s="1014">
        <v>100</v>
      </c>
      <c r="E250" s="1015">
        <f t="shared" si="5"/>
        <v>100</v>
      </c>
    </row>
    <row r="251" spans="1:5" s="1012" customFormat="1" ht="25.5" x14ac:dyDescent="0.2">
      <c r="A251" s="1351"/>
      <c r="B251" s="1013" t="s">
        <v>2754</v>
      </c>
      <c r="C251" s="1014">
        <v>180</v>
      </c>
      <c r="D251" s="1014">
        <v>180</v>
      </c>
      <c r="E251" s="1015">
        <f t="shared" si="5"/>
        <v>100</v>
      </c>
    </row>
    <row r="252" spans="1:5" s="1012" customFormat="1" x14ac:dyDescent="0.2">
      <c r="A252" s="1351"/>
      <c r="B252" s="1013" t="s">
        <v>4414</v>
      </c>
      <c r="C252" s="1014">
        <v>50</v>
      </c>
      <c r="D252" s="1014">
        <v>50</v>
      </c>
      <c r="E252" s="1015">
        <f t="shared" si="5"/>
        <v>100</v>
      </c>
    </row>
    <row r="253" spans="1:5" s="1012" customFormat="1" x14ac:dyDescent="0.2">
      <c r="A253" s="1351"/>
      <c r="B253" s="1013" t="s">
        <v>1775</v>
      </c>
      <c r="C253" s="1014">
        <v>200</v>
      </c>
      <c r="D253" s="1014">
        <v>200</v>
      </c>
      <c r="E253" s="1015">
        <f t="shared" si="5"/>
        <v>100</v>
      </c>
    </row>
    <row r="254" spans="1:5" s="1012" customFormat="1" ht="15" customHeight="1" x14ac:dyDescent="0.2">
      <c r="A254" s="1351"/>
      <c r="B254" s="1013" t="s">
        <v>1776</v>
      </c>
      <c r="C254" s="1014">
        <v>80</v>
      </c>
      <c r="D254" s="1014">
        <v>80</v>
      </c>
      <c r="E254" s="1015">
        <f t="shared" si="5"/>
        <v>100</v>
      </c>
    </row>
    <row r="255" spans="1:5" s="1012" customFormat="1" x14ac:dyDescent="0.2">
      <c r="A255" s="1351"/>
      <c r="B255" s="1013" t="s">
        <v>369</v>
      </c>
      <c r="C255" s="1014">
        <v>300</v>
      </c>
      <c r="D255" s="1014">
        <v>300</v>
      </c>
      <c r="E255" s="1015">
        <f t="shared" si="5"/>
        <v>100</v>
      </c>
    </row>
    <row r="256" spans="1:5" s="1012" customFormat="1" x14ac:dyDescent="0.2">
      <c r="A256" s="1351"/>
      <c r="B256" s="1013" t="s">
        <v>305</v>
      </c>
      <c r="C256" s="1014">
        <v>255</v>
      </c>
      <c r="D256" s="1014">
        <v>255</v>
      </c>
      <c r="E256" s="1015">
        <f t="shared" si="5"/>
        <v>100</v>
      </c>
    </row>
    <row r="257" spans="1:5" s="1012" customFormat="1" x14ac:dyDescent="0.2">
      <c r="A257" s="1351"/>
      <c r="B257" s="1013" t="s">
        <v>4415</v>
      </c>
      <c r="C257" s="1014">
        <v>150</v>
      </c>
      <c r="D257" s="1014">
        <v>150</v>
      </c>
      <c r="E257" s="1015">
        <f t="shared" si="5"/>
        <v>100</v>
      </c>
    </row>
    <row r="258" spans="1:5" s="1012" customFormat="1" x14ac:dyDescent="0.2">
      <c r="A258" s="1351"/>
      <c r="B258" s="1013" t="s">
        <v>3102</v>
      </c>
      <c r="C258" s="1014">
        <v>149</v>
      </c>
      <c r="D258" s="1014">
        <v>149</v>
      </c>
      <c r="E258" s="1015">
        <f t="shared" si="5"/>
        <v>100</v>
      </c>
    </row>
    <row r="259" spans="1:5" s="1012" customFormat="1" x14ac:dyDescent="0.2">
      <c r="A259" s="1351"/>
      <c r="B259" s="1013" t="s">
        <v>4416</v>
      </c>
      <c r="C259" s="1014">
        <v>190</v>
      </c>
      <c r="D259" s="1014">
        <v>190</v>
      </c>
      <c r="E259" s="1015">
        <f t="shared" si="5"/>
        <v>100</v>
      </c>
    </row>
    <row r="260" spans="1:5" s="1012" customFormat="1" ht="25.5" x14ac:dyDescent="0.2">
      <c r="A260" s="1351"/>
      <c r="B260" s="1013" t="s">
        <v>4417</v>
      </c>
      <c r="C260" s="1014">
        <v>190</v>
      </c>
      <c r="D260" s="1014">
        <v>190</v>
      </c>
      <c r="E260" s="1015">
        <f t="shared" si="5"/>
        <v>100</v>
      </c>
    </row>
    <row r="261" spans="1:5" s="1012" customFormat="1" x14ac:dyDescent="0.2">
      <c r="A261" s="1351"/>
      <c r="B261" s="1013" t="s">
        <v>4418</v>
      </c>
      <c r="C261" s="1014">
        <v>200</v>
      </c>
      <c r="D261" s="1014">
        <v>200</v>
      </c>
      <c r="E261" s="1015">
        <f t="shared" si="5"/>
        <v>100</v>
      </c>
    </row>
    <row r="262" spans="1:5" s="1012" customFormat="1" x14ac:dyDescent="0.2">
      <c r="A262" s="1351"/>
      <c r="B262" s="1013" t="s">
        <v>380</v>
      </c>
      <c r="C262" s="1014">
        <v>700</v>
      </c>
      <c r="D262" s="1014">
        <v>700</v>
      </c>
      <c r="E262" s="1015">
        <f t="shared" si="5"/>
        <v>100</v>
      </c>
    </row>
    <row r="263" spans="1:5" s="1012" customFormat="1" x14ac:dyDescent="0.2">
      <c r="A263" s="1351"/>
      <c r="B263" s="1013" t="s">
        <v>3098</v>
      </c>
      <c r="C263" s="1014">
        <v>200</v>
      </c>
      <c r="D263" s="1014">
        <v>200</v>
      </c>
      <c r="E263" s="1015">
        <f t="shared" si="5"/>
        <v>100</v>
      </c>
    </row>
    <row r="264" spans="1:5" s="1012" customFormat="1" x14ac:dyDescent="0.2">
      <c r="A264" s="1351"/>
      <c r="B264" s="1013" t="s">
        <v>3863</v>
      </c>
      <c r="C264" s="1014">
        <v>460</v>
      </c>
      <c r="D264" s="1014">
        <v>460</v>
      </c>
      <c r="E264" s="1015">
        <f t="shared" si="5"/>
        <v>100</v>
      </c>
    </row>
    <row r="265" spans="1:5" s="1012" customFormat="1" ht="25.5" x14ac:dyDescent="0.2">
      <c r="A265" s="1351"/>
      <c r="B265" s="1013" t="s">
        <v>4419</v>
      </c>
      <c r="C265" s="1014">
        <v>56</v>
      </c>
      <c r="D265" s="1014">
        <v>56</v>
      </c>
      <c r="E265" s="1015">
        <f t="shared" si="5"/>
        <v>100</v>
      </c>
    </row>
    <row r="266" spans="1:5" s="1012" customFormat="1" ht="25.5" x14ac:dyDescent="0.2">
      <c r="A266" s="1351"/>
      <c r="B266" s="1013" t="s">
        <v>3535</v>
      </c>
      <c r="C266" s="1014">
        <v>150</v>
      </c>
      <c r="D266" s="1014">
        <v>150</v>
      </c>
      <c r="E266" s="1015">
        <f t="shared" si="5"/>
        <v>100</v>
      </c>
    </row>
    <row r="267" spans="1:5" s="1012" customFormat="1" x14ac:dyDescent="0.2">
      <c r="A267" s="1351"/>
      <c r="B267" s="1013" t="s">
        <v>4420</v>
      </c>
      <c r="C267" s="1014">
        <v>40</v>
      </c>
      <c r="D267" s="1014">
        <v>40</v>
      </c>
      <c r="E267" s="1015">
        <f t="shared" si="5"/>
        <v>100</v>
      </c>
    </row>
    <row r="268" spans="1:5" s="1012" customFormat="1" ht="25.5" x14ac:dyDescent="0.2">
      <c r="A268" s="1351"/>
      <c r="B268" s="1013" t="s">
        <v>2755</v>
      </c>
      <c r="C268" s="1014">
        <v>300</v>
      </c>
      <c r="D268" s="1014">
        <v>300</v>
      </c>
      <c r="E268" s="1015">
        <f t="shared" si="5"/>
        <v>100</v>
      </c>
    </row>
    <row r="269" spans="1:5" s="1012" customFormat="1" x14ac:dyDescent="0.2">
      <c r="A269" s="1351"/>
      <c r="B269" s="1013" t="s">
        <v>3105</v>
      </c>
      <c r="C269" s="1014">
        <v>40</v>
      </c>
      <c r="D269" s="1014">
        <v>40</v>
      </c>
      <c r="E269" s="1015">
        <f t="shared" si="5"/>
        <v>100</v>
      </c>
    </row>
    <row r="270" spans="1:5" s="1012" customFormat="1" x14ac:dyDescent="0.2">
      <c r="A270" s="1351"/>
      <c r="B270" s="1013" t="s">
        <v>3525</v>
      </c>
      <c r="C270" s="1014">
        <v>120</v>
      </c>
      <c r="D270" s="1014">
        <v>120</v>
      </c>
      <c r="E270" s="1015">
        <f t="shared" si="5"/>
        <v>100</v>
      </c>
    </row>
    <row r="271" spans="1:5" s="1012" customFormat="1" x14ac:dyDescent="0.2">
      <c r="A271" s="1351"/>
      <c r="B271" s="1013" t="s">
        <v>3107</v>
      </c>
      <c r="C271" s="1014">
        <v>100</v>
      </c>
      <c r="D271" s="1014">
        <v>100</v>
      </c>
      <c r="E271" s="1015">
        <f t="shared" si="5"/>
        <v>100</v>
      </c>
    </row>
    <row r="272" spans="1:5" s="1012" customFormat="1" ht="25.5" x14ac:dyDescent="0.2">
      <c r="A272" s="1351"/>
      <c r="B272" s="1013" t="s">
        <v>4421</v>
      </c>
      <c r="C272" s="1014">
        <v>35</v>
      </c>
      <c r="D272" s="1014">
        <v>35</v>
      </c>
      <c r="E272" s="1015">
        <f t="shared" si="5"/>
        <v>100</v>
      </c>
    </row>
    <row r="273" spans="1:5" s="1012" customFormat="1" x14ac:dyDescent="0.2">
      <c r="A273" s="1351"/>
      <c r="B273" s="1013" t="s">
        <v>3870</v>
      </c>
      <c r="C273" s="1014">
        <v>50</v>
      </c>
      <c r="D273" s="1014">
        <v>50</v>
      </c>
      <c r="E273" s="1015">
        <f t="shared" si="5"/>
        <v>100</v>
      </c>
    </row>
    <row r="274" spans="1:5" s="1012" customFormat="1" x14ac:dyDescent="0.2">
      <c r="A274" s="1351"/>
      <c r="B274" s="1013" t="s">
        <v>2762</v>
      </c>
      <c r="C274" s="1014">
        <v>270</v>
      </c>
      <c r="D274" s="1014">
        <v>270</v>
      </c>
      <c r="E274" s="1015">
        <f t="shared" si="5"/>
        <v>100</v>
      </c>
    </row>
    <row r="275" spans="1:5" s="1012" customFormat="1" ht="25.5" x14ac:dyDescent="0.2">
      <c r="A275" s="1351"/>
      <c r="B275" s="1013" t="s">
        <v>391</v>
      </c>
      <c r="C275" s="1014">
        <v>200</v>
      </c>
      <c r="D275" s="1014">
        <v>200</v>
      </c>
      <c r="E275" s="1015">
        <f t="shared" si="5"/>
        <v>100</v>
      </c>
    </row>
    <row r="276" spans="1:5" s="1012" customFormat="1" x14ac:dyDescent="0.2">
      <c r="A276" s="1351"/>
      <c r="B276" s="1013" t="s">
        <v>4422</v>
      </c>
      <c r="C276" s="1014">
        <v>150</v>
      </c>
      <c r="D276" s="1014">
        <v>150</v>
      </c>
      <c r="E276" s="1015">
        <f t="shared" si="5"/>
        <v>100</v>
      </c>
    </row>
    <row r="277" spans="1:5" s="1012" customFormat="1" ht="25.5" x14ac:dyDescent="0.2">
      <c r="A277" s="1351"/>
      <c r="B277" s="1013" t="s">
        <v>4423</v>
      </c>
      <c r="C277" s="1014">
        <v>140.5</v>
      </c>
      <c r="D277" s="1014">
        <v>140.5</v>
      </c>
      <c r="E277" s="1015">
        <f t="shared" si="5"/>
        <v>100</v>
      </c>
    </row>
    <row r="278" spans="1:5" s="1012" customFormat="1" x14ac:dyDescent="0.2">
      <c r="A278" s="1351"/>
      <c r="B278" s="1013" t="s">
        <v>3526</v>
      </c>
      <c r="C278" s="1014">
        <v>45</v>
      </c>
      <c r="D278" s="1014">
        <v>45</v>
      </c>
      <c r="E278" s="1015">
        <f t="shared" si="5"/>
        <v>100</v>
      </c>
    </row>
    <row r="279" spans="1:5" s="1012" customFormat="1" x14ac:dyDescent="0.2">
      <c r="A279" s="1351"/>
      <c r="B279" s="1013" t="s">
        <v>327</v>
      </c>
      <c r="C279" s="1014">
        <v>1338.8999999999999</v>
      </c>
      <c r="D279" s="1014">
        <v>1338.894</v>
      </c>
      <c r="E279" s="1015">
        <f t="shared" ref="E279:E342" si="6">D279/C279*100</f>
        <v>99.999551870938845</v>
      </c>
    </row>
    <row r="280" spans="1:5" s="1012" customFormat="1" x14ac:dyDescent="0.2">
      <c r="A280" s="1351"/>
      <c r="B280" s="1013" t="s">
        <v>1586</v>
      </c>
      <c r="C280" s="1014">
        <v>250</v>
      </c>
      <c r="D280" s="1014">
        <v>250</v>
      </c>
      <c r="E280" s="1015">
        <f t="shared" si="6"/>
        <v>100</v>
      </c>
    </row>
    <row r="281" spans="1:5" s="1012" customFormat="1" x14ac:dyDescent="0.2">
      <c r="A281" s="1351"/>
      <c r="B281" s="1013" t="s">
        <v>4424</v>
      </c>
      <c r="C281" s="1014">
        <v>200</v>
      </c>
      <c r="D281" s="1014">
        <v>200</v>
      </c>
      <c r="E281" s="1015">
        <f t="shared" si="6"/>
        <v>100</v>
      </c>
    </row>
    <row r="282" spans="1:5" s="1012" customFormat="1" ht="25.5" x14ac:dyDescent="0.2">
      <c r="A282" s="1351"/>
      <c r="B282" s="1013" t="s">
        <v>2777</v>
      </c>
      <c r="C282" s="1014">
        <v>120</v>
      </c>
      <c r="D282" s="1014">
        <v>120</v>
      </c>
      <c r="E282" s="1015">
        <f t="shared" si="6"/>
        <v>100</v>
      </c>
    </row>
    <row r="283" spans="1:5" s="1012" customFormat="1" x14ac:dyDescent="0.2">
      <c r="A283" s="1351"/>
      <c r="B283" s="1013" t="s">
        <v>4425</v>
      </c>
      <c r="C283" s="1014">
        <v>110</v>
      </c>
      <c r="D283" s="1014">
        <v>110</v>
      </c>
      <c r="E283" s="1015">
        <f t="shared" si="6"/>
        <v>100</v>
      </c>
    </row>
    <row r="284" spans="1:5" s="1012" customFormat="1" x14ac:dyDescent="0.2">
      <c r="A284" s="1351"/>
      <c r="B284" s="1013" t="s">
        <v>3527</v>
      </c>
      <c r="C284" s="1014">
        <v>150</v>
      </c>
      <c r="D284" s="1014">
        <v>150</v>
      </c>
      <c r="E284" s="1015">
        <f t="shared" si="6"/>
        <v>100</v>
      </c>
    </row>
    <row r="285" spans="1:5" s="1012" customFormat="1" x14ac:dyDescent="0.2">
      <c r="A285" s="1351"/>
      <c r="B285" s="1013" t="s">
        <v>4426</v>
      </c>
      <c r="C285" s="1014">
        <v>171.7</v>
      </c>
      <c r="D285" s="1014">
        <v>171.7</v>
      </c>
      <c r="E285" s="1015">
        <f t="shared" si="6"/>
        <v>100</v>
      </c>
    </row>
    <row r="286" spans="1:5" s="1012" customFormat="1" x14ac:dyDescent="0.2">
      <c r="A286" s="1351"/>
      <c r="B286" s="1013" t="s">
        <v>3109</v>
      </c>
      <c r="C286" s="1014">
        <v>1500</v>
      </c>
      <c r="D286" s="1014">
        <v>1500</v>
      </c>
      <c r="E286" s="1015">
        <f t="shared" si="6"/>
        <v>100</v>
      </c>
    </row>
    <row r="287" spans="1:5" s="1012" customFormat="1" x14ac:dyDescent="0.2">
      <c r="A287" s="1351"/>
      <c r="B287" s="1013" t="s">
        <v>4427</v>
      </c>
      <c r="C287" s="1014">
        <v>101.1</v>
      </c>
      <c r="D287" s="1014">
        <v>101.1</v>
      </c>
      <c r="E287" s="1015">
        <f t="shared" si="6"/>
        <v>100</v>
      </c>
    </row>
    <row r="288" spans="1:5" s="1012" customFormat="1" x14ac:dyDescent="0.2">
      <c r="A288" s="1351"/>
      <c r="B288" s="1013" t="s">
        <v>4428</v>
      </c>
      <c r="C288" s="1014">
        <v>285</v>
      </c>
      <c r="D288" s="1014">
        <v>285</v>
      </c>
      <c r="E288" s="1015">
        <f t="shared" si="6"/>
        <v>100</v>
      </c>
    </row>
    <row r="289" spans="1:5" s="1012" customFormat="1" x14ac:dyDescent="0.2">
      <c r="A289" s="1351"/>
      <c r="B289" s="1013" t="s">
        <v>3110</v>
      </c>
      <c r="C289" s="1014">
        <v>550</v>
      </c>
      <c r="D289" s="1014">
        <v>550</v>
      </c>
      <c r="E289" s="1015">
        <f t="shared" si="6"/>
        <v>100</v>
      </c>
    </row>
    <row r="290" spans="1:5" s="1012" customFormat="1" x14ac:dyDescent="0.2">
      <c r="A290" s="1351"/>
      <c r="B290" s="1013" t="s">
        <v>1600</v>
      </c>
      <c r="C290" s="1014">
        <v>100</v>
      </c>
      <c r="D290" s="1014">
        <v>100</v>
      </c>
      <c r="E290" s="1015">
        <f t="shared" si="6"/>
        <v>100</v>
      </c>
    </row>
    <row r="291" spans="1:5" s="1012" customFormat="1" x14ac:dyDescent="0.2">
      <c r="A291" s="1351"/>
      <c r="B291" s="1013" t="s">
        <v>3797</v>
      </c>
      <c r="C291" s="1014">
        <v>150</v>
      </c>
      <c r="D291" s="1014">
        <v>150</v>
      </c>
      <c r="E291" s="1015">
        <f t="shared" si="6"/>
        <v>100</v>
      </c>
    </row>
    <row r="292" spans="1:5" s="1012" customFormat="1" x14ac:dyDescent="0.2">
      <c r="A292" s="1351"/>
      <c r="B292" s="1013" t="s">
        <v>1603</v>
      </c>
      <c r="C292" s="1014">
        <v>50</v>
      </c>
      <c r="D292" s="1014">
        <v>50</v>
      </c>
      <c r="E292" s="1015">
        <f t="shared" si="6"/>
        <v>100</v>
      </c>
    </row>
    <row r="293" spans="1:5" s="1012" customFormat="1" x14ac:dyDescent="0.2">
      <c r="A293" s="1351"/>
      <c r="B293" s="1013" t="s">
        <v>1617</v>
      </c>
      <c r="C293" s="1014">
        <v>200</v>
      </c>
      <c r="D293" s="1014">
        <v>200</v>
      </c>
      <c r="E293" s="1015">
        <f t="shared" si="6"/>
        <v>100</v>
      </c>
    </row>
    <row r="294" spans="1:5" s="1012" customFormat="1" x14ac:dyDescent="0.2">
      <c r="A294" s="1351"/>
      <c r="B294" s="1013" t="s">
        <v>4429</v>
      </c>
      <c r="C294" s="1014">
        <v>52.9</v>
      </c>
      <c r="D294" s="1014">
        <v>52.9</v>
      </c>
      <c r="E294" s="1015">
        <f t="shared" si="6"/>
        <v>100</v>
      </c>
    </row>
    <row r="295" spans="1:5" s="1012" customFormat="1" x14ac:dyDescent="0.2">
      <c r="A295" s="1351"/>
      <c r="B295" s="1013" t="s">
        <v>1652</v>
      </c>
      <c r="C295" s="1014">
        <v>110</v>
      </c>
      <c r="D295" s="1014">
        <v>110</v>
      </c>
      <c r="E295" s="1015">
        <f t="shared" si="6"/>
        <v>100</v>
      </c>
    </row>
    <row r="296" spans="1:5" s="1012" customFormat="1" x14ac:dyDescent="0.2">
      <c r="A296" s="1351"/>
      <c r="B296" s="1013" t="s">
        <v>1657</v>
      </c>
      <c r="C296" s="1014">
        <v>100</v>
      </c>
      <c r="D296" s="1014">
        <v>100</v>
      </c>
      <c r="E296" s="1015">
        <f t="shared" si="6"/>
        <v>100</v>
      </c>
    </row>
    <row r="297" spans="1:5" s="1012" customFormat="1" ht="15" customHeight="1" x14ac:dyDescent="0.2">
      <c r="A297" s="1351"/>
      <c r="B297" s="1013" t="s">
        <v>3111</v>
      </c>
      <c r="C297" s="1014">
        <v>300</v>
      </c>
      <c r="D297" s="1014">
        <v>300</v>
      </c>
      <c r="E297" s="1015">
        <f t="shared" si="6"/>
        <v>100</v>
      </c>
    </row>
    <row r="298" spans="1:5" s="1012" customFormat="1" x14ac:dyDescent="0.2">
      <c r="A298" s="1351"/>
      <c r="B298" s="1013" t="s">
        <v>3093</v>
      </c>
      <c r="C298" s="1014">
        <v>500</v>
      </c>
      <c r="D298" s="1014">
        <v>500</v>
      </c>
      <c r="E298" s="1015">
        <f t="shared" si="6"/>
        <v>100</v>
      </c>
    </row>
    <row r="299" spans="1:5" s="1012" customFormat="1" x14ac:dyDescent="0.2">
      <c r="A299" s="1351"/>
      <c r="B299" s="1013" t="s">
        <v>1670</v>
      </c>
      <c r="C299" s="1014">
        <v>200</v>
      </c>
      <c r="D299" s="1014">
        <v>200</v>
      </c>
      <c r="E299" s="1015">
        <f t="shared" si="6"/>
        <v>100</v>
      </c>
    </row>
    <row r="300" spans="1:5" s="1012" customFormat="1" ht="25.5" x14ac:dyDescent="0.2">
      <c r="A300" s="1351"/>
      <c r="B300" s="1013" t="s">
        <v>3544</v>
      </c>
      <c r="C300" s="1014">
        <v>125</v>
      </c>
      <c r="D300" s="1014">
        <v>125</v>
      </c>
      <c r="E300" s="1015">
        <f t="shared" si="6"/>
        <v>100</v>
      </c>
    </row>
    <row r="301" spans="1:5" s="1012" customFormat="1" x14ac:dyDescent="0.2">
      <c r="A301" s="1351"/>
      <c r="B301" s="1013" t="s">
        <v>395</v>
      </c>
      <c r="C301" s="1014">
        <v>200</v>
      </c>
      <c r="D301" s="1014">
        <v>200</v>
      </c>
      <c r="E301" s="1015">
        <f t="shared" si="6"/>
        <v>100</v>
      </c>
    </row>
    <row r="302" spans="1:5" s="1012" customFormat="1" ht="25.5" x14ac:dyDescent="0.2">
      <c r="A302" s="1351"/>
      <c r="B302" s="1013" t="s">
        <v>3100</v>
      </c>
      <c r="C302" s="1014">
        <v>200</v>
      </c>
      <c r="D302" s="1014">
        <v>200</v>
      </c>
      <c r="E302" s="1015">
        <f t="shared" si="6"/>
        <v>100</v>
      </c>
    </row>
    <row r="303" spans="1:5" s="1012" customFormat="1" x14ac:dyDescent="0.2">
      <c r="A303" s="1351"/>
      <c r="B303" s="1013" t="s">
        <v>4430</v>
      </c>
      <c r="C303" s="1014">
        <v>50</v>
      </c>
      <c r="D303" s="1014">
        <v>50</v>
      </c>
      <c r="E303" s="1015">
        <f t="shared" si="6"/>
        <v>100</v>
      </c>
    </row>
    <row r="304" spans="1:5" s="1012" customFormat="1" ht="25.5" x14ac:dyDescent="0.2">
      <c r="A304" s="1351"/>
      <c r="B304" s="1013" t="s">
        <v>3112</v>
      </c>
      <c r="C304" s="1014">
        <v>30</v>
      </c>
      <c r="D304" s="1014">
        <v>30</v>
      </c>
      <c r="E304" s="1015">
        <f t="shared" si="6"/>
        <v>100</v>
      </c>
    </row>
    <row r="305" spans="1:5" s="1012" customFormat="1" x14ac:dyDescent="0.2">
      <c r="A305" s="1351"/>
      <c r="B305" s="1013" t="s">
        <v>3113</v>
      </c>
      <c r="C305" s="1014">
        <v>197</v>
      </c>
      <c r="D305" s="1014">
        <v>197</v>
      </c>
      <c r="E305" s="1015">
        <f t="shared" si="6"/>
        <v>100</v>
      </c>
    </row>
    <row r="306" spans="1:5" s="1012" customFormat="1" x14ac:dyDescent="0.2">
      <c r="A306" s="1351"/>
      <c r="B306" s="1013" t="s">
        <v>3536</v>
      </c>
      <c r="C306" s="1014">
        <v>400</v>
      </c>
      <c r="D306" s="1014">
        <v>400</v>
      </c>
      <c r="E306" s="1015">
        <f t="shared" si="6"/>
        <v>100</v>
      </c>
    </row>
    <row r="307" spans="1:5" s="1012" customFormat="1" ht="25.5" x14ac:dyDescent="0.2">
      <c r="A307" s="1351"/>
      <c r="B307" s="1013" t="s">
        <v>3528</v>
      </c>
      <c r="C307" s="1014">
        <v>770</v>
      </c>
      <c r="D307" s="1014">
        <v>770</v>
      </c>
      <c r="E307" s="1015">
        <f t="shared" si="6"/>
        <v>100</v>
      </c>
    </row>
    <row r="308" spans="1:5" s="1012" customFormat="1" ht="25.5" x14ac:dyDescent="0.2">
      <c r="A308" s="1351"/>
      <c r="B308" s="1013" t="s">
        <v>3375</v>
      </c>
      <c r="C308" s="1014">
        <v>75</v>
      </c>
      <c r="D308" s="1014">
        <v>75</v>
      </c>
      <c r="E308" s="1015">
        <f t="shared" si="6"/>
        <v>100</v>
      </c>
    </row>
    <row r="309" spans="1:5" s="1012" customFormat="1" x14ac:dyDescent="0.2">
      <c r="A309" s="1351"/>
      <c r="B309" s="1013" t="s">
        <v>4431</v>
      </c>
      <c r="C309" s="1014">
        <v>199</v>
      </c>
      <c r="D309" s="1014">
        <v>199</v>
      </c>
      <c r="E309" s="1015">
        <f t="shared" si="6"/>
        <v>100</v>
      </c>
    </row>
    <row r="310" spans="1:5" s="1012" customFormat="1" x14ac:dyDescent="0.2">
      <c r="A310" s="1351"/>
      <c r="B310" s="1013" t="s">
        <v>3400</v>
      </c>
      <c r="C310" s="1014">
        <v>250</v>
      </c>
      <c r="D310" s="1014">
        <v>250</v>
      </c>
      <c r="E310" s="1015">
        <f t="shared" si="6"/>
        <v>100</v>
      </c>
    </row>
    <row r="311" spans="1:5" s="1012" customFormat="1" ht="25.5" x14ac:dyDescent="0.2">
      <c r="A311" s="1351"/>
      <c r="B311" s="1013" t="s">
        <v>2715</v>
      </c>
      <c r="C311" s="1014">
        <v>199.53</v>
      </c>
      <c r="D311" s="1014">
        <v>199.53399999999999</v>
      </c>
      <c r="E311" s="1015">
        <f t="shared" si="6"/>
        <v>100.00200471107101</v>
      </c>
    </row>
    <row r="312" spans="1:5" s="1012" customFormat="1" x14ac:dyDescent="0.2">
      <c r="A312" s="1351"/>
      <c r="B312" s="1013" t="s">
        <v>3530</v>
      </c>
      <c r="C312" s="1014">
        <v>300</v>
      </c>
      <c r="D312" s="1014">
        <v>300</v>
      </c>
      <c r="E312" s="1015">
        <f t="shared" si="6"/>
        <v>100</v>
      </c>
    </row>
    <row r="313" spans="1:5" s="1012" customFormat="1" x14ac:dyDescent="0.2">
      <c r="A313" s="1351"/>
      <c r="B313" s="1013" t="s">
        <v>4432</v>
      </c>
      <c r="C313" s="1014">
        <v>200</v>
      </c>
      <c r="D313" s="1014">
        <v>200</v>
      </c>
      <c r="E313" s="1015">
        <f t="shared" si="6"/>
        <v>100</v>
      </c>
    </row>
    <row r="314" spans="1:5" s="1012" customFormat="1" x14ac:dyDescent="0.2">
      <c r="A314" s="1351"/>
      <c r="B314" s="1013" t="s">
        <v>4433</v>
      </c>
      <c r="C314" s="1014">
        <v>440</v>
      </c>
      <c r="D314" s="1014">
        <v>440</v>
      </c>
      <c r="E314" s="1015">
        <f t="shared" si="6"/>
        <v>100</v>
      </c>
    </row>
    <row r="315" spans="1:5" s="1012" customFormat="1" x14ac:dyDescent="0.2">
      <c r="A315" s="1351"/>
      <c r="B315" s="1013" t="s">
        <v>396</v>
      </c>
      <c r="C315" s="1014">
        <v>290</v>
      </c>
      <c r="D315" s="1014">
        <v>290</v>
      </c>
      <c r="E315" s="1015">
        <f t="shared" si="6"/>
        <v>100</v>
      </c>
    </row>
    <row r="316" spans="1:5" s="1012" customFormat="1" x14ac:dyDescent="0.2">
      <c r="A316" s="1351"/>
      <c r="B316" s="1013" t="s">
        <v>4434</v>
      </c>
      <c r="C316" s="1014">
        <v>16.54</v>
      </c>
      <c r="D316" s="1014">
        <v>16.5396</v>
      </c>
      <c r="E316" s="1015">
        <f t="shared" si="6"/>
        <v>99.997581620314392</v>
      </c>
    </row>
    <row r="317" spans="1:5" s="1012" customFormat="1" x14ac:dyDescent="0.2">
      <c r="A317" s="1351"/>
      <c r="B317" s="1013" t="s">
        <v>4435</v>
      </c>
      <c r="C317" s="1014">
        <v>150</v>
      </c>
      <c r="D317" s="1014">
        <v>150</v>
      </c>
      <c r="E317" s="1015">
        <f t="shared" si="6"/>
        <v>100</v>
      </c>
    </row>
    <row r="318" spans="1:5" s="1012" customFormat="1" x14ac:dyDescent="0.2">
      <c r="A318" s="1351"/>
      <c r="B318" s="1013" t="s">
        <v>397</v>
      </c>
      <c r="C318" s="1014">
        <v>2000</v>
      </c>
      <c r="D318" s="1014">
        <v>2000</v>
      </c>
      <c r="E318" s="1015">
        <f t="shared" si="6"/>
        <v>100</v>
      </c>
    </row>
    <row r="319" spans="1:5" s="1012" customFormat="1" x14ac:dyDescent="0.2">
      <c r="A319" s="1351"/>
      <c r="B319" s="1013" t="s">
        <v>398</v>
      </c>
      <c r="C319" s="1014">
        <v>199</v>
      </c>
      <c r="D319" s="1014">
        <v>199</v>
      </c>
      <c r="E319" s="1015">
        <f t="shared" si="6"/>
        <v>100</v>
      </c>
    </row>
    <row r="320" spans="1:5" s="1012" customFormat="1" x14ac:dyDescent="0.2">
      <c r="A320" s="1351"/>
      <c r="B320" s="1013" t="s">
        <v>362</v>
      </c>
      <c r="C320" s="1014">
        <v>1500</v>
      </c>
      <c r="D320" s="1014">
        <v>1500</v>
      </c>
      <c r="E320" s="1015">
        <f t="shared" si="6"/>
        <v>100</v>
      </c>
    </row>
    <row r="321" spans="1:5" s="1012" customFormat="1" x14ac:dyDescent="0.2">
      <c r="A321" s="1351"/>
      <c r="B321" s="1013" t="s">
        <v>364</v>
      </c>
      <c r="C321" s="1014">
        <v>80</v>
      </c>
      <c r="D321" s="1014">
        <v>80</v>
      </c>
      <c r="E321" s="1015">
        <f t="shared" si="6"/>
        <v>100</v>
      </c>
    </row>
    <row r="322" spans="1:5" s="1012" customFormat="1" ht="25.5" x14ac:dyDescent="0.2">
      <c r="A322" s="1351"/>
      <c r="B322" s="1013" t="s">
        <v>4436</v>
      </c>
      <c r="C322" s="1014">
        <v>87.5</v>
      </c>
      <c r="D322" s="1014">
        <v>87.5</v>
      </c>
      <c r="E322" s="1015">
        <f t="shared" si="6"/>
        <v>100</v>
      </c>
    </row>
    <row r="323" spans="1:5" s="1012" customFormat="1" x14ac:dyDescent="0.2">
      <c r="A323" s="1351"/>
      <c r="B323" s="1013" t="s">
        <v>2763</v>
      </c>
      <c r="C323" s="1014">
        <v>195</v>
      </c>
      <c r="D323" s="1014">
        <v>195</v>
      </c>
      <c r="E323" s="1015">
        <f t="shared" si="6"/>
        <v>100</v>
      </c>
    </row>
    <row r="324" spans="1:5" s="1012" customFormat="1" x14ac:dyDescent="0.2">
      <c r="A324" s="1351"/>
      <c r="B324" s="1013" t="s">
        <v>4437</v>
      </c>
      <c r="C324" s="1014">
        <v>200</v>
      </c>
      <c r="D324" s="1014">
        <v>200</v>
      </c>
      <c r="E324" s="1015">
        <f t="shared" si="6"/>
        <v>100</v>
      </c>
    </row>
    <row r="325" spans="1:5" s="1012" customFormat="1" x14ac:dyDescent="0.2">
      <c r="A325" s="1351"/>
      <c r="B325" s="1013" t="s">
        <v>3116</v>
      </c>
      <c r="C325" s="1014">
        <v>199.9</v>
      </c>
      <c r="D325" s="1014">
        <v>199.9</v>
      </c>
      <c r="E325" s="1015">
        <f t="shared" si="6"/>
        <v>100</v>
      </c>
    </row>
    <row r="326" spans="1:5" s="1012" customFormat="1" ht="25.5" x14ac:dyDescent="0.2">
      <c r="A326" s="1351"/>
      <c r="B326" s="1013" t="s">
        <v>2764</v>
      </c>
      <c r="C326" s="1014">
        <v>198</v>
      </c>
      <c r="D326" s="1014">
        <v>198</v>
      </c>
      <c r="E326" s="1015">
        <f t="shared" si="6"/>
        <v>100</v>
      </c>
    </row>
    <row r="327" spans="1:5" s="1012" customFormat="1" ht="25.5" x14ac:dyDescent="0.2">
      <c r="A327" s="1351"/>
      <c r="B327" s="1013" t="s">
        <v>2719</v>
      </c>
      <c r="C327" s="1014">
        <v>130</v>
      </c>
      <c r="D327" s="1014">
        <v>130</v>
      </c>
      <c r="E327" s="1015">
        <f t="shared" si="6"/>
        <v>100</v>
      </c>
    </row>
    <row r="328" spans="1:5" s="1012" customFormat="1" x14ac:dyDescent="0.2">
      <c r="A328" s="1351"/>
      <c r="B328" s="1013" t="s">
        <v>4438</v>
      </c>
      <c r="C328" s="1014">
        <v>120</v>
      </c>
      <c r="D328" s="1014">
        <v>120</v>
      </c>
      <c r="E328" s="1015">
        <f t="shared" si="6"/>
        <v>100</v>
      </c>
    </row>
    <row r="329" spans="1:5" s="1012" customFormat="1" ht="25.5" x14ac:dyDescent="0.2">
      <c r="A329" s="1351"/>
      <c r="B329" s="1013" t="s">
        <v>2765</v>
      </c>
      <c r="C329" s="1014">
        <v>150</v>
      </c>
      <c r="D329" s="1014">
        <v>150</v>
      </c>
      <c r="E329" s="1015">
        <f t="shared" si="6"/>
        <v>100</v>
      </c>
    </row>
    <row r="330" spans="1:5" s="1012" customFormat="1" x14ac:dyDescent="0.2">
      <c r="A330" s="1351"/>
      <c r="B330" s="1013" t="s">
        <v>3531</v>
      </c>
      <c r="C330" s="1014">
        <v>50</v>
      </c>
      <c r="D330" s="1014">
        <v>50</v>
      </c>
      <c r="E330" s="1015">
        <f t="shared" si="6"/>
        <v>100</v>
      </c>
    </row>
    <row r="331" spans="1:5" s="1012" customFormat="1" x14ac:dyDescent="0.2">
      <c r="A331" s="1351"/>
      <c r="B331" s="1013" t="s">
        <v>4439</v>
      </c>
      <c r="C331" s="1014">
        <v>150</v>
      </c>
      <c r="D331" s="1014">
        <v>150</v>
      </c>
      <c r="E331" s="1015">
        <f t="shared" si="6"/>
        <v>100</v>
      </c>
    </row>
    <row r="332" spans="1:5" s="1012" customFormat="1" x14ac:dyDescent="0.2">
      <c r="A332" s="1351"/>
      <c r="B332" s="1013" t="s">
        <v>4440</v>
      </c>
      <c r="C332" s="1014">
        <v>140</v>
      </c>
      <c r="D332" s="1014">
        <v>140</v>
      </c>
      <c r="E332" s="1015">
        <f t="shared" si="6"/>
        <v>100</v>
      </c>
    </row>
    <row r="333" spans="1:5" s="1012" customFormat="1" ht="25.5" x14ac:dyDescent="0.2">
      <c r="A333" s="1351"/>
      <c r="B333" s="1013" t="s">
        <v>2766</v>
      </c>
      <c r="C333" s="1014">
        <v>150</v>
      </c>
      <c r="D333" s="1014">
        <v>150</v>
      </c>
      <c r="E333" s="1015">
        <f t="shared" si="6"/>
        <v>100</v>
      </c>
    </row>
    <row r="334" spans="1:5" s="1012" customFormat="1" x14ac:dyDescent="0.2">
      <c r="A334" s="1351"/>
      <c r="B334" s="1013" t="s">
        <v>4441</v>
      </c>
      <c r="C334" s="1014">
        <v>250</v>
      </c>
      <c r="D334" s="1014">
        <v>250</v>
      </c>
      <c r="E334" s="1015">
        <f t="shared" si="6"/>
        <v>100</v>
      </c>
    </row>
    <row r="335" spans="1:5" s="1012" customFormat="1" ht="25.5" x14ac:dyDescent="0.2">
      <c r="A335" s="1351"/>
      <c r="B335" s="1013" t="s">
        <v>3532</v>
      </c>
      <c r="C335" s="1014">
        <v>30</v>
      </c>
      <c r="D335" s="1014">
        <v>30</v>
      </c>
      <c r="E335" s="1015">
        <f t="shared" si="6"/>
        <v>100</v>
      </c>
    </row>
    <row r="336" spans="1:5" s="1012" customFormat="1" ht="25.5" x14ac:dyDescent="0.2">
      <c r="A336" s="1351"/>
      <c r="B336" s="1013" t="s">
        <v>307</v>
      </c>
      <c r="C336" s="1014">
        <v>354</v>
      </c>
      <c r="D336" s="1014">
        <v>354</v>
      </c>
      <c r="E336" s="1015">
        <f t="shared" si="6"/>
        <v>100</v>
      </c>
    </row>
    <row r="337" spans="1:5" s="1012" customFormat="1" x14ac:dyDescent="0.2">
      <c r="A337" s="1351"/>
      <c r="B337" s="1013" t="s">
        <v>3424</v>
      </c>
      <c r="C337" s="1014">
        <v>150</v>
      </c>
      <c r="D337" s="1014">
        <v>150</v>
      </c>
      <c r="E337" s="1015">
        <f t="shared" si="6"/>
        <v>100</v>
      </c>
    </row>
    <row r="338" spans="1:5" s="1012" customFormat="1" x14ac:dyDescent="0.2">
      <c r="A338" s="1351"/>
      <c r="B338" s="1013" t="s">
        <v>3533</v>
      </c>
      <c r="C338" s="1014">
        <v>197</v>
      </c>
      <c r="D338" s="1014">
        <v>197</v>
      </c>
      <c r="E338" s="1015">
        <f t="shared" si="6"/>
        <v>100</v>
      </c>
    </row>
    <row r="339" spans="1:5" s="1012" customFormat="1" ht="25.5" x14ac:dyDescent="0.2">
      <c r="A339" s="1351"/>
      <c r="B339" s="1013" t="s">
        <v>3117</v>
      </c>
      <c r="C339" s="1014">
        <v>200</v>
      </c>
      <c r="D339" s="1014">
        <v>200</v>
      </c>
      <c r="E339" s="1015">
        <f t="shared" si="6"/>
        <v>100</v>
      </c>
    </row>
    <row r="340" spans="1:5" s="1012" customFormat="1" ht="25.5" x14ac:dyDescent="0.2">
      <c r="A340" s="993" t="s">
        <v>3534</v>
      </c>
      <c r="B340" s="1013" t="s">
        <v>363</v>
      </c>
      <c r="C340" s="1014">
        <v>100000</v>
      </c>
      <c r="D340" s="1014">
        <v>0</v>
      </c>
      <c r="E340" s="1015">
        <f t="shared" si="6"/>
        <v>0</v>
      </c>
    </row>
    <row r="341" spans="1:5" s="1012" customFormat="1" ht="25.5" x14ac:dyDescent="0.2">
      <c r="A341" s="1351" t="s">
        <v>400</v>
      </c>
      <c r="B341" s="1013" t="s">
        <v>2881</v>
      </c>
      <c r="C341" s="1014">
        <v>700</v>
      </c>
      <c r="D341" s="1014">
        <v>700</v>
      </c>
      <c r="E341" s="1015">
        <f t="shared" si="6"/>
        <v>100</v>
      </c>
    </row>
    <row r="342" spans="1:5" s="1012" customFormat="1" ht="25.5" x14ac:dyDescent="0.2">
      <c r="A342" s="1351"/>
      <c r="B342" s="1013" t="s">
        <v>4442</v>
      </c>
      <c r="C342" s="1014">
        <v>300</v>
      </c>
      <c r="D342" s="1014">
        <v>300</v>
      </c>
      <c r="E342" s="1015">
        <f t="shared" si="6"/>
        <v>100</v>
      </c>
    </row>
    <row r="343" spans="1:5" s="1012" customFormat="1" ht="25.5" x14ac:dyDescent="0.2">
      <c r="A343" s="1351"/>
      <c r="B343" s="1013" t="s">
        <v>4443</v>
      </c>
      <c r="C343" s="1014">
        <v>175</v>
      </c>
      <c r="D343" s="1014">
        <v>175</v>
      </c>
      <c r="E343" s="1015">
        <f t="shared" ref="E343:E357" si="7">D343/C343*100</f>
        <v>100</v>
      </c>
    </row>
    <row r="344" spans="1:5" s="1012" customFormat="1" x14ac:dyDescent="0.2">
      <c r="A344" s="1351"/>
      <c r="B344" s="1013" t="s">
        <v>3524</v>
      </c>
      <c r="C344" s="1014">
        <v>50</v>
      </c>
      <c r="D344" s="1014">
        <v>50</v>
      </c>
      <c r="E344" s="1015">
        <f t="shared" si="7"/>
        <v>100</v>
      </c>
    </row>
    <row r="345" spans="1:5" s="1012" customFormat="1" x14ac:dyDescent="0.2">
      <c r="A345" s="1351"/>
      <c r="B345" s="1013" t="s">
        <v>3525</v>
      </c>
      <c r="C345" s="1014">
        <v>200</v>
      </c>
      <c r="D345" s="1014">
        <v>200</v>
      </c>
      <c r="E345" s="1015">
        <f t="shared" si="7"/>
        <v>100</v>
      </c>
    </row>
    <row r="346" spans="1:5" s="1012" customFormat="1" ht="25.5" x14ac:dyDescent="0.2">
      <c r="A346" s="1351"/>
      <c r="B346" s="1013" t="s">
        <v>373</v>
      </c>
      <c r="C346" s="1014">
        <v>350</v>
      </c>
      <c r="D346" s="1014">
        <v>350</v>
      </c>
      <c r="E346" s="1015">
        <f t="shared" si="7"/>
        <v>100</v>
      </c>
    </row>
    <row r="347" spans="1:5" s="1012" customFormat="1" ht="25.5" x14ac:dyDescent="0.2">
      <c r="A347" s="1351"/>
      <c r="B347" s="1013" t="s">
        <v>3108</v>
      </c>
      <c r="C347" s="1014">
        <v>350</v>
      </c>
      <c r="D347" s="1014">
        <v>350</v>
      </c>
      <c r="E347" s="1015">
        <f t="shared" si="7"/>
        <v>100</v>
      </c>
    </row>
    <row r="348" spans="1:5" s="1012" customFormat="1" x14ac:dyDescent="0.2">
      <c r="A348" s="1351"/>
      <c r="B348" s="1013" t="s">
        <v>3541</v>
      </c>
      <c r="C348" s="1014">
        <v>199.8</v>
      </c>
      <c r="D348" s="1014">
        <v>199.8</v>
      </c>
      <c r="E348" s="1015">
        <f t="shared" si="7"/>
        <v>100</v>
      </c>
    </row>
    <row r="349" spans="1:5" s="1012" customFormat="1" ht="25.5" x14ac:dyDescent="0.2">
      <c r="A349" s="1351"/>
      <c r="B349" s="1013" t="s">
        <v>4444</v>
      </c>
      <c r="C349" s="1014">
        <v>500</v>
      </c>
      <c r="D349" s="1014">
        <v>500</v>
      </c>
      <c r="E349" s="1015">
        <f t="shared" si="7"/>
        <v>100</v>
      </c>
    </row>
    <row r="350" spans="1:5" s="1012" customFormat="1" x14ac:dyDescent="0.2">
      <c r="A350" s="1356" t="s">
        <v>288</v>
      </c>
      <c r="B350" s="1357"/>
      <c r="C350" s="1016">
        <f>SUM(C151:C349)</f>
        <v>231022.03999999998</v>
      </c>
      <c r="D350" s="1016">
        <f>SUM(D151:D349)</f>
        <v>131010.4736</v>
      </c>
      <c r="E350" s="1017">
        <f t="shared" si="7"/>
        <v>56.709080051409821</v>
      </c>
    </row>
    <row r="351" spans="1:5" ht="18" customHeight="1" x14ac:dyDescent="0.25">
      <c r="A351" s="1358" t="s">
        <v>2768</v>
      </c>
      <c r="B351" s="1359"/>
      <c r="C351" s="1359"/>
      <c r="D351" s="1359"/>
      <c r="E351" s="1360"/>
    </row>
    <row r="352" spans="1:5" ht="26.25" x14ac:dyDescent="0.25">
      <c r="A352" s="1351" t="s">
        <v>403</v>
      </c>
      <c r="B352" s="1018" t="s">
        <v>2770</v>
      </c>
      <c r="C352" s="1019">
        <v>4500</v>
      </c>
      <c r="D352" s="1019">
        <v>4500</v>
      </c>
      <c r="E352" s="1015">
        <f t="shared" si="7"/>
        <v>100</v>
      </c>
    </row>
    <row r="353" spans="1:5" ht="26.25" x14ac:dyDescent="0.25">
      <c r="A353" s="1351"/>
      <c r="B353" s="1018" t="s">
        <v>404</v>
      </c>
      <c r="C353" s="1019">
        <v>500</v>
      </c>
      <c r="D353" s="1019">
        <v>500</v>
      </c>
      <c r="E353" s="1015">
        <f t="shared" si="7"/>
        <v>100</v>
      </c>
    </row>
    <row r="354" spans="1:5" x14ac:dyDescent="0.25">
      <c r="A354" s="1351" t="s">
        <v>402</v>
      </c>
      <c r="B354" s="1018" t="s">
        <v>4445</v>
      </c>
      <c r="C354" s="1019">
        <v>80</v>
      </c>
      <c r="D354" s="1019">
        <v>80</v>
      </c>
      <c r="E354" s="1015">
        <f t="shared" si="7"/>
        <v>100</v>
      </c>
    </row>
    <row r="355" spans="1:5" x14ac:dyDescent="0.25">
      <c r="A355" s="1351"/>
      <c r="B355" s="1018" t="s">
        <v>383</v>
      </c>
      <c r="C355" s="1019">
        <v>500</v>
      </c>
      <c r="D355" s="1019">
        <v>500</v>
      </c>
      <c r="E355" s="1015">
        <f t="shared" si="7"/>
        <v>100</v>
      </c>
    </row>
    <row r="356" spans="1:5" x14ac:dyDescent="0.25">
      <c r="A356" s="1351"/>
      <c r="B356" s="1018" t="s">
        <v>2653</v>
      </c>
      <c r="C356" s="1019">
        <v>200</v>
      </c>
      <c r="D356" s="1019">
        <v>200</v>
      </c>
      <c r="E356" s="1015">
        <f t="shared" si="7"/>
        <v>100</v>
      </c>
    </row>
    <row r="357" spans="1:5" x14ac:dyDescent="0.25">
      <c r="A357" s="1356" t="s">
        <v>2771</v>
      </c>
      <c r="B357" s="1357"/>
      <c r="C357" s="1016">
        <f>SUM(C351:C356)</f>
        <v>5780</v>
      </c>
      <c r="D357" s="1016">
        <f>SUM(D351:D356)</f>
        <v>5780</v>
      </c>
      <c r="E357" s="1017">
        <f t="shared" si="7"/>
        <v>100</v>
      </c>
    </row>
    <row r="358" spans="1:5" ht="18" customHeight="1" x14ac:dyDescent="0.25">
      <c r="A358" s="1358" t="s">
        <v>405</v>
      </c>
      <c r="B358" s="1359"/>
      <c r="C358" s="1359"/>
      <c r="D358" s="1359"/>
      <c r="E358" s="1360"/>
    </row>
    <row r="359" spans="1:5" s="1012" customFormat="1" ht="25.5" x14ac:dyDescent="0.2">
      <c r="A359" s="993" t="s">
        <v>646</v>
      </c>
      <c r="B359" s="1013" t="s">
        <v>307</v>
      </c>
      <c r="C359" s="1014">
        <v>3550</v>
      </c>
      <c r="D359" s="1014">
        <v>3550</v>
      </c>
      <c r="E359" s="1015">
        <f t="shared" ref="E359:E395" si="8">D359/C359*100</f>
        <v>100</v>
      </c>
    </row>
    <row r="360" spans="1:5" s="1012" customFormat="1" ht="25.5" x14ac:dyDescent="0.2">
      <c r="A360" s="993" t="s">
        <v>406</v>
      </c>
      <c r="B360" s="1013" t="s">
        <v>306</v>
      </c>
      <c r="C360" s="1014">
        <v>5036</v>
      </c>
      <c r="D360" s="1014">
        <v>3100</v>
      </c>
      <c r="E360" s="1015">
        <f t="shared" si="8"/>
        <v>61.556791104050831</v>
      </c>
    </row>
    <row r="361" spans="1:5" s="1012" customFormat="1" x14ac:dyDescent="0.2">
      <c r="A361" s="1351" t="s">
        <v>3118</v>
      </c>
      <c r="B361" s="1013" t="s">
        <v>3119</v>
      </c>
      <c r="C361" s="1014">
        <v>895.51</v>
      </c>
      <c r="D361" s="1014">
        <v>0</v>
      </c>
      <c r="E361" s="1015">
        <f t="shared" si="8"/>
        <v>0</v>
      </c>
    </row>
    <row r="362" spans="1:5" s="1012" customFormat="1" x14ac:dyDescent="0.2">
      <c r="A362" s="1351"/>
      <c r="B362" s="1013" t="s">
        <v>1658</v>
      </c>
      <c r="C362" s="1014">
        <v>9.68</v>
      </c>
      <c r="D362" s="1014">
        <v>0</v>
      </c>
      <c r="E362" s="1015">
        <f t="shared" si="8"/>
        <v>0</v>
      </c>
    </row>
    <row r="363" spans="1:5" s="1012" customFormat="1" ht="25.5" x14ac:dyDescent="0.2">
      <c r="A363" s="1351"/>
      <c r="B363" s="1013" t="s">
        <v>3120</v>
      </c>
      <c r="C363" s="1014">
        <v>859.03</v>
      </c>
      <c r="D363" s="1014">
        <v>0</v>
      </c>
      <c r="E363" s="1015">
        <f t="shared" si="8"/>
        <v>0</v>
      </c>
    </row>
    <row r="364" spans="1:5" s="1012" customFormat="1" ht="25.5" x14ac:dyDescent="0.2">
      <c r="A364" s="1351"/>
      <c r="B364" s="1013" t="s">
        <v>3121</v>
      </c>
      <c r="C364" s="1014">
        <v>3112.5</v>
      </c>
      <c r="D364" s="1014">
        <v>0</v>
      </c>
      <c r="E364" s="1015">
        <f t="shared" si="8"/>
        <v>0</v>
      </c>
    </row>
    <row r="365" spans="1:5" s="1012" customFormat="1" ht="25.5" x14ac:dyDescent="0.2">
      <c r="A365" s="1351" t="s">
        <v>4446</v>
      </c>
      <c r="B365" s="1013" t="s">
        <v>1743</v>
      </c>
      <c r="C365" s="1014">
        <v>200</v>
      </c>
      <c r="D365" s="1014">
        <v>200</v>
      </c>
      <c r="E365" s="1015">
        <f t="shared" si="8"/>
        <v>100</v>
      </c>
    </row>
    <row r="366" spans="1:5" s="1012" customFormat="1" x14ac:dyDescent="0.2">
      <c r="A366" s="1351"/>
      <c r="B366" s="1013" t="s">
        <v>3122</v>
      </c>
      <c r="C366" s="1014">
        <v>30</v>
      </c>
      <c r="D366" s="1014">
        <v>30</v>
      </c>
      <c r="E366" s="1015">
        <f t="shared" si="8"/>
        <v>100</v>
      </c>
    </row>
    <row r="367" spans="1:5" s="1012" customFormat="1" x14ac:dyDescent="0.2">
      <c r="A367" s="1351"/>
      <c r="B367" s="1013" t="s">
        <v>333</v>
      </c>
      <c r="C367" s="1014">
        <v>400</v>
      </c>
      <c r="D367" s="1014">
        <v>400</v>
      </c>
      <c r="E367" s="1015">
        <f t="shared" si="8"/>
        <v>100</v>
      </c>
    </row>
    <row r="368" spans="1:5" s="1012" customFormat="1" ht="25.5" x14ac:dyDescent="0.2">
      <c r="A368" s="1351"/>
      <c r="B368" s="1013" t="s">
        <v>409</v>
      </c>
      <c r="C368" s="1014">
        <v>195</v>
      </c>
      <c r="D368" s="1014">
        <v>195</v>
      </c>
      <c r="E368" s="1015">
        <f t="shared" si="8"/>
        <v>100</v>
      </c>
    </row>
    <row r="369" spans="1:5" s="1012" customFormat="1" x14ac:dyDescent="0.2">
      <c r="A369" s="1351"/>
      <c r="B369" s="1013" t="s">
        <v>1880</v>
      </c>
      <c r="C369" s="1014">
        <v>550</v>
      </c>
      <c r="D369" s="1014">
        <v>550</v>
      </c>
      <c r="E369" s="1015">
        <f t="shared" si="8"/>
        <v>100</v>
      </c>
    </row>
    <row r="370" spans="1:5" s="1012" customFormat="1" x14ac:dyDescent="0.2">
      <c r="A370" s="1351"/>
      <c r="B370" s="1013" t="s">
        <v>1658</v>
      </c>
      <c r="C370" s="1014">
        <v>6250</v>
      </c>
      <c r="D370" s="1014">
        <v>6250</v>
      </c>
      <c r="E370" s="1015">
        <f t="shared" si="8"/>
        <v>100</v>
      </c>
    </row>
    <row r="371" spans="1:5" s="1012" customFormat="1" x14ac:dyDescent="0.2">
      <c r="A371" s="1351"/>
      <c r="B371" s="1013" t="s">
        <v>306</v>
      </c>
      <c r="C371" s="1014">
        <v>100</v>
      </c>
      <c r="D371" s="1014">
        <v>100</v>
      </c>
      <c r="E371" s="1015">
        <f t="shared" si="8"/>
        <v>100</v>
      </c>
    </row>
    <row r="372" spans="1:5" s="1012" customFormat="1" x14ac:dyDescent="0.2">
      <c r="A372" s="1351"/>
      <c r="B372" s="1013" t="s">
        <v>1682</v>
      </c>
      <c r="C372" s="1014">
        <v>40</v>
      </c>
      <c r="D372" s="1014">
        <v>39.321199999999997</v>
      </c>
      <c r="E372" s="1015">
        <f t="shared" si="8"/>
        <v>98.302999999999997</v>
      </c>
    </row>
    <row r="373" spans="1:5" s="1012" customFormat="1" x14ac:dyDescent="0.2">
      <c r="A373" s="1351"/>
      <c r="B373" s="1013" t="s">
        <v>411</v>
      </c>
      <c r="C373" s="1014">
        <v>250</v>
      </c>
      <c r="D373" s="1014">
        <v>250</v>
      </c>
      <c r="E373" s="1015">
        <f t="shared" si="8"/>
        <v>100</v>
      </c>
    </row>
    <row r="374" spans="1:5" s="1012" customFormat="1" x14ac:dyDescent="0.2">
      <c r="A374" s="1351"/>
      <c r="B374" s="1013" t="s">
        <v>3123</v>
      </c>
      <c r="C374" s="1014">
        <v>20</v>
      </c>
      <c r="D374" s="1014">
        <v>20</v>
      </c>
      <c r="E374" s="1015">
        <f t="shared" si="8"/>
        <v>100</v>
      </c>
    </row>
    <row r="375" spans="1:5" s="1012" customFormat="1" x14ac:dyDescent="0.2">
      <c r="A375" s="1351"/>
      <c r="B375" s="1013" t="s">
        <v>4447</v>
      </c>
      <c r="C375" s="1014">
        <v>160</v>
      </c>
      <c r="D375" s="1014">
        <v>160</v>
      </c>
      <c r="E375" s="1015">
        <f t="shared" si="8"/>
        <v>100</v>
      </c>
    </row>
    <row r="376" spans="1:5" s="1012" customFormat="1" x14ac:dyDescent="0.2">
      <c r="A376" s="1351"/>
      <c r="B376" s="1013" t="s">
        <v>4448</v>
      </c>
      <c r="C376" s="1014">
        <v>150</v>
      </c>
      <c r="D376" s="1014">
        <v>139.0926</v>
      </c>
      <c r="E376" s="1015">
        <f t="shared" si="8"/>
        <v>92.728399999999993</v>
      </c>
    </row>
    <row r="377" spans="1:5" s="1012" customFormat="1" x14ac:dyDescent="0.2">
      <c r="A377" s="1351" t="s">
        <v>4449</v>
      </c>
      <c r="B377" s="1013" t="s">
        <v>3828</v>
      </c>
      <c r="C377" s="1014">
        <v>150.01</v>
      </c>
      <c r="D377" s="1014">
        <v>0</v>
      </c>
      <c r="E377" s="1015">
        <f t="shared" si="8"/>
        <v>0</v>
      </c>
    </row>
    <row r="378" spans="1:5" s="1012" customFormat="1" x14ac:dyDescent="0.2">
      <c r="A378" s="1351"/>
      <c r="B378" s="1013" t="s">
        <v>4450</v>
      </c>
      <c r="C378" s="1014">
        <v>150</v>
      </c>
      <c r="D378" s="1014">
        <v>0</v>
      </c>
      <c r="E378" s="1015">
        <f t="shared" si="8"/>
        <v>0</v>
      </c>
    </row>
    <row r="379" spans="1:5" s="1012" customFormat="1" x14ac:dyDescent="0.2">
      <c r="A379" s="1351"/>
      <c r="B379" s="1013" t="s">
        <v>4451</v>
      </c>
      <c r="C379" s="1014">
        <v>91.71</v>
      </c>
      <c r="D379" s="1014">
        <v>91.713999999999999</v>
      </c>
      <c r="E379" s="1015">
        <f t="shared" si="8"/>
        <v>100.00436157452842</v>
      </c>
    </row>
    <row r="380" spans="1:5" s="1012" customFormat="1" x14ac:dyDescent="0.2">
      <c r="A380" s="1351"/>
      <c r="B380" s="1013" t="s">
        <v>4452</v>
      </c>
      <c r="C380" s="1014">
        <v>119.33</v>
      </c>
      <c r="D380" s="1014">
        <v>119.33199999999999</v>
      </c>
      <c r="E380" s="1015">
        <f t="shared" si="8"/>
        <v>100.00167602446994</v>
      </c>
    </row>
    <row r="381" spans="1:5" s="1012" customFormat="1" x14ac:dyDescent="0.2">
      <c r="A381" s="1351"/>
      <c r="B381" s="1013" t="s">
        <v>4453</v>
      </c>
      <c r="C381" s="1014">
        <v>150</v>
      </c>
      <c r="D381" s="1014">
        <v>150</v>
      </c>
      <c r="E381" s="1015">
        <f t="shared" si="8"/>
        <v>100</v>
      </c>
    </row>
    <row r="382" spans="1:5" s="1012" customFormat="1" x14ac:dyDescent="0.2">
      <c r="A382" s="1351"/>
      <c r="B382" s="1013" t="s">
        <v>4454</v>
      </c>
      <c r="C382" s="1014">
        <v>148.66</v>
      </c>
      <c r="D382" s="1014">
        <v>0</v>
      </c>
      <c r="E382" s="1015">
        <f t="shared" si="8"/>
        <v>0</v>
      </c>
    </row>
    <row r="383" spans="1:5" s="1012" customFormat="1" x14ac:dyDescent="0.2">
      <c r="A383" s="1351"/>
      <c r="B383" s="1013" t="s">
        <v>4455</v>
      </c>
      <c r="C383" s="1014">
        <v>150</v>
      </c>
      <c r="D383" s="1014">
        <v>0</v>
      </c>
      <c r="E383" s="1015">
        <f t="shared" si="8"/>
        <v>0</v>
      </c>
    </row>
    <row r="384" spans="1:5" s="1012" customFormat="1" x14ac:dyDescent="0.2">
      <c r="A384" s="1351"/>
      <c r="B384" s="1013" t="s">
        <v>4456</v>
      </c>
      <c r="C384" s="1014">
        <v>150</v>
      </c>
      <c r="D384" s="1014">
        <v>0</v>
      </c>
      <c r="E384" s="1015">
        <f t="shared" si="8"/>
        <v>0</v>
      </c>
    </row>
    <row r="385" spans="1:5" s="1012" customFormat="1" x14ac:dyDescent="0.2">
      <c r="A385" s="1351"/>
      <c r="B385" s="1013" t="s">
        <v>4457</v>
      </c>
      <c r="C385" s="1014">
        <v>150</v>
      </c>
      <c r="D385" s="1014">
        <v>150</v>
      </c>
      <c r="E385" s="1015">
        <f t="shared" si="8"/>
        <v>100</v>
      </c>
    </row>
    <row r="386" spans="1:5" s="1012" customFormat="1" x14ac:dyDescent="0.2">
      <c r="A386" s="1351"/>
      <c r="B386" s="1013" t="s">
        <v>4458</v>
      </c>
      <c r="C386" s="1014">
        <v>81.150000000000006</v>
      </c>
      <c r="D386" s="1014">
        <v>81.150000000000006</v>
      </c>
      <c r="E386" s="1015">
        <f t="shared" si="8"/>
        <v>100</v>
      </c>
    </row>
    <row r="387" spans="1:5" s="1012" customFormat="1" x14ac:dyDescent="0.2">
      <c r="A387" s="1351"/>
      <c r="B387" s="1013" t="s">
        <v>4459</v>
      </c>
      <c r="C387" s="1014">
        <v>86.69</v>
      </c>
      <c r="D387" s="1014">
        <v>86.687999999999988</v>
      </c>
      <c r="E387" s="1015">
        <f t="shared" si="8"/>
        <v>99.997692928826837</v>
      </c>
    </row>
    <row r="388" spans="1:5" s="1012" customFormat="1" x14ac:dyDescent="0.2">
      <c r="A388" s="1351"/>
      <c r="B388" s="1013" t="s">
        <v>4460</v>
      </c>
      <c r="C388" s="1014">
        <v>150</v>
      </c>
      <c r="D388" s="1014">
        <v>0</v>
      </c>
      <c r="E388" s="1015">
        <f t="shared" si="8"/>
        <v>0</v>
      </c>
    </row>
    <row r="389" spans="1:5" s="1012" customFormat="1" x14ac:dyDescent="0.2">
      <c r="A389" s="1351"/>
      <c r="B389" s="1013" t="s">
        <v>4461</v>
      </c>
      <c r="C389" s="1014">
        <v>150</v>
      </c>
      <c r="D389" s="1014">
        <v>0</v>
      </c>
      <c r="E389" s="1015">
        <f t="shared" si="8"/>
        <v>0</v>
      </c>
    </row>
    <row r="390" spans="1:5" s="1012" customFormat="1" x14ac:dyDescent="0.2">
      <c r="A390" s="1351"/>
      <c r="B390" s="1013" t="s">
        <v>4462</v>
      </c>
      <c r="C390" s="1014">
        <v>500</v>
      </c>
      <c r="D390" s="1014">
        <v>150</v>
      </c>
      <c r="E390" s="1015">
        <f t="shared" si="8"/>
        <v>30</v>
      </c>
    </row>
    <row r="391" spans="1:5" s="1012" customFormat="1" x14ac:dyDescent="0.2">
      <c r="A391" s="1351"/>
      <c r="B391" s="1013" t="s">
        <v>4463</v>
      </c>
      <c r="C391" s="1014">
        <v>389.10999999999996</v>
      </c>
      <c r="D391" s="1014">
        <v>389.101</v>
      </c>
      <c r="E391" s="1015">
        <f t="shared" si="8"/>
        <v>99.997687029374731</v>
      </c>
    </row>
    <row r="392" spans="1:5" s="1012" customFormat="1" x14ac:dyDescent="0.2">
      <c r="A392" s="1351"/>
      <c r="B392" s="1013" t="s">
        <v>4464</v>
      </c>
      <c r="C392" s="1014">
        <v>148.22</v>
      </c>
      <c r="D392" s="1014">
        <v>0</v>
      </c>
      <c r="E392" s="1015">
        <f t="shared" si="8"/>
        <v>0</v>
      </c>
    </row>
    <row r="393" spans="1:5" s="1012" customFormat="1" ht="15" customHeight="1" x14ac:dyDescent="0.2">
      <c r="A393" s="1351"/>
      <c r="B393" s="1013" t="s">
        <v>4465</v>
      </c>
      <c r="C393" s="1014">
        <v>102.74</v>
      </c>
      <c r="D393" s="1014">
        <v>102.73699999999999</v>
      </c>
      <c r="E393" s="1015">
        <f t="shared" si="8"/>
        <v>99.99708000778665</v>
      </c>
    </row>
    <row r="394" spans="1:5" s="1012" customFormat="1" ht="25.5" x14ac:dyDescent="0.2">
      <c r="A394" s="993" t="s">
        <v>4466</v>
      </c>
      <c r="B394" s="1013" t="s">
        <v>3503</v>
      </c>
      <c r="C394" s="1014">
        <v>198</v>
      </c>
      <c r="D394" s="1014">
        <v>198</v>
      </c>
      <c r="E394" s="1015">
        <f t="shared" si="8"/>
        <v>100</v>
      </c>
    </row>
    <row r="395" spans="1:5" s="1012" customFormat="1" x14ac:dyDescent="0.2">
      <c r="A395" s="1356" t="s">
        <v>289</v>
      </c>
      <c r="B395" s="1357"/>
      <c r="C395" s="1016">
        <f>SUM(C359:C394)</f>
        <v>24873.340000000004</v>
      </c>
      <c r="D395" s="1016">
        <f>SUM(D359:D394)</f>
        <v>16502.1358</v>
      </c>
      <c r="E395" s="1017">
        <f t="shared" si="8"/>
        <v>66.344671845437716</v>
      </c>
    </row>
    <row r="396" spans="1:5" ht="18" customHeight="1" x14ac:dyDescent="0.25">
      <c r="A396" s="1358" t="s">
        <v>415</v>
      </c>
      <c r="B396" s="1359"/>
      <c r="C396" s="1359"/>
      <c r="D396" s="1359"/>
      <c r="E396" s="1360"/>
    </row>
    <row r="397" spans="1:5" s="1012" customFormat="1" x14ac:dyDescent="0.2">
      <c r="A397" s="993" t="s">
        <v>4467</v>
      </c>
      <c r="B397" s="1013" t="s">
        <v>2655</v>
      </c>
      <c r="C397" s="1014">
        <v>500</v>
      </c>
      <c r="D397" s="1014">
        <v>500</v>
      </c>
      <c r="E397" s="1015">
        <f t="shared" ref="E397:E460" si="9">D397/C397*100</f>
        <v>100</v>
      </c>
    </row>
    <row r="398" spans="1:5" s="1012" customFormat="1" x14ac:dyDescent="0.2">
      <c r="A398" s="993" t="s">
        <v>4468</v>
      </c>
      <c r="B398" s="1013" t="s">
        <v>305</v>
      </c>
      <c r="C398" s="1014">
        <v>980</v>
      </c>
      <c r="D398" s="1014">
        <v>0</v>
      </c>
      <c r="E398" s="1015">
        <f t="shared" si="9"/>
        <v>0</v>
      </c>
    </row>
    <row r="399" spans="1:5" s="1012" customFormat="1" ht="25.5" x14ac:dyDescent="0.2">
      <c r="A399" s="993" t="s">
        <v>416</v>
      </c>
      <c r="B399" s="1013" t="s">
        <v>379</v>
      </c>
      <c r="C399" s="1014">
        <v>10000</v>
      </c>
      <c r="D399" s="1014">
        <v>10000</v>
      </c>
      <c r="E399" s="1015">
        <f t="shared" si="9"/>
        <v>100</v>
      </c>
    </row>
    <row r="400" spans="1:5" s="1012" customFormat="1" x14ac:dyDescent="0.2">
      <c r="A400" s="1351" t="s">
        <v>417</v>
      </c>
      <c r="B400" s="1013" t="s">
        <v>2772</v>
      </c>
      <c r="C400" s="1014">
        <v>75</v>
      </c>
      <c r="D400" s="1014">
        <v>75</v>
      </c>
      <c r="E400" s="1015">
        <f t="shared" si="9"/>
        <v>100</v>
      </c>
    </row>
    <row r="401" spans="1:5" s="1012" customFormat="1" x14ac:dyDescent="0.2">
      <c r="A401" s="1351"/>
      <c r="B401" s="1013" t="s">
        <v>3124</v>
      </c>
      <c r="C401" s="1014">
        <v>99</v>
      </c>
      <c r="D401" s="1014">
        <v>99</v>
      </c>
      <c r="E401" s="1015">
        <f t="shared" si="9"/>
        <v>100</v>
      </c>
    </row>
    <row r="402" spans="1:5" s="1012" customFormat="1" ht="15" customHeight="1" x14ac:dyDescent="0.2">
      <c r="A402" s="1351"/>
      <c r="B402" s="1013" t="s">
        <v>419</v>
      </c>
      <c r="C402" s="1014">
        <v>30</v>
      </c>
      <c r="D402" s="1014">
        <v>30</v>
      </c>
      <c r="E402" s="1015">
        <f t="shared" si="9"/>
        <v>100</v>
      </c>
    </row>
    <row r="403" spans="1:5" s="1012" customFormat="1" x14ac:dyDescent="0.2">
      <c r="A403" s="1351"/>
      <c r="B403" s="1013" t="s">
        <v>3538</v>
      </c>
      <c r="C403" s="1014">
        <v>70</v>
      </c>
      <c r="D403" s="1014">
        <v>70</v>
      </c>
      <c r="E403" s="1015">
        <f t="shared" si="9"/>
        <v>100</v>
      </c>
    </row>
    <row r="404" spans="1:5" s="1012" customFormat="1" x14ac:dyDescent="0.2">
      <c r="A404" s="1351"/>
      <c r="B404" s="1013" t="s">
        <v>2767</v>
      </c>
      <c r="C404" s="1014">
        <v>100</v>
      </c>
      <c r="D404" s="1014">
        <v>100</v>
      </c>
      <c r="E404" s="1015">
        <f t="shared" si="9"/>
        <v>100</v>
      </c>
    </row>
    <row r="405" spans="1:5" s="1012" customFormat="1" x14ac:dyDescent="0.2">
      <c r="A405" s="1351"/>
      <c r="B405" s="1013" t="s">
        <v>4469</v>
      </c>
      <c r="C405" s="1014">
        <v>74.42</v>
      </c>
      <c r="D405" s="1014">
        <v>74.411600000000007</v>
      </c>
      <c r="E405" s="1015">
        <f t="shared" si="9"/>
        <v>99.988712711636666</v>
      </c>
    </row>
    <row r="406" spans="1:5" s="1012" customFormat="1" x14ac:dyDescent="0.2">
      <c r="A406" s="1351"/>
      <c r="B406" s="1013" t="s">
        <v>2773</v>
      </c>
      <c r="C406" s="1014">
        <v>150</v>
      </c>
      <c r="D406" s="1014">
        <v>150</v>
      </c>
      <c r="E406" s="1015">
        <f t="shared" si="9"/>
        <v>100</v>
      </c>
    </row>
    <row r="407" spans="1:5" s="1012" customFormat="1" x14ac:dyDescent="0.2">
      <c r="A407" s="1351"/>
      <c r="B407" s="1013" t="s">
        <v>3539</v>
      </c>
      <c r="C407" s="1014">
        <v>400</v>
      </c>
      <c r="D407" s="1014">
        <v>200</v>
      </c>
      <c r="E407" s="1015">
        <f t="shared" si="9"/>
        <v>50</v>
      </c>
    </row>
    <row r="408" spans="1:5" s="1012" customFormat="1" x14ac:dyDescent="0.2">
      <c r="A408" s="1351"/>
      <c r="B408" s="1013" t="s">
        <v>4470</v>
      </c>
      <c r="C408" s="1014">
        <v>10250</v>
      </c>
      <c r="D408" s="1014">
        <v>0</v>
      </c>
      <c r="E408" s="1015">
        <f t="shared" si="9"/>
        <v>0</v>
      </c>
    </row>
    <row r="409" spans="1:5" s="1012" customFormat="1" x14ac:dyDescent="0.2">
      <c r="A409" s="1351"/>
      <c r="B409" s="1013" t="s">
        <v>3540</v>
      </c>
      <c r="C409" s="1014">
        <v>200</v>
      </c>
      <c r="D409" s="1014">
        <v>200</v>
      </c>
      <c r="E409" s="1015">
        <f t="shared" si="9"/>
        <v>100</v>
      </c>
    </row>
    <row r="410" spans="1:5" s="1012" customFormat="1" x14ac:dyDescent="0.2">
      <c r="A410" s="1351"/>
      <c r="B410" s="1013" t="s">
        <v>3125</v>
      </c>
      <c r="C410" s="1014">
        <v>199</v>
      </c>
      <c r="D410" s="1014">
        <v>99.5</v>
      </c>
      <c r="E410" s="1015">
        <f t="shared" si="9"/>
        <v>50</v>
      </c>
    </row>
    <row r="411" spans="1:5" s="1012" customFormat="1" x14ac:dyDescent="0.2">
      <c r="A411" s="1351"/>
      <c r="B411" s="1013" t="s">
        <v>3126</v>
      </c>
      <c r="C411" s="1014">
        <v>400</v>
      </c>
      <c r="D411" s="1014">
        <v>399.33</v>
      </c>
      <c r="E411" s="1015">
        <f t="shared" si="9"/>
        <v>99.832499999999996</v>
      </c>
    </row>
    <row r="412" spans="1:5" s="1012" customFormat="1" x14ac:dyDescent="0.2">
      <c r="A412" s="1351"/>
      <c r="B412" s="1013" t="s">
        <v>421</v>
      </c>
      <c r="C412" s="1014">
        <v>300</v>
      </c>
      <c r="D412" s="1014">
        <v>300</v>
      </c>
      <c r="E412" s="1015">
        <f t="shared" si="9"/>
        <v>100</v>
      </c>
    </row>
    <row r="413" spans="1:5" s="1012" customFormat="1" x14ac:dyDescent="0.2">
      <c r="A413" s="1351"/>
      <c r="B413" s="1013" t="s">
        <v>300</v>
      </c>
      <c r="C413" s="1014">
        <v>2200</v>
      </c>
      <c r="D413" s="1014">
        <v>2200</v>
      </c>
      <c r="E413" s="1015">
        <f t="shared" si="9"/>
        <v>100</v>
      </c>
    </row>
    <row r="414" spans="1:5" s="1012" customFormat="1" x14ac:dyDescent="0.2">
      <c r="A414" s="1351"/>
      <c r="B414" s="1013" t="s">
        <v>1589</v>
      </c>
      <c r="C414" s="1014">
        <v>9050</v>
      </c>
      <c r="D414" s="1014">
        <v>9050</v>
      </c>
      <c r="E414" s="1015">
        <f t="shared" si="9"/>
        <v>100</v>
      </c>
    </row>
    <row r="415" spans="1:5" s="1012" customFormat="1" x14ac:dyDescent="0.2">
      <c r="A415" s="1351"/>
      <c r="B415" s="1013" t="s">
        <v>422</v>
      </c>
      <c r="C415" s="1014">
        <v>300</v>
      </c>
      <c r="D415" s="1014">
        <v>300</v>
      </c>
      <c r="E415" s="1015">
        <f t="shared" si="9"/>
        <v>100</v>
      </c>
    </row>
    <row r="416" spans="1:5" s="1012" customFormat="1" x14ac:dyDescent="0.2">
      <c r="A416" s="1351"/>
      <c r="B416" s="1013" t="s">
        <v>401</v>
      </c>
      <c r="C416" s="1014">
        <v>10600</v>
      </c>
      <c r="D416" s="1014">
        <v>10600</v>
      </c>
      <c r="E416" s="1015">
        <f t="shared" si="9"/>
        <v>100</v>
      </c>
    </row>
    <row r="417" spans="1:5" s="1012" customFormat="1" ht="25.5" x14ac:dyDescent="0.2">
      <c r="A417" s="1351"/>
      <c r="B417" s="1013" t="s">
        <v>4471</v>
      </c>
      <c r="C417" s="1014">
        <v>200</v>
      </c>
      <c r="D417" s="1014">
        <v>200</v>
      </c>
      <c r="E417" s="1015">
        <f t="shared" si="9"/>
        <v>100</v>
      </c>
    </row>
    <row r="418" spans="1:5" s="1012" customFormat="1" x14ac:dyDescent="0.2">
      <c r="A418" s="1351"/>
      <c r="B418" s="1013" t="s">
        <v>3541</v>
      </c>
      <c r="C418" s="1014">
        <v>199.7</v>
      </c>
      <c r="D418" s="1014">
        <v>199.7</v>
      </c>
      <c r="E418" s="1015">
        <f t="shared" si="9"/>
        <v>100</v>
      </c>
    </row>
    <row r="419" spans="1:5" s="1012" customFormat="1" x14ac:dyDescent="0.2">
      <c r="A419" s="1351"/>
      <c r="B419" s="1013" t="s">
        <v>1593</v>
      </c>
      <c r="C419" s="1014">
        <v>1750</v>
      </c>
      <c r="D419" s="1014">
        <v>0</v>
      </c>
      <c r="E419" s="1015">
        <f t="shared" si="9"/>
        <v>0</v>
      </c>
    </row>
    <row r="420" spans="1:5" s="1012" customFormat="1" x14ac:dyDescent="0.2">
      <c r="A420" s="1351"/>
      <c r="B420" s="1013" t="s">
        <v>3801</v>
      </c>
      <c r="C420" s="1014">
        <v>5500</v>
      </c>
      <c r="D420" s="1014">
        <v>0</v>
      </c>
      <c r="E420" s="1015">
        <f t="shared" si="9"/>
        <v>0</v>
      </c>
    </row>
    <row r="421" spans="1:5" s="1012" customFormat="1" x14ac:dyDescent="0.2">
      <c r="A421" s="1351"/>
      <c r="B421" s="1013" t="s">
        <v>1621</v>
      </c>
      <c r="C421" s="1014">
        <v>500</v>
      </c>
      <c r="D421" s="1014">
        <v>0</v>
      </c>
      <c r="E421" s="1015">
        <f t="shared" si="9"/>
        <v>0</v>
      </c>
    </row>
    <row r="422" spans="1:5" s="1012" customFormat="1" x14ac:dyDescent="0.2">
      <c r="A422" s="1351"/>
      <c r="B422" s="1013" t="s">
        <v>3542</v>
      </c>
      <c r="C422" s="1014">
        <v>2500</v>
      </c>
      <c r="D422" s="1014">
        <v>2500</v>
      </c>
      <c r="E422" s="1015">
        <f t="shared" si="9"/>
        <v>100</v>
      </c>
    </row>
    <row r="423" spans="1:5" s="1012" customFormat="1" x14ac:dyDescent="0.2">
      <c r="A423" s="1351"/>
      <c r="B423" s="1013" t="s">
        <v>3307</v>
      </c>
      <c r="C423" s="1014">
        <v>197.5</v>
      </c>
      <c r="D423" s="1014">
        <v>0</v>
      </c>
      <c r="E423" s="1015">
        <f t="shared" si="9"/>
        <v>0</v>
      </c>
    </row>
    <row r="424" spans="1:5" s="1012" customFormat="1" x14ac:dyDescent="0.2">
      <c r="A424" s="1351"/>
      <c r="B424" s="1013" t="s">
        <v>3543</v>
      </c>
      <c r="C424" s="1014">
        <v>2500</v>
      </c>
      <c r="D424" s="1014">
        <v>2500</v>
      </c>
      <c r="E424" s="1015">
        <f t="shared" si="9"/>
        <v>100</v>
      </c>
    </row>
    <row r="425" spans="1:5" s="1012" customFormat="1" x14ac:dyDescent="0.2">
      <c r="A425" s="1351"/>
      <c r="B425" s="1013" t="s">
        <v>1658</v>
      </c>
      <c r="C425" s="1014">
        <v>6000</v>
      </c>
      <c r="D425" s="1014">
        <v>6000</v>
      </c>
      <c r="E425" s="1015">
        <f t="shared" si="9"/>
        <v>100</v>
      </c>
    </row>
    <row r="426" spans="1:5" s="1012" customFormat="1" x14ac:dyDescent="0.2">
      <c r="A426" s="1351"/>
      <c r="B426" s="1013" t="s">
        <v>2682</v>
      </c>
      <c r="C426" s="1014">
        <v>80</v>
      </c>
      <c r="D426" s="1014">
        <v>77</v>
      </c>
      <c r="E426" s="1015">
        <f t="shared" si="9"/>
        <v>96.25</v>
      </c>
    </row>
    <row r="427" spans="1:5" s="1012" customFormat="1" ht="25.5" x14ac:dyDescent="0.2">
      <c r="A427" s="1351"/>
      <c r="B427" s="1013" t="s">
        <v>1886</v>
      </c>
      <c r="C427" s="1014">
        <v>52.89</v>
      </c>
      <c r="D427" s="1014">
        <v>52.884</v>
      </c>
      <c r="E427" s="1015">
        <f t="shared" si="9"/>
        <v>99.988655700510492</v>
      </c>
    </row>
    <row r="428" spans="1:5" s="1012" customFormat="1" x14ac:dyDescent="0.2">
      <c r="A428" s="1351"/>
      <c r="B428" s="1013" t="s">
        <v>4472</v>
      </c>
      <c r="C428" s="1014">
        <v>551</v>
      </c>
      <c r="D428" s="1014">
        <v>551</v>
      </c>
      <c r="E428" s="1015">
        <f t="shared" si="9"/>
        <v>100</v>
      </c>
    </row>
    <row r="429" spans="1:5" s="1012" customFormat="1" x14ac:dyDescent="0.2">
      <c r="A429" s="1351"/>
      <c r="B429" s="1013" t="s">
        <v>423</v>
      </c>
      <c r="C429" s="1014">
        <v>300</v>
      </c>
      <c r="D429" s="1014">
        <v>150</v>
      </c>
      <c r="E429" s="1015">
        <f t="shared" si="9"/>
        <v>50</v>
      </c>
    </row>
    <row r="430" spans="1:5" s="1012" customFormat="1" ht="25.5" x14ac:dyDescent="0.2">
      <c r="A430" s="1351"/>
      <c r="B430" s="1013" t="s">
        <v>2774</v>
      </c>
      <c r="C430" s="1014">
        <v>30</v>
      </c>
      <c r="D430" s="1014">
        <v>30</v>
      </c>
      <c r="E430" s="1015">
        <f t="shared" si="9"/>
        <v>100</v>
      </c>
    </row>
    <row r="431" spans="1:5" s="1012" customFormat="1" x14ac:dyDescent="0.2">
      <c r="A431" s="1351"/>
      <c r="B431" s="1013" t="s">
        <v>425</v>
      </c>
      <c r="C431" s="1014">
        <v>98.58</v>
      </c>
      <c r="D431" s="1014">
        <v>98.577839999999995</v>
      </c>
      <c r="E431" s="1015">
        <f t="shared" si="9"/>
        <v>99.997808886183805</v>
      </c>
    </row>
    <row r="432" spans="1:5" s="1012" customFormat="1" x14ac:dyDescent="0.2">
      <c r="A432" s="1351"/>
      <c r="B432" s="1013" t="s">
        <v>426</v>
      </c>
      <c r="C432" s="1014">
        <v>700</v>
      </c>
      <c r="D432" s="1014">
        <v>700</v>
      </c>
      <c r="E432" s="1015">
        <f t="shared" si="9"/>
        <v>100</v>
      </c>
    </row>
    <row r="433" spans="1:5" s="1012" customFormat="1" x14ac:dyDescent="0.2">
      <c r="A433" s="1351"/>
      <c r="B433" s="1013" t="s">
        <v>427</v>
      </c>
      <c r="C433" s="1014">
        <v>199.85</v>
      </c>
      <c r="D433" s="1014">
        <v>199.85</v>
      </c>
      <c r="E433" s="1015">
        <f t="shared" si="9"/>
        <v>100</v>
      </c>
    </row>
    <row r="434" spans="1:5" s="1012" customFormat="1" ht="25.5" x14ac:dyDescent="0.2">
      <c r="A434" s="1351"/>
      <c r="B434" s="1013" t="s">
        <v>2775</v>
      </c>
      <c r="C434" s="1014">
        <v>400</v>
      </c>
      <c r="D434" s="1014">
        <v>400</v>
      </c>
      <c r="E434" s="1015">
        <f t="shared" si="9"/>
        <v>100</v>
      </c>
    </row>
    <row r="435" spans="1:5" s="1012" customFormat="1" ht="15" customHeight="1" x14ac:dyDescent="0.2">
      <c r="A435" s="1351"/>
      <c r="B435" s="1013" t="s">
        <v>4473</v>
      </c>
      <c r="C435" s="1014">
        <v>150</v>
      </c>
      <c r="D435" s="1014">
        <v>150</v>
      </c>
      <c r="E435" s="1015">
        <f t="shared" si="9"/>
        <v>100</v>
      </c>
    </row>
    <row r="436" spans="1:5" s="1012" customFormat="1" x14ac:dyDescent="0.2">
      <c r="A436" s="1351"/>
      <c r="B436" s="1013" t="s">
        <v>361</v>
      </c>
      <c r="C436" s="1014">
        <v>2500</v>
      </c>
      <c r="D436" s="1014">
        <v>0</v>
      </c>
      <c r="E436" s="1015">
        <f t="shared" si="9"/>
        <v>0</v>
      </c>
    </row>
    <row r="437" spans="1:5" s="1012" customFormat="1" x14ac:dyDescent="0.2">
      <c r="A437" s="1351"/>
      <c r="B437" s="1013" t="s">
        <v>4474</v>
      </c>
      <c r="C437" s="1014">
        <v>214.12</v>
      </c>
      <c r="D437" s="1014">
        <v>107.059</v>
      </c>
      <c r="E437" s="1015">
        <f t="shared" si="9"/>
        <v>49.999532972165142</v>
      </c>
    </row>
    <row r="438" spans="1:5" s="1012" customFormat="1" ht="25.5" x14ac:dyDescent="0.2">
      <c r="A438" s="1351"/>
      <c r="B438" s="1013" t="s">
        <v>3117</v>
      </c>
      <c r="C438" s="1014">
        <v>80</v>
      </c>
      <c r="D438" s="1014">
        <v>80</v>
      </c>
      <c r="E438" s="1015">
        <f t="shared" si="9"/>
        <v>100</v>
      </c>
    </row>
    <row r="439" spans="1:5" s="1012" customFormat="1" x14ac:dyDescent="0.2">
      <c r="A439" s="993" t="s">
        <v>428</v>
      </c>
      <c r="B439" s="1013" t="s">
        <v>429</v>
      </c>
      <c r="C439" s="1014">
        <v>385</v>
      </c>
      <c r="D439" s="1014">
        <v>385</v>
      </c>
      <c r="E439" s="1015">
        <f t="shared" si="9"/>
        <v>100</v>
      </c>
    </row>
    <row r="440" spans="1:5" x14ac:dyDescent="0.25">
      <c r="A440" s="1356" t="s">
        <v>290</v>
      </c>
      <c r="B440" s="1357"/>
      <c r="C440" s="1016">
        <f>SUM(C397:C439)</f>
        <v>71066.06</v>
      </c>
      <c r="D440" s="1016">
        <f>SUM(D397:D439)</f>
        <v>48828.312439999994</v>
      </c>
      <c r="E440" s="1017">
        <f t="shared" si="9"/>
        <v>68.70834325133545</v>
      </c>
    </row>
    <row r="441" spans="1:5" ht="18" customHeight="1" x14ac:dyDescent="0.25">
      <c r="A441" s="1358" t="s">
        <v>430</v>
      </c>
      <c r="B441" s="1359"/>
      <c r="C441" s="1359"/>
      <c r="D441" s="1359"/>
      <c r="E441" s="1360"/>
    </row>
    <row r="442" spans="1:5" s="1012" customFormat="1" ht="25.5" x14ac:dyDescent="0.2">
      <c r="A442" s="1351" t="s">
        <v>4475</v>
      </c>
      <c r="B442" s="1013" t="s">
        <v>3549</v>
      </c>
      <c r="C442" s="1014">
        <v>110</v>
      </c>
      <c r="D442" s="1014">
        <v>110</v>
      </c>
      <c r="E442" s="1015">
        <f t="shared" si="9"/>
        <v>100</v>
      </c>
    </row>
    <row r="443" spans="1:5" s="1012" customFormat="1" x14ac:dyDescent="0.2">
      <c r="A443" s="1351"/>
      <c r="B443" s="1013" t="s">
        <v>3545</v>
      </c>
      <c r="C443" s="1014">
        <v>100</v>
      </c>
      <c r="D443" s="1014">
        <v>100</v>
      </c>
      <c r="E443" s="1015">
        <f t="shared" si="9"/>
        <v>100</v>
      </c>
    </row>
    <row r="444" spans="1:5" s="1012" customFormat="1" x14ac:dyDescent="0.2">
      <c r="A444" s="1351"/>
      <c r="B444" s="1013" t="s">
        <v>441</v>
      </c>
      <c r="C444" s="1014">
        <v>412</v>
      </c>
      <c r="D444" s="1014">
        <v>412</v>
      </c>
      <c r="E444" s="1015">
        <f t="shared" si="9"/>
        <v>100</v>
      </c>
    </row>
    <row r="445" spans="1:5" s="1012" customFormat="1" ht="25.5" x14ac:dyDescent="0.2">
      <c r="A445" s="1027" t="s">
        <v>431</v>
      </c>
      <c r="B445" s="1013" t="s">
        <v>433</v>
      </c>
      <c r="C445" s="1014">
        <v>300</v>
      </c>
      <c r="D445" s="1014">
        <v>300</v>
      </c>
      <c r="E445" s="1015">
        <f t="shared" si="9"/>
        <v>100</v>
      </c>
    </row>
    <row r="446" spans="1:5" s="1012" customFormat="1" x14ac:dyDescent="0.2">
      <c r="A446" s="1351" t="s">
        <v>436</v>
      </c>
      <c r="B446" s="1013" t="s">
        <v>2776</v>
      </c>
      <c r="C446" s="1014">
        <v>120</v>
      </c>
      <c r="D446" s="1014">
        <v>120</v>
      </c>
      <c r="E446" s="1015">
        <f t="shared" si="9"/>
        <v>100</v>
      </c>
    </row>
    <row r="447" spans="1:5" s="1012" customFormat="1" x14ac:dyDescent="0.2">
      <c r="A447" s="1351"/>
      <c r="B447" s="1013" t="s">
        <v>437</v>
      </c>
      <c r="C447" s="1014">
        <v>81.599999999999994</v>
      </c>
      <c r="D447" s="1014">
        <v>81.599999999999994</v>
      </c>
      <c r="E447" s="1015">
        <f t="shared" si="9"/>
        <v>100</v>
      </c>
    </row>
    <row r="448" spans="1:5" s="1012" customFormat="1" ht="25.5" x14ac:dyDescent="0.2">
      <c r="A448" s="1351"/>
      <c r="B448" s="1013" t="s">
        <v>438</v>
      </c>
      <c r="C448" s="1014">
        <v>380</v>
      </c>
      <c r="D448" s="1014">
        <v>380</v>
      </c>
      <c r="E448" s="1015">
        <f t="shared" si="9"/>
        <v>100</v>
      </c>
    </row>
    <row r="449" spans="1:5" s="1012" customFormat="1" x14ac:dyDescent="0.2">
      <c r="A449" s="1351"/>
      <c r="B449" s="1013" t="s">
        <v>1586</v>
      </c>
      <c r="C449" s="1014">
        <v>70</v>
      </c>
      <c r="D449" s="1014">
        <v>70</v>
      </c>
      <c r="E449" s="1015">
        <f t="shared" si="9"/>
        <v>100</v>
      </c>
    </row>
    <row r="450" spans="1:5" s="1012" customFormat="1" x14ac:dyDescent="0.2">
      <c r="A450" s="1351"/>
      <c r="B450" s="1013" t="s">
        <v>302</v>
      </c>
      <c r="C450" s="1014">
        <v>98</v>
      </c>
      <c r="D450" s="1014">
        <v>98</v>
      </c>
      <c r="E450" s="1015">
        <f t="shared" si="9"/>
        <v>100</v>
      </c>
    </row>
    <row r="451" spans="1:5" s="1012" customFormat="1" x14ac:dyDescent="0.2">
      <c r="A451" s="1351"/>
      <c r="B451" s="1013" t="s">
        <v>1670</v>
      </c>
      <c r="C451" s="1014">
        <v>100</v>
      </c>
      <c r="D451" s="1014">
        <v>100</v>
      </c>
      <c r="E451" s="1015">
        <f t="shared" si="9"/>
        <v>100</v>
      </c>
    </row>
    <row r="452" spans="1:5" s="1012" customFormat="1" x14ac:dyDescent="0.2">
      <c r="A452" s="1351"/>
      <c r="B452" s="1013" t="s">
        <v>439</v>
      </c>
      <c r="C452" s="1014">
        <v>990</v>
      </c>
      <c r="D452" s="1014">
        <v>990</v>
      </c>
      <c r="E452" s="1015">
        <f t="shared" si="9"/>
        <v>100</v>
      </c>
    </row>
    <row r="453" spans="1:5" s="1012" customFormat="1" x14ac:dyDescent="0.2">
      <c r="A453" s="1351"/>
      <c r="B453" s="1013" t="s">
        <v>440</v>
      </c>
      <c r="C453" s="1014">
        <v>200</v>
      </c>
      <c r="D453" s="1014">
        <v>200</v>
      </c>
      <c r="E453" s="1015">
        <f t="shared" si="9"/>
        <v>100</v>
      </c>
    </row>
    <row r="454" spans="1:5" s="1012" customFormat="1" x14ac:dyDescent="0.2">
      <c r="A454" s="1351"/>
      <c r="B454" s="1013" t="s">
        <v>364</v>
      </c>
      <c r="C454" s="1014">
        <v>100</v>
      </c>
      <c r="D454" s="1014">
        <v>100</v>
      </c>
      <c r="E454" s="1015">
        <f t="shared" si="9"/>
        <v>100</v>
      </c>
    </row>
    <row r="455" spans="1:5" s="1012" customFormat="1" x14ac:dyDescent="0.2">
      <c r="A455" s="1351"/>
      <c r="B455" s="1013" t="s">
        <v>441</v>
      </c>
      <c r="C455" s="1014">
        <v>505</v>
      </c>
      <c r="D455" s="1014">
        <v>505</v>
      </c>
      <c r="E455" s="1015">
        <f t="shared" si="9"/>
        <v>100</v>
      </c>
    </row>
    <row r="456" spans="1:5" s="1012" customFormat="1" x14ac:dyDescent="0.2">
      <c r="A456" s="1027" t="s">
        <v>3127</v>
      </c>
      <c r="B456" s="1013" t="s">
        <v>3547</v>
      </c>
      <c r="C456" s="1014">
        <v>200</v>
      </c>
      <c r="D456" s="1014">
        <v>200</v>
      </c>
      <c r="E456" s="1015">
        <f t="shared" si="9"/>
        <v>100</v>
      </c>
    </row>
    <row r="457" spans="1:5" s="1012" customFormat="1" x14ac:dyDescent="0.2">
      <c r="A457" s="1351" t="s">
        <v>4476</v>
      </c>
      <c r="B457" s="1013" t="s">
        <v>1787</v>
      </c>
      <c r="C457" s="1014">
        <v>500</v>
      </c>
      <c r="D457" s="1014">
        <v>500</v>
      </c>
      <c r="E457" s="1015">
        <f t="shared" si="9"/>
        <v>100</v>
      </c>
    </row>
    <row r="458" spans="1:5" s="1012" customFormat="1" x14ac:dyDescent="0.2">
      <c r="A458" s="1351"/>
      <c r="B458" s="1013" t="s">
        <v>446</v>
      </c>
      <c r="C458" s="1014">
        <v>1500</v>
      </c>
      <c r="D458" s="1014">
        <v>1500</v>
      </c>
      <c r="E458" s="1015">
        <f t="shared" si="9"/>
        <v>100</v>
      </c>
    </row>
    <row r="459" spans="1:5" s="1012" customFormat="1" x14ac:dyDescent="0.2">
      <c r="A459" s="1351"/>
      <c r="B459" s="1013" t="s">
        <v>1872</v>
      </c>
      <c r="C459" s="1014">
        <v>200</v>
      </c>
      <c r="D459" s="1014">
        <v>200</v>
      </c>
      <c r="E459" s="1015">
        <f t="shared" si="9"/>
        <v>100</v>
      </c>
    </row>
    <row r="460" spans="1:5" s="1012" customFormat="1" x14ac:dyDescent="0.2">
      <c r="A460" s="1351"/>
      <c r="B460" s="1013" t="s">
        <v>331</v>
      </c>
      <c r="C460" s="1014">
        <v>266</v>
      </c>
      <c r="D460" s="1014">
        <v>266</v>
      </c>
      <c r="E460" s="1015">
        <f t="shared" si="9"/>
        <v>100</v>
      </c>
    </row>
    <row r="461" spans="1:5" s="1012" customFormat="1" x14ac:dyDescent="0.2">
      <c r="A461" s="1351"/>
      <c r="B461" s="1013" t="s">
        <v>435</v>
      </c>
      <c r="C461" s="1014">
        <v>3000</v>
      </c>
      <c r="D461" s="1014">
        <v>3000</v>
      </c>
      <c r="E461" s="1015">
        <f t="shared" ref="E461:E478" si="10">D461/C461*100</f>
        <v>100</v>
      </c>
    </row>
    <row r="462" spans="1:5" s="1012" customFormat="1" x14ac:dyDescent="0.2">
      <c r="A462" s="1351" t="s">
        <v>444</v>
      </c>
      <c r="B462" s="1013" t="s">
        <v>1742</v>
      </c>
      <c r="C462" s="1014">
        <v>1200</v>
      </c>
      <c r="D462" s="1014">
        <v>1200</v>
      </c>
      <c r="E462" s="1015">
        <f t="shared" si="10"/>
        <v>100</v>
      </c>
    </row>
    <row r="463" spans="1:5" s="1012" customFormat="1" x14ac:dyDescent="0.2">
      <c r="A463" s="1351"/>
      <c r="B463" s="1013" t="s">
        <v>1787</v>
      </c>
      <c r="C463" s="1014">
        <v>200</v>
      </c>
      <c r="D463" s="1014">
        <v>200</v>
      </c>
      <c r="E463" s="1015">
        <f t="shared" si="10"/>
        <v>100</v>
      </c>
    </row>
    <row r="464" spans="1:5" s="1012" customFormat="1" x14ac:dyDescent="0.2">
      <c r="A464" s="1351"/>
      <c r="B464" s="1013" t="s">
        <v>445</v>
      </c>
      <c r="C464" s="1014">
        <v>120</v>
      </c>
      <c r="D464" s="1014">
        <v>120</v>
      </c>
      <c r="E464" s="1015">
        <f t="shared" si="10"/>
        <v>100</v>
      </c>
    </row>
    <row r="465" spans="1:5" s="1012" customFormat="1" x14ac:dyDescent="0.2">
      <c r="A465" s="1351"/>
      <c r="B465" s="1013" t="s">
        <v>490</v>
      </c>
      <c r="C465" s="1014">
        <v>100</v>
      </c>
      <c r="D465" s="1014">
        <v>100</v>
      </c>
      <c r="E465" s="1015">
        <f t="shared" si="10"/>
        <v>100</v>
      </c>
    </row>
    <row r="466" spans="1:5" s="1012" customFormat="1" ht="25.5" x14ac:dyDescent="0.2">
      <c r="A466" s="1351"/>
      <c r="B466" s="1013" t="s">
        <v>4477</v>
      </c>
      <c r="C466" s="1014">
        <v>200</v>
      </c>
      <c r="D466" s="1014">
        <v>200</v>
      </c>
      <c r="E466" s="1015">
        <f t="shared" si="10"/>
        <v>100</v>
      </c>
    </row>
    <row r="467" spans="1:5" s="1012" customFormat="1" x14ac:dyDescent="0.2">
      <c r="A467" s="1351"/>
      <c r="B467" s="1013" t="s">
        <v>3129</v>
      </c>
      <c r="C467" s="1014">
        <v>100</v>
      </c>
      <c r="D467" s="1014">
        <v>100</v>
      </c>
      <c r="E467" s="1015">
        <f t="shared" si="10"/>
        <v>100</v>
      </c>
    </row>
    <row r="468" spans="1:5" s="1012" customFormat="1" x14ac:dyDescent="0.2">
      <c r="A468" s="1351"/>
      <c r="B468" s="1013" t="s">
        <v>4478</v>
      </c>
      <c r="C468" s="1014">
        <v>400</v>
      </c>
      <c r="D468" s="1014">
        <v>400</v>
      </c>
      <c r="E468" s="1015">
        <f t="shared" si="10"/>
        <v>100</v>
      </c>
    </row>
    <row r="469" spans="1:5" s="1012" customFormat="1" x14ac:dyDescent="0.2">
      <c r="A469" s="1351"/>
      <c r="B469" s="1013" t="s">
        <v>4479</v>
      </c>
      <c r="C469" s="1014">
        <v>50</v>
      </c>
      <c r="D469" s="1014">
        <v>50</v>
      </c>
      <c r="E469" s="1015">
        <f t="shared" si="10"/>
        <v>100</v>
      </c>
    </row>
    <row r="470" spans="1:5" s="1012" customFormat="1" x14ac:dyDescent="0.2">
      <c r="A470" s="1351"/>
      <c r="B470" s="1013" t="s">
        <v>3128</v>
      </c>
      <c r="C470" s="1014">
        <v>100</v>
      </c>
      <c r="D470" s="1014">
        <v>0</v>
      </c>
      <c r="E470" s="1015">
        <f t="shared" si="10"/>
        <v>0</v>
      </c>
    </row>
    <row r="471" spans="1:5" s="1012" customFormat="1" ht="25.5" x14ac:dyDescent="0.2">
      <c r="A471" s="1351"/>
      <c r="B471" s="1013" t="s">
        <v>2779</v>
      </c>
      <c r="C471" s="1014">
        <v>160</v>
      </c>
      <c r="D471" s="1014">
        <v>160</v>
      </c>
      <c r="E471" s="1015">
        <f t="shared" si="10"/>
        <v>100</v>
      </c>
    </row>
    <row r="472" spans="1:5" s="1012" customFormat="1" x14ac:dyDescent="0.2">
      <c r="A472" s="1351"/>
      <c r="B472" s="1013" t="s">
        <v>3548</v>
      </c>
      <c r="C472" s="1014">
        <v>56</v>
      </c>
      <c r="D472" s="1014">
        <v>56</v>
      </c>
      <c r="E472" s="1015">
        <f t="shared" si="10"/>
        <v>100</v>
      </c>
    </row>
    <row r="473" spans="1:5" s="1012" customFormat="1" x14ac:dyDescent="0.2">
      <c r="A473" s="1351"/>
      <c r="B473" s="1013" t="s">
        <v>443</v>
      </c>
      <c r="C473" s="1014">
        <v>35</v>
      </c>
      <c r="D473" s="1014">
        <v>35</v>
      </c>
      <c r="E473" s="1015">
        <f t="shared" si="10"/>
        <v>100</v>
      </c>
    </row>
    <row r="474" spans="1:5" s="1012" customFormat="1" x14ac:dyDescent="0.2">
      <c r="A474" s="1351" t="s">
        <v>447</v>
      </c>
      <c r="B474" s="1013" t="s">
        <v>3546</v>
      </c>
      <c r="C474" s="1014">
        <v>200</v>
      </c>
      <c r="D474" s="1014">
        <v>200</v>
      </c>
      <c r="E474" s="1015">
        <f t="shared" si="10"/>
        <v>100</v>
      </c>
    </row>
    <row r="475" spans="1:5" s="1012" customFormat="1" ht="15" customHeight="1" x14ac:dyDescent="0.2">
      <c r="A475" s="1351"/>
      <c r="B475" s="1013" t="s">
        <v>3550</v>
      </c>
      <c r="C475" s="1014">
        <v>150</v>
      </c>
      <c r="D475" s="1014">
        <v>150</v>
      </c>
      <c r="E475" s="1015">
        <f t="shared" si="10"/>
        <v>100</v>
      </c>
    </row>
    <row r="476" spans="1:5" s="1012" customFormat="1" ht="25.5" x14ac:dyDescent="0.2">
      <c r="A476" s="1351"/>
      <c r="B476" s="1013" t="s">
        <v>2780</v>
      </c>
      <c r="C476" s="1014">
        <v>70</v>
      </c>
      <c r="D476" s="1014">
        <v>70</v>
      </c>
      <c r="E476" s="1015">
        <f t="shared" si="10"/>
        <v>100</v>
      </c>
    </row>
    <row r="477" spans="1:5" s="1012" customFormat="1" x14ac:dyDescent="0.2">
      <c r="A477" s="1351"/>
      <c r="B477" s="1013" t="s">
        <v>1962</v>
      </c>
      <c r="C477" s="1014">
        <v>150</v>
      </c>
      <c r="D477" s="1014">
        <v>150</v>
      </c>
      <c r="E477" s="1015">
        <f t="shared" si="10"/>
        <v>100</v>
      </c>
    </row>
    <row r="478" spans="1:5" s="1012" customFormat="1" x14ac:dyDescent="0.2">
      <c r="A478" s="1356" t="s">
        <v>291</v>
      </c>
      <c r="B478" s="1357"/>
      <c r="C478" s="1016">
        <f>SUM(C442:C477)</f>
        <v>12523.6</v>
      </c>
      <c r="D478" s="1016">
        <f>SUM(D442:D477)</f>
        <v>12423.6</v>
      </c>
      <c r="E478" s="1017">
        <f t="shared" si="10"/>
        <v>99.201507553738537</v>
      </c>
    </row>
    <row r="479" spans="1:5" ht="18" customHeight="1" x14ac:dyDescent="0.25">
      <c r="A479" s="1358" t="s">
        <v>450</v>
      </c>
      <c r="B479" s="1359"/>
      <c r="C479" s="1359"/>
      <c r="D479" s="1359"/>
      <c r="E479" s="1360"/>
    </row>
    <row r="480" spans="1:5" s="1012" customFormat="1" ht="25.5" x14ac:dyDescent="0.2">
      <c r="A480" s="1351" t="s">
        <v>451</v>
      </c>
      <c r="B480" s="1013" t="s">
        <v>2754</v>
      </c>
      <c r="C480" s="1014">
        <v>2669.35</v>
      </c>
      <c r="D480" s="1014">
        <v>2669.3510000000001</v>
      </c>
      <c r="E480" s="1015">
        <f t="shared" ref="E480:E543" si="11">D480/C480*100</f>
        <v>100.00003746230357</v>
      </c>
    </row>
    <row r="481" spans="1:5" s="1012" customFormat="1" ht="25.5" x14ac:dyDescent="0.2">
      <c r="A481" s="1351"/>
      <c r="B481" s="1013" t="s">
        <v>452</v>
      </c>
      <c r="C481" s="1014">
        <v>24253.85</v>
      </c>
      <c r="D481" s="1014">
        <v>24253.848999999998</v>
      </c>
      <c r="E481" s="1015">
        <f t="shared" si="11"/>
        <v>99.999995876943245</v>
      </c>
    </row>
    <row r="482" spans="1:5" s="1012" customFormat="1" x14ac:dyDescent="0.2">
      <c r="A482" s="1027" t="s">
        <v>4480</v>
      </c>
      <c r="B482" s="1013" t="s">
        <v>3130</v>
      </c>
      <c r="C482" s="1014">
        <v>15000</v>
      </c>
      <c r="D482" s="1014">
        <v>15000</v>
      </c>
      <c r="E482" s="1015">
        <f t="shared" si="11"/>
        <v>100</v>
      </c>
    </row>
    <row r="483" spans="1:5" s="1012" customFormat="1" x14ac:dyDescent="0.2">
      <c r="A483" s="1027" t="s">
        <v>453</v>
      </c>
      <c r="B483" s="1013" t="s">
        <v>3131</v>
      </c>
      <c r="C483" s="1014">
        <v>100</v>
      </c>
      <c r="D483" s="1014">
        <v>100</v>
      </c>
      <c r="E483" s="1015">
        <f t="shared" si="11"/>
        <v>100</v>
      </c>
    </row>
    <row r="484" spans="1:5" s="1012" customFormat="1" ht="25.5" x14ac:dyDescent="0.2">
      <c r="A484" s="1351" t="s">
        <v>4481</v>
      </c>
      <c r="B484" s="1013" t="s">
        <v>3551</v>
      </c>
      <c r="C484" s="1014">
        <v>6</v>
      </c>
      <c r="D484" s="1014">
        <v>6</v>
      </c>
      <c r="E484" s="1015">
        <f t="shared" si="11"/>
        <v>100</v>
      </c>
    </row>
    <row r="485" spans="1:5" s="1012" customFormat="1" x14ac:dyDescent="0.2">
      <c r="A485" s="1351"/>
      <c r="B485" s="1013" t="s">
        <v>301</v>
      </c>
      <c r="C485" s="1014">
        <v>435.64</v>
      </c>
      <c r="D485" s="1014">
        <v>208.7</v>
      </c>
      <c r="E485" s="1015">
        <f t="shared" si="11"/>
        <v>47.906528326140851</v>
      </c>
    </row>
    <row r="486" spans="1:5" s="1012" customFormat="1" x14ac:dyDescent="0.2">
      <c r="A486" s="1351"/>
      <c r="B486" s="1013" t="s">
        <v>383</v>
      </c>
      <c r="C486" s="1014">
        <v>450</v>
      </c>
      <c r="D486" s="1014">
        <v>210.2</v>
      </c>
      <c r="E486" s="1015">
        <f t="shared" si="11"/>
        <v>46.711111111111109</v>
      </c>
    </row>
    <row r="487" spans="1:5" s="1012" customFormat="1" x14ac:dyDescent="0.2">
      <c r="A487" s="1351"/>
      <c r="B487" s="1013" t="s">
        <v>361</v>
      </c>
      <c r="C487" s="1014">
        <v>476.69</v>
      </c>
      <c r="D487" s="1014">
        <v>217</v>
      </c>
      <c r="E487" s="1015">
        <f t="shared" si="11"/>
        <v>45.522247162726295</v>
      </c>
    </row>
    <row r="488" spans="1:5" s="1012" customFormat="1" x14ac:dyDescent="0.2">
      <c r="A488" s="1351"/>
      <c r="B488" s="1013" t="s">
        <v>398</v>
      </c>
      <c r="C488" s="1014">
        <v>509.24</v>
      </c>
      <c r="D488" s="1014">
        <v>215.5</v>
      </c>
      <c r="E488" s="1015">
        <f t="shared" si="11"/>
        <v>42.3179640248213</v>
      </c>
    </row>
    <row r="489" spans="1:5" s="1012" customFormat="1" x14ac:dyDescent="0.2">
      <c r="A489" s="1351"/>
      <c r="B489" s="1013" t="s">
        <v>362</v>
      </c>
      <c r="C489" s="1014">
        <v>467.3</v>
      </c>
      <c r="D489" s="1014">
        <v>210</v>
      </c>
      <c r="E489" s="1015">
        <f t="shared" si="11"/>
        <v>44.939011341750479</v>
      </c>
    </row>
    <row r="490" spans="1:5" s="1012" customFormat="1" x14ac:dyDescent="0.2">
      <c r="A490" s="1351"/>
      <c r="B490" s="1013" t="s">
        <v>363</v>
      </c>
      <c r="C490" s="1014">
        <v>1529.62</v>
      </c>
      <c r="D490" s="1014">
        <v>679</v>
      </c>
      <c r="E490" s="1015">
        <f t="shared" si="11"/>
        <v>44.390109961951332</v>
      </c>
    </row>
    <row r="491" spans="1:5" s="1012" customFormat="1" x14ac:dyDescent="0.2">
      <c r="A491" s="1351" t="s">
        <v>454</v>
      </c>
      <c r="B491" s="1013" t="s">
        <v>3552</v>
      </c>
      <c r="C491" s="1014">
        <v>125</v>
      </c>
      <c r="D491" s="1014">
        <v>125</v>
      </c>
      <c r="E491" s="1015">
        <f t="shared" si="11"/>
        <v>100</v>
      </c>
    </row>
    <row r="492" spans="1:5" s="1012" customFormat="1" ht="25.5" x14ac:dyDescent="0.2">
      <c r="A492" s="1351"/>
      <c r="B492" s="1013" t="s">
        <v>3553</v>
      </c>
      <c r="C492" s="1014">
        <v>60</v>
      </c>
      <c r="D492" s="1014">
        <v>60</v>
      </c>
      <c r="E492" s="1015">
        <f t="shared" si="11"/>
        <v>100</v>
      </c>
    </row>
    <row r="493" spans="1:5" s="1012" customFormat="1" x14ac:dyDescent="0.2">
      <c r="A493" s="1351"/>
      <c r="B493" s="1013" t="s">
        <v>4482</v>
      </c>
      <c r="C493" s="1014">
        <v>70</v>
      </c>
      <c r="D493" s="1014">
        <v>70</v>
      </c>
      <c r="E493" s="1015">
        <f t="shared" si="11"/>
        <v>100</v>
      </c>
    </row>
    <row r="494" spans="1:5" s="1012" customFormat="1" ht="25.5" x14ac:dyDescent="0.2">
      <c r="A494" s="1351"/>
      <c r="B494" s="1013" t="s">
        <v>1743</v>
      </c>
      <c r="C494" s="1014">
        <v>900</v>
      </c>
      <c r="D494" s="1014">
        <v>900</v>
      </c>
      <c r="E494" s="1015">
        <f t="shared" si="11"/>
        <v>100</v>
      </c>
    </row>
    <row r="495" spans="1:5" s="1012" customFormat="1" ht="25.5" x14ac:dyDescent="0.2">
      <c r="A495" s="1351"/>
      <c r="B495" s="1013" t="s">
        <v>455</v>
      </c>
      <c r="C495" s="1014">
        <v>2000</v>
      </c>
      <c r="D495" s="1014">
        <v>2000</v>
      </c>
      <c r="E495" s="1015">
        <f t="shared" si="11"/>
        <v>100</v>
      </c>
    </row>
    <row r="496" spans="1:5" s="1012" customFormat="1" ht="25.5" x14ac:dyDescent="0.2">
      <c r="A496" s="1351"/>
      <c r="B496" s="1013" t="s">
        <v>3554</v>
      </c>
      <c r="C496" s="1014">
        <v>100</v>
      </c>
      <c r="D496" s="1014">
        <v>100</v>
      </c>
      <c r="E496" s="1015">
        <f t="shared" si="11"/>
        <v>100</v>
      </c>
    </row>
    <row r="497" spans="1:5" s="1012" customFormat="1" x14ac:dyDescent="0.2">
      <c r="A497" s="1351"/>
      <c r="B497" s="1013" t="s">
        <v>3833</v>
      </c>
      <c r="C497" s="1014">
        <v>200</v>
      </c>
      <c r="D497" s="1014">
        <v>200</v>
      </c>
      <c r="E497" s="1015">
        <f t="shared" si="11"/>
        <v>100</v>
      </c>
    </row>
    <row r="498" spans="1:5" s="1012" customFormat="1" x14ac:dyDescent="0.2">
      <c r="A498" s="1351"/>
      <c r="B498" s="1013" t="s">
        <v>2658</v>
      </c>
      <c r="C498" s="1014">
        <v>200</v>
      </c>
      <c r="D498" s="1014">
        <v>200</v>
      </c>
      <c r="E498" s="1015">
        <f t="shared" si="11"/>
        <v>100</v>
      </c>
    </row>
    <row r="499" spans="1:5" s="1012" customFormat="1" ht="25.5" x14ac:dyDescent="0.2">
      <c r="A499" s="1351"/>
      <c r="B499" s="1013" t="s">
        <v>2781</v>
      </c>
      <c r="C499" s="1014">
        <v>150</v>
      </c>
      <c r="D499" s="1014">
        <v>150</v>
      </c>
      <c r="E499" s="1015">
        <f t="shared" si="11"/>
        <v>100</v>
      </c>
    </row>
    <row r="500" spans="1:5" s="1012" customFormat="1" x14ac:dyDescent="0.2">
      <c r="A500" s="1351"/>
      <c r="B500" s="1013" t="s">
        <v>1763</v>
      </c>
      <c r="C500" s="1014">
        <v>500</v>
      </c>
      <c r="D500" s="1014">
        <v>500</v>
      </c>
      <c r="E500" s="1015">
        <f t="shared" si="11"/>
        <v>100</v>
      </c>
    </row>
    <row r="501" spans="1:5" s="1012" customFormat="1" x14ac:dyDescent="0.2">
      <c r="A501" s="1351"/>
      <c r="B501" s="1013" t="s">
        <v>456</v>
      </c>
      <c r="C501" s="1014">
        <v>95</v>
      </c>
      <c r="D501" s="1014">
        <v>95</v>
      </c>
      <c r="E501" s="1015">
        <f t="shared" si="11"/>
        <v>100</v>
      </c>
    </row>
    <row r="502" spans="1:5" s="1012" customFormat="1" x14ac:dyDescent="0.2">
      <c r="A502" s="1351"/>
      <c r="B502" s="1013" t="s">
        <v>2782</v>
      </c>
      <c r="C502" s="1014">
        <v>300</v>
      </c>
      <c r="D502" s="1014">
        <v>300</v>
      </c>
      <c r="E502" s="1015">
        <f t="shared" si="11"/>
        <v>100</v>
      </c>
    </row>
    <row r="503" spans="1:5" s="1012" customFormat="1" ht="25.5" x14ac:dyDescent="0.2">
      <c r="A503" s="1351"/>
      <c r="B503" s="1013" t="s">
        <v>4483</v>
      </c>
      <c r="C503" s="1014">
        <v>1500</v>
      </c>
      <c r="D503" s="1014">
        <v>1500</v>
      </c>
      <c r="E503" s="1015">
        <f t="shared" si="11"/>
        <v>100</v>
      </c>
    </row>
    <row r="504" spans="1:5" s="1012" customFormat="1" x14ac:dyDescent="0.2">
      <c r="A504" s="1351"/>
      <c r="B504" s="1013" t="s">
        <v>3132</v>
      </c>
      <c r="C504" s="1014">
        <v>150</v>
      </c>
      <c r="D504" s="1014">
        <v>150</v>
      </c>
      <c r="E504" s="1015">
        <f t="shared" si="11"/>
        <v>100</v>
      </c>
    </row>
    <row r="505" spans="1:5" s="1012" customFormat="1" x14ac:dyDescent="0.2">
      <c r="A505" s="1351"/>
      <c r="B505" s="1013" t="s">
        <v>4484</v>
      </c>
      <c r="C505" s="1014">
        <v>70</v>
      </c>
      <c r="D505" s="1014">
        <v>70</v>
      </c>
      <c r="E505" s="1015">
        <f t="shared" si="11"/>
        <v>100</v>
      </c>
    </row>
    <row r="506" spans="1:5" s="1012" customFormat="1" x14ac:dyDescent="0.2">
      <c r="A506" s="1351"/>
      <c r="B506" s="1013" t="s">
        <v>4485</v>
      </c>
      <c r="C506" s="1014">
        <v>200</v>
      </c>
      <c r="D506" s="1014">
        <v>200</v>
      </c>
      <c r="E506" s="1015">
        <f t="shared" si="11"/>
        <v>100</v>
      </c>
    </row>
    <row r="507" spans="1:5" s="1012" customFormat="1" ht="25.5" customHeight="1" x14ac:dyDescent="0.2">
      <c r="A507" s="1351"/>
      <c r="B507" s="1013" t="s">
        <v>2783</v>
      </c>
      <c r="C507" s="1014">
        <v>7000</v>
      </c>
      <c r="D507" s="1014">
        <v>3500</v>
      </c>
      <c r="E507" s="1015">
        <f t="shared" si="11"/>
        <v>50</v>
      </c>
    </row>
    <row r="508" spans="1:5" s="1012" customFormat="1" x14ac:dyDescent="0.2">
      <c r="A508" s="1351"/>
      <c r="B508" s="1013" t="s">
        <v>4486</v>
      </c>
      <c r="C508" s="1014">
        <v>100</v>
      </c>
      <c r="D508" s="1014">
        <v>100</v>
      </c>
      <c r="E508" s="1015">
        <f t="shared" si="11"/>
        <v>100</v>
      </c>
    </row>
    <row r="509" spans="1:5" s="1012" customFormat="1" ht="25.5" x14ac:dyDescent="0.2">
      <c r="A509" s="1351"/>
      <c r="B509" s="1013" t="s">
        <v>3845</v>
      </c>
      <c r="C509" s="1014">
        <v>200</v>
      </c>
      <c r="D509" s="1014">
        <v>200</v>
      </c>
      <c r="E509" s="1015">
        <f t="shared" si="11"/>
        <v>100</v>
      </c>
    </row>
    <row r="510" spans="1:5" s="1012" customFormat="1" x14ac:dyDescent="0.2">
      <c r="A510" s="1351"/>
      <c r="B510" s="1013" t="s">
        <v>4487</v>
      </c>
      <c r="C510" s="1014">
        <v>66.5</v>
      </c>
      <c r="D510" s="1014">
        <v>0</v>
      </c>
      <c r="E510" s="1015">
        <f t="shared" si="11"/>
        <v>0</v>
      </c>
    </row>
    <row r="511" spans="1:5" s="1012" customFormat="1" x14ac:dyDescent="0.2">
      <c r="A511" s="1351"/>
      <c r="B511" s="1013" t="s">
        <v>3133</v>
      </c>
      <c r="C511" s="1014">
        <v>1000</v>
      </c>
      <c r="D511" s="1014">
        <v>1000</v>
      </c>
      <c r="E511" s="1015">
        <f t="shared" si="11"/>
        <v>100</v>
      </c>
    </row>
    <row r="512" spans="1:5" s="1012" customFormat="1" x14ac:dyDescent="0.2">
      <c r="A512" s="1351"/>
      <c r="B512" s="1013" t="s">
        <v>3555</v>
      </c>
      <c r="C512" s="1014">
        <v>1000</v>
      </c>
      <c r="D512" s="1014">
        <v>1000</v>
      </c>
      <c r="E512" s="1015">
        <f t="shared" si="11"/>
        <v>100</v>
      </c>
    </row>
    <row r="513" spans="1:5" s="1012" customFormat="1" ht="25.5" x14ac:dyDescent="0.2">
      <c r="A513" s="1351"/>
      <c r="B513" s="1013" t="s">
        <v>3556</v>
      </c>
      <c r="C513" s="1014">
        <v>550</v>
      </c>
      <c r="D513" s="1014">
        <v>550</v>
      </c>
      <c r="E513" s="1015">
        <f t="shared" si="11"/>
        <v>100</v>
      </c>
    </row>
    <row r="514" spans="1:5" s="1012" customFormat="1" x14ac:dyDescent="0.2">
      <c r="A514" s="1351"/>
      <c r="B514" s="1013" t="s">
        <v>458</v>
      </c>
      <c r="C514" s="1014">
        <v>3000</v>
      </c>
      <c r="D514" s="1014">
        <v>1500</v>
      </c>
      <c r="E514" s="1015">
        <f t="shared" si="11"/>
        <v>50</v>
      </c>
    </row>
    <row r="515" spans="1:5" s="1012" customFormat="1" x14ac:dyDescent="0.2">
      <c r="A515" s="1351"/>
      <c r="B515" s="1013" t="s">
        <v>4488</v>
      </c>
      <c r="C515" s="1014">
        <v>1500</v>
      </c>
      <c r="D515" s="1014">
        <v>0</v>
      </c>
      <c r="E515" s="1015">
        <f t="shared" si="11"/>
        <v>0</v>
      </c>
    </row>
    <row r="516" spans="1:5" s="1012" customFormat="1" x14ac:dyDescent="0.2">
      <c r="A516" s="1351"/>
      <c r="B516" s="1013" t="s">
        <v>4489</v>
      </c>
      <c r="C516" s="1014">
        <v>600</v>
      </c>
      <c r="D516" s="1014">
        <v>600</v>
      </c>
      <c r="E516" s="1015">
        <f t="shared" si="11"/>
        <v>100</v>
      </c>
    </row>
    <row r="517" spans="1:5" s="1012" customFormat="1" x14ac:dyDescent="0.2">
      <c r="A517" s="1351"/>
      <c r="B517" s="1013" t="s">
        <v>459</v>
      </c>
      <c r="C517" s="1014">
        <v>1500</v>
      </c>
      <c r="D517" s="1014">
        <v>1500</v>
      </c>
      <c r="E517" s="1015">
        <f t="shared" si="11"/>
        <v>100</v>
      </c>
    </row>
    <row r="518" spans="1:5" s="1012" customFormat="1" x14ac:dyDescent="0.2">
      <c r="A518" s="1351"/>
      <c r="B518" s="1013" t="s">
        <v>3130</v>
      </c>
      <c r="C518" s="1014">
        <v>198</v>
      </c>
      <c r="D518" s="1014">
        <v>198</v>
      </c>
      <c r="E518" s="1015">
        <f t="shared" si="11"/>
        <v>100</v>
      </c>
    </row>
    <row r="519" spans="1:5" s="1012" customFormat="1" ht="15" customHeight="1" x14ac:dyDescent="0.2">
      <c r="A519" s="1351"/>
      <c r="B519" s="1013" t="s">
        <v>460</v>
      </c>
      <c r="C519" s="1014">
        <v>150</v>
      </c>
      <c r="D519" s="1014">
        <v>150</v>
      </c>
      <c r="E519" s="1015">
        <f t="shared" si="11"/>
        <v>100</v>
      </c>
    </row>
    <row r="520" spans="1:5" s="1012" customFormat="1" x14ac:dyDescent="0.2">
      <c r="A520" s="1351"/>
      <c r="B520" s="1013" t="s">
        <v>461</v>
      </c>
      <c r="C520" s="1014">
        <v>2700</v>
      </c>
      <c r="D520" s="1014">
        <v>2700</v>
      </c>
      <c r="E520" s="1015">
        <f t="shared" si="11"/>
        <v>100</v>
      </c>
    </row>
    <row r="521" spans="1:5" s="1012" customFormat="1" x14ac:dyDescent="0.2">
      <c r="A521" s="1351"/>
      <c r="B521" s="1013" t="s">
        <v>4490</v>
      </c>
      <c r="C521" s="1014">
        <v>1000</v>
      </c>
      <c r="D521" s="1014">
        <v>1000</v>
      </c>
      <c r="E521" s="1015">
        <f t="shared" si="11"/>
        <v>100</v>
      </c>
    </row>
    <row r="522" spans="1:5" s="1012" customFormat="1" x14ac:dyDescent="0.2">
      <c r="A522" s="1351"/>
      <c r="B522" s="1013" t="s">
        <v>4491</v>
      </c>
      <c r="C522" s="1014">
        <v>393</v>
      </c>
      <c r="D522" s="1014">
        <v>393</v>
      </c>
      <c r="E522" s="1015">
        <f t="shared" si="11"/>
        <v>100</v>
      </c>
    </row>
    <row r="523" spans="1:5" s="1012" customFormat="1" x14ac:dyDescent="0.2">
      <c r="A523" s="1351"/>
      <c r="B523" s="1013" t="s">
        <v>462</v>
      </c>
      <c r="C523" s="1014">
        <v>110</v>
      </c>
      <c r="D523" s="1014">
        <v>110</v>
      </c>
      <c r="E523" s="1015">
        <f t="shared" si="11"/>
        <v>100</v>
      </c>
    </row>
    <row r="524" spans="1:5" s="1012" customFormat="1" x14ac:dyDescent="0.2">
      <c r="A524" s="1351"/>
      <c r="B524" s="1013" t="s">
        <v>4492</v>
      </c>
      <c r="C524" s="1014">
        <v>120.5</v>
      </c>
      <c r="D524" s="1014">
        <v>120.5</v>
      </c>
      <c r="E524" s="1015">
        <f t="shared" si="11"/>
        <v>100</v>
      </c>
    </row>
    <row r="525" spans="1:5" s="1012" customFormat="1" ht="15" customHeight="1" x14ac:dyDescent="0.2">
      <c r="A525" s="1351"/>
      <c r="B525" s="1013" t="s">
        <v>2691</v>
      </c>
      <c r="C525" s="1014">
        <v>800</v>
      </c>
      <c r="D525" s="1014">
        <v>800</v>
      </c>
      <c r="E525" s="1015">
        <f t="shared" si="11"/>
        <v>100</v>
      </c>
    </row>
    <row r="526" spans="1:5" s="1012" customFormat="1" x14ac:dyDescent="0.2">
      <c r="A526" s="1351"/>
      <c r="B526" s="1013" t="s">
        <v>4493</v>
      </c>
      <c r="C526" s="1014">
        <v>190</v>
      </c>
      <c r="D526" s="1014">
        <v>190</v>
      </c>
      <c r="E526" s="1015">
        <f t="shared" si="11"/>
        <v>100</v>
      </c>
    </row>
    <row r="527" spans="1:5" s="1012" customFormat="1" x14ac:dyDescent="0.2">
      <c r="A527" s="1351"/>
      <c r="B527" s="1013" t="s">
        <v>3134</v>
      </c>
      <c r="C527" s="1014">
        <v>140</v>
      </c>
      <c r="D527" s="1014">
        <v>140</v>
      </c>
      <c r="E527" s="1015">
        <f t="shared" si="11"/>
        <v>100</v>
      </c>
    </row>
    <row r="528" spans="1:5" s="1012" customFormat="1" x14ac:dyDescent="0.2">
      <c r="A528" s="1351"/>
      <c r="B528" s="1013" t="s">
        <v>380</v>
      </c>
      <c r="C528" s="1014">
        <v>849</v>
      </c>
      <c r="D528" s="1014">
        <v>849</v>
      </c>
      <c r="E528" s="1015">
        <f t="shared" si="11"/>
        <v>100</v>
      </c>
    </row>
    <row r="529" spans="1:5" s="1012" customFormat="1" x14ac:dyDescent="0.2">
      <c r="A529" s="1351"/>
      <c r="B529" s="1013" t="s">
        <v>3341</v>
      </c>
      <c r="C529" s="1014">
        <v>50</v>
      </c>
      <c r="D529" s="1014">
        <v>50</v>
      </c>
      <c r="E529" s="1015">
        <f t="shared" si="11"/>
        <v>100</v>
      </c>
    </row>
    <row r="530" spans="1:5" s="1012" customFormat="1" x14ac:dyDescent="0.2">
      <c r="A530" s="1351"/>
      <c r="B530" s="1013" t="s">
        <v>3558</v>
      </c>
      <c r="C530" s="1014">
        <v>150</v>
      </c>
      <c r="D530" s="1014">
        <v>150</v>
      </c>
      <c r="E530" s="1015">
        <f t="shared" si="11"/>
        <v>100</v>
      </c>
    </row>
    <row r="531" spans="1:5" s="1012" customFormat="1" x14ac:dyDescent="0.2">
      <c r="A531" s="1351"/>
      <c r="B531" s="1013" t="s">
        <v>464</v>
      </c>
      <c r="C531" s="1014">
        <v>850</v>
      </c>
      <c r="D531" s="1014">
        <v>850</v>
      </c>
      <c r="E531" s="1015">
        <f t="shared" si="11"/>
        <v>100</v>
      </c>
    </row>
    <row r="532" spans="1:5" s="1012" customFormat="1" x14ac:dyDescent="0.2">
      <c r="A532" s="1351"/>
      <c r="B532" s="1013" t="s">
        <v>3861</v>
      </c>
      <c r="C532" s="1014">
        <v>200</v>
      </c>
      <c r="D532" s="1014">
        <v>200</v>
      </c>
      <c r="E532" s="1015">
        <f t="shared" si="11"/>
        <v>100</v>
      </c>
    </row>
    <row r="533" spans="1:5" s="1012" customFormat="1" x14ac:dyDescent="0.2">
      <c r="A533" s="1351"/>
      <c r="B533" s="1013" t="s">
        <v>1814</v>
      </c>
      <c r="C533" s="1014">
        <v>295</v>
      </c>
      <c r="D533" s="1014">
        <v>295</v>
      </c>
      <c r="E533" s="1015">
        <f t="shared" si="11"/>
        <v>100</v>
      </c>
    </row>
    <row r="534" spans="1:5" s="1012" customFormat="1" x14ac:dyDescent="0.2">
      <c r="A534" s="1351"/>
      <c r="B534" s="1013" t="s">
        <v>483</v>
      </c>
      <c r="C534" s="1014">
        <v>100</v>
      </c>
      <c r="D534" s="1014">
        <v>100</v>
      </c>
      <c r="E534" s="1015">
        <f t="shared" si="11"/>
        <v>100</v>
      </c>
    </row>
    <row r="535" spans="1:5" s="1012" customFormat="1" x14ac:dyDescent="0.2">
      <c r="A535" s="1351"/>
      <c r="B535" s="1013" t="s">
        <v>465</v>
      </c>
      <c r="C535" s="1014">
        <v>800</v>
      </c>
      <c r="D535" s="1014">
        <v>800</v>
      </c>
      <c r="E535" s="1015">
        <f t="shared" si="11"/>
        <v>100</v>
      </c>
    </row>
    <row r="536" spans="1:5" s="1012" customFormat="1" x14ac:dyDescent="0.2">
      <c r="A536" s="1351"/>
      <c r="B536" s="1013" t="s">
        <v>3559</v>
      </c>
      <c r="C536" s="1014">
        <v>30</v>
      </c>
      <c r="D536" s="1014">
        <v>30</v>
      </c>
      <c r="E536" s="1015">
        <f t="shared" si="11"/>
        <v>100</v>
      </c>
    </row>
    <row r="537" spans="1:5" s="1012" customFormat="1" x14ac:dyDescent="0.2">
      <c r="A537" s="1351"/>
      <c r="B537" s="1013" t="s">
        <v>4494</v>
      </c>
      <c r="C537" s="1014">
        <v>28.5</v>
      </c>
      <c r="D537" s="1014">
        <v>28.5</v>
      </c>
      <c r="E537" s="1015">
        <f t="shared" si="11"/>
        <v>100</v>
      </c>
    </row>
    <row r="538" spans="1:5" s="1012" customFormat="1" ht="25.5" x14ac:dyDescent="0.2">
      <c r="A538" s="1351"/>
      <c r="B538" s="1013" t="s">
        <v>3136</v>
      </c>
      <c r="C538" s="1014">
        <v>250</v>
      </c>
      <c r="D538" s="1014">
        <v>250</v>
      </c>
      <c r="E538" s="1015">
        <f t="shared" si="11"/>
        <v>100</v>
      </c>
    </row>
    <row r="539" spans="1:5" s="1012" customFormat="1" x14ac:dyDescent="0.2">
      <c r="A539" s="1351"/>
      <c r="B539" s="1013" t="s">
        <v>4495</v>
      </c>
      <c r="C539" s="1014">
        <v>421.9</v>
      </c>
      <c r="D539" s="1014">
        <v>421.9</v>
      </c>
      <c r="E539" s="1015">
        <f t="shared" si="11"/>
        <v>100</v>
      </c>
    </row>
    <row r="540" spans="1:5" s="1012" customFormat="1" ht="25.5" x14ac:dyDescent="0.2">
      <c r="A540" s="1351"/>
      <c r="B540" s="1013" t="s">
        <v>4496</v>
      </c>
      <c r="C540" s="1014">
        <v>100</v>
      </c>
      <c r="D540" s="1014">
        <v>100</v>
      </c>
      <c r="E540" s="1015">
        <f t="shared" si="11"/>
        <v>100</v>
      </c>
    </row>
    <row r="541" spans="1:5" s="1012" customFormat="1" ht="25.5" x14ac:dyDescent="0.2">
      <c r="A541" s="1351"/>
      <c r="B541" s="1013" t="s">
        <v>1835</v>
      </c>
      <c r="C541" s="1014">
        <v>70</v>
      </c>
      <c r="D541" s="1014">
        <v>70</v>
      </c>
      <c r="E541" s="1015">
        <f t="shared" si="11"/>
        <v>100</v>
      </c>
    </row>
    <row r="542" spans="1:5" s="1012" customFormat="1" x14ac:dyDescent="0.2">
      <c r="A542" s="1351"/>
      <c r="B542" s="1013" t="s">
        <v>4497</v>
      </c>
      <c r="C542" s="1014">
        <v>610</v>
      </c>
      <c r="D542" s="1014">
        <v>610</v>
      </c>
      <c r="E542" s="1015">
        <f t="shared" si="11"/>
        <v>100</v>
      </c>
    </row>
    <row r="543" spans="1:5" s="1012" customFormat="1" x14ac:dyDescent="0.2">
      <c r="A543" s="1351"/>
      <c r="B543" s="1013" t="s">
        <v>1843</v>
      </c>
      <c r="C543" s="1014">
        <v>134.5</v>
      </c>
      <c r="D543" s="1014">
        <v>134.5</v>
      </c>
      <c r="E543" s="1015">
        <f t="shared" si="11"/>
        <v>100</v>
      </c>
    </row>
    <row r="544" spans="1:5" s="1012" customFormat="1" ht="15" customHeight="1" x14ac:dyDescent="0.2">
      <c r="A544" s="1351"/>
      <c r="B544" s="1013" t="s">
        <v>1844</v>
      </c>
      <c r="C544" s="1014">
        <v>200</v>
      </c>
      <c r="D544" s="1014">
        <v>200</v>
      </c>
      <c r="E544" s="1015">
        <f t="shared" ref="E544:E607" si="12">D544/C544*100</f>
        <v>100</v>
      </c>
    </row>
    <row r="545" spans="1:5" s="1012" customFormat="1" ht="25.5" x14ac:dyDescent="0.2">
      <c r="A545" s="1351"/>
      <c r="B545" s="1013" t="s">
        <v>2784</v>
      </c>
      <c r="C545" s="1014">
        <v>2000</v>
      </c>
      <c r="D545" s="1014">
        <v>2000</v>
      </c>
      <c r="E545" s="1015">
        <f t="shared" si="12"/>
        <v>100</v>
      </c>
    </row>
    <row r="546" spans="1:5" s="1012" customFormat="1" ht="25.5" x14ac:dyDescent="0.2">
      <c r="A546" s="1351"/>
      <c r="B546" s="1013" t="s">
        <v>466</v>
      </c>
      <c r="C546" s="1014">
        <v>200</v>
      </c>
      <c r="D546" s="1014">
        <v>200</v>
      </c>
      <c r="E546" s="1015">
        <f t="shared" si="12"/>
        <v>100</v>
      </c>
    </row>
    <row r="547" spans="1:5" s="1012" customFormat="1" ht="25.5" x14ac:dyDescent="0.2">
      <c r="A547" s="1351"/>
      <c r="B547" s="1013" t="s">
        <v>2785</v>
      </c>
      <c r="C547" s="1014">
        <v>500</v>
      </c>
      <c r="D547" s="1014">
        <v>500</v>
      </c>
      <c r="E547" s="1015">
        <f t="shared" si="12"/>
        <v>100</v>
      </c>
    </row>
    <row r="548" spans="1:5" s="1012" customFormat="1" x14ac:dyDescent="0.2">
      <c r="A548" s="1351"/>
      <c r="B548" s="1013" t="s">
        <v>3560</v>
      </c>
      <c r="C548" s="1014">
        <v>100</v>
      </c>
      <c r="D548" s="1014">
        <v>100</v>
      </c>
      <c r="E548" s="1015">
        <f t="shared" si="12"/>
        <v>100</v>
      </c>
    </row>
    <row r="549" spans="1:5" s="1012" customFormat="1" x14ac:dyDescent="0.2">
      <c r="A549" s="1351"/>
      <c r="B549" s="1013" t="s">
        <v>3875</v>
      </c>
      <c r="C549" s="1014">
        <v>35</v>
      </c>
      <c r="D549" s="1014">
        <v>35</v>
      </c>
      <c r="E549" s="1015">
        <f t="shared" si="12"/>
        <v>100</v>
      </c>
    </row>
    <row r="550" spans="1:5" s="1012" customFormat="1" ht="25.5" x14ac:dyDescent="0.2">
      <c r="A550" s="1351"/>
      <c r="B550" s="1013" t="s">
        <v>4498</v>
      </c>
      <c r="C550" s="1014">
        <v>65</v>
      </c>
      <c r="D550" s="1014">
        <v>65</v>
      </c>
      <c r="E550" s="1015">
        <f t="shared" si="12"/>
        <v>100</v>
      </c>
    </row>
    <row r="551" spans="1:5" s="1012" customFormat="1" ht="25.5" x14ac:dyDescent="0.2">
      <c r="A551" s="1351"/>
      <c r="B551" s="1013" t="s">
        <v>4499</v>
      </c>
      <c r="C551" s="1014">
        <v>60</v>
      </c>
      <c r="D551" s="1014">
        <v>60</v>
      </c>
      <c r="E551" s="1015">
        <f t="shared" si="12"/>
        <v>100</v>
      </c>
    </row>
    <row r="552" spans="1:5" s="1012" customFormat="1" ht="25.5" x14ac:dyDescent="0.2">
      <c r="A552" s="1351"/>
      <c r="B552" s="1013" t="s">
        <v>467</v>
      </c>
      <c r="C552" s="1014">
        <v>250</v>
      </c>
      <c r="D552" s="1014">
        <v>250</v>
      </c>
      <c r="E552" s="1015">
        <f t="shared" si="12"/>
        <v>100</v>
      </c>
    </row>
    <row r="553" spans="1:5" s="1012" customFormat="1" ht="25.5" customHeight="1" x14ac:dyDescent="0.2">
      <c r="A553" s="1351"/>
      <c r="B553" s="1013" t="s">
        <v>468</v>
      </c>
      <c r="C553" s="1014">
        <v>300</v>
      </c>
      <c r="D553" s="1014">
        <v>300</v>
      </c>
      <c r="E553" s="1015">
        <f t="shared" si="12"/>
        <v>100</v>
      </c>
    </row>
    <row r="554" spans="1:5" s="1012" customFormat="1" ht="25.5" x14ac:dyDescent="0.2">
      <c r="A554" s="1351"/>
      <c r="B554" s="1013" t="s">
        <v>469</v>
      </c>
      <c r="C554" s="1014">
        <v>3000</v>
      </c>
      <c r="D554" s="1014">
        <v>3000</v>
      </c>
      <c r="E554" s="1015">
        <f t="shared" si="12"/>
        <v>100</v>
      </c>
    </row>
    <row r="555" spans="1:5" s="1012" customFormat="1" x14ac:dyDescent="0.2">
      <c r="A555" s="1351"/>
      <c r="B555" s="1013" t="s">
        <v>1606</v>
      </c>
      <c r="C555" s="1014">
        <v>221.69</v>
      </c>
      <c r="D555" s="1014">
        <v>0</v>
      </c>
      <c r="E555" s="1015">
        <f t="shared" si="12"/>
        <v>0</v>
      </c>
    </row>
    <row r="556" spans="1:5" s="1012" customFormat="1" x14ac:dyDescent="0.2">
      <c r="A556" s="1351"/>
      <c r="B556" s="1013" t="s">
        <v>354</v>
      </c>
      <c r="C556" s="1014">
        <v>68.28</v>
      </c>
      <c r="D556" s="1014">
        <v>68.28</v>
      </c>
      <c r="E556" s="1015">
        <f t="shared" si="12"/>
        <v>100</v>
      </c>
    </row>
    <row r="557" spans="1:5" s="1012" customFormat="1" x14ac:dyDescent="0.2">
      <c r="A557" s="1351"/>
      <c r="B557" s="1013" t="s">
        <v>4500</v>
      </c>
      <c r="C557" s="1014">
        <v>200</v>
      </c>
      <c r="D557" s="1014">
        <v>200</v>
      </c>
      <c r="E557" s="1015">
        <f t="shared" si="12"/>
        <v>100</v>
      </c>
    </row>
    <row r="558" spans="1:5" s="1012" customFormat="1" ht="15" customHeight="1" x14ac:dyDescent="0.2">
      <c r="A558" s="1351"/>
      <c r="B558" s="1013" t="s">
        <v>3139</v>
      </c>
      <c r="C558" s="1014">
        <v>200</v>
      </c>
      <c r="D558" s="1014">
        <v>200</v>
      </c>
      <c r="E558" s="1015">
        <f t="shared" si="12"/>
        <v>100</v>
      </c>
    </row>
    <row r="559" spans="1:5" s="1012" customFormat="1" x14ac:dyDescent="0.2">
      <c r="A559" s="1351"/>
      <c r="B559" s="1013" t="s">
        <v>1889</v>
      </c>
      <c r="C559" s="1014">
        <v>200</v>
      </c>
      <c r="D559" s="1014">
        <v>200</v>
      </c>
      <c r="E559" s="1015">
        <f t="shared" si="12"/>
        <v>100</v>
      </c>
    </row>
    <row r="560" spans="1:5" s="1012" customFormat="1" x14ac:dyDescent="0.2">
      <c r="A560" s="1351"/>
      <c r="B560" s="1013" t="s">
        <v>4501</v>
      </c>
      <c r="C560" s="1014">
        <v>393.64</v>
      </c>
      <c r="D560" s="1014">
        <v>393.63299999999998</v>
      </c>
      <c r="E560" s="1015">
        <f t="shared" si="12"/>
        <v>99.998221725434405</v>
      </c>
    </row>
    <row r="561" spans="1:5" s="1012" customFormat="1" x14ac:dyDescent="0.2">
      <c r="A561" s="1351"/>
      <c r="B561" s="1013" t="s">
        <v>2659</v>
      </c>
      <c r="C561" s="1014">
        <v>300</v>
      </c>
      <c r="D561" s="1014">
        <v>300</v>
      </c>
      <c r="E561" s="1015">
        <f t="shared" si="12"/>
        <v>100</v>
      </c>
    </row>
    <row r="562" spans="1:5" s="1012" customFormat="1" ht="25.5" x14ac:dyDescent="0.2">
      <c r="A562" s="1351"/>
      <c r="B562" s="1013" t="s">
        <v>3561</v>
      </c>
      <c r="C562" s="1014">
        <v>150</v>
      </c>
      <c r="D562" s="1014">
        <v>150</v>
      </c>
      <c r="E562" s="1015">
        <f t="shared" si="12"/>
        <v>100</v>
      </c>
    </row>
    <row r="563" spans="1:5" s="1012" customFormat="1" ht="25.5" x14ac:dyDescent="0.2">
      <c r="A563" s="1351"/>
      <c r="B563" s="1013" t="s">
        <v>4502</v>
      </c>
      <c r="C563" s="1014">
        <v>200</v>
      </c>
      <c r="D563" s="1014">
        <v>200</v>
      </c>
      <c r="E563" s="1015">
        <f t="shared" si="12"/>
        <v>100</v>
      </c>
    </row>
    <row r="564" spans="1:5" s="1012" customFormat="1" x14ac:dyDescent="0.2">
      <c r="A564" s="1351"/>
      <c r="B564" s="1013" t="s">
        <v>2929</v>
      </c>
      <c r="C564" s="1014">
        <v>110</v>
      </c>
      <c r="D564" s="1014">
        <v>110</v>
      </c>
      <c r="E564" s="1015">
        <f t="shared" si="12"/>
        <v>100</v>
      </c>
    </row>
    <row r="565" spans="1:5" s="1012" customFormat="1" ht="25.5" x14ac:dyDescent="0.2">
      <c r="A565" s="1351"/>
      <c r="B565" s="1013" t="s">
        <v>3562</v>
      </c>
      <c r="C565" s="1014">
        <v>80</v>
      </c>
      <c r="D565" s="1014">
        <v>80</v>
      </c>
      <c r="E565" s="1015">
        <f t="shared" si="12"/>
        <v>100</v>
      </c>
    </row>
    <row r="566" spans="1:5" s="1012" customFormat="1" x14ac:dyDescent="0.2">
      <c r="A566" s="1351"/>
      <c r="B566" s="1013" t="s">
        <v>4503</v>
      </c>
      <c r="C566" s="1014">
        <v>5500</v>
      </c>
      <c r="D566" s="1014">
        <v>5500</v>
      </c>
      <c r="E566" s="1015">
        <f t="shared" si="12"/>
        <v>100</v>
      </c>
    </row>
    <row r="567" spans="1:5" s="1012" customFormat="1" x14ac:dyDescent="0.2">
      <c r="A567" s="1351"/>
      <c r="B567" s="1013" t="s">
        <v>3140</v>
      </c>
      <c r="C567" s="1014">
        <v>154</v>
      </c>
      <c r="D567" s="1014">
        <v>154</v>
      </c>
      <c r="E567" s="1015">
        <f t="shared" si="12"/>
        <v>100</v>
      </c>
    </row>
    <row r="568" spans="1:5" s="1012" customFormat="1" x14ac:dyDescent="0.2">
      <c r="A568" s="1351"/>
      <c r="B568" s="1013" t="s">
        <v>4504</v>
      </c>
      <c r="C568" s="1014">
        <v>75</v>
      </c>
      <c r="D568" s="1014">
        <v>75</v>
      </c>
      <c r="E568" s="1015">
        <f t="shared" si="12"/>
        <v>100</v>
      </c>
    </row>
    <row r="569" spans="1:5" s="1012" customFormat="1" x14ac:dyDescent="0.2">
      <c r="A569" s="1351"/>
      <c r="B569" s="1013" t="s">
        <v>470</v>
      </c>
      <c r="C569" s="1014">
        <v>600</v>
      </c>
      <c r="D569" s="1014">
        <v>600</v>
      </c>
      <c r="E569" s="1015">
        <f t="shared" si="12"/>
        <v>100</v>
      </c>
    </row>
    <row r="570" spans="1:5" s="1012" customFormat="1" ht="25.5" x14ac:dyDescent="0.2">
      <c r="A570" s="1351"/>
      <c r="B570" s="1013" t="s">
        <v>471</v>
      </c>
      <c r="C570" s="1014">
        <v>8700</v>
      </c>
      <c r="D570" s="1014">
        <v>8700</v>
      </c>
      <c r="E570" s="1015">
        <f t="shared" si="12"/>
        <v>100</v>
      </c>
    </row>
    <row r="571" spans="1:5" s="1012" customFormat="1" ht="25.5" x14ac:dyDescent="0.2">
      <c r="A571" s="1351"/>
      <c r="B571" s="1013" t="s">
        <v>3141</v>
      </c>
      <c r="C571" s="1014">
        <v>500</v>
      </c>
      <c r="D571" s="1014">
        <v>500</v>
      </c>
      <c r="E571" s="1015">
        <f t="shared" si="12"/>
        <v>100</v>
      </c>
    </row>
    <row r="572" spans="1:5" s="1012" customFormat="1" x14ac:dyDescent="0.2">
      <c r="A572" s="1351"/>
      <c r="B572" s="1013" t="s">
        <v>3563</v>
      </c>
      <c r="C572" s="1014">
        <v>2500</v>
      </c>
      <c r="D572" s="1014">
        <v>2500</v>
      </c>
      <c r="E572" s="1015">
        <f t="shared" si="12"/>
        <v>100</v>
      </c>
    </row>
    <row r="573" spans="1:5" s="1012" customFormat="1" x14ac:dyDescent="0.2">
      <c r="A573" s="1351"/>
      <c r="B573" s="1013" t="s">
        <v>3564</v>
      </c>
      <c r="C573" s="1014">
        <v>6000</v>
      </c>
      <c r="D573" s="1014">
        <v>6000</v>
      </c>
      <c r="E573" s="1015">
        <f t="shared" si="12"/>
        <v>100</v>
      </c>
    </row>
    <row r="574" spans="1:5" s="1012" customFormat="1" x14ac:dyDescent="0.2">
      <c r="A574" s="1351"/>
      <c r="B574" s="1013" t="s">
        <v>3529</v>
      </c>
      <c r="C574" s="1014">
        <v>100</v>
      </c>
      <c r="D574" s="1014">
        <v>100</v>
      </c>
      <c r="E574" s="1015">
        <f t="shared" si="12"/>
        <v>100</v>
      </c>
    </row>
    <row r="575" spans="1:5" s="1012" customFormat="1" x14ac:dyDescent="0.2">
      <c r="A575" s="1351"/>
      <c r="B575" s="1013" t="s">
        <v>3930</v>
      </c>
      <c r="C575" s="1014">
        <v>150</v>
      </c>
      <c r="D575" s="1014">
        <v>150</v>
      </c>
      <c r="E575" s="1015">
        <f t="shared" si="12"/>
        <v>100</v>
      </c>
    </row>
    <row r="576" spans="1:5" s="1012" customFormat="1" x14ac:dyDescent="0.2">
      <c r="A576" s="1351"/>
      <c r="B576" s="1013" t="s">
        <v>2661</v>
      </c>
      <c r="C576" s="1014">
        <v>200</v>
      </c>
      <c r="D576" s="1014">
        <v>200</v>
      </c>
      <c r="E576" s="1015">
        <f t="shared" si="12"/>
        <v>100</v>
      </c>
    </row>
    <row r="577" spans="1:5" s="1012" customFormat="1" x14ac:dyDescent="0.2">
      <c r="A577" s="1351"/>
      <c r="B577" s="1013" t="s">
        <v>4505</v>
      </c>
      <c r="C577" s="1014">
        <v>500</v>
      </c>
      <c r="D577" s="1014">
        <v>500</v>
      </c>
      <c r="E577" s="1015">
        <f t="shared" si="12"/>
        <v>100</v>
      </c>
    </row>
    <row r="578" spans="1:5" s="1012" customFormat="1" x14ac:dyDescent="0.2">
      <c r="A578" s="1351"/>
      <c r="B578" s="1013" t="s">
        <v>486</v>
      </c>
      <c r="C578" s="1014">
        <v>15000</v>
      </c>
      <c r="D578" s="1014">
        <v>15000</v>
      </c>
      <c r="E578" s="1015">
        <f t="shared" si="12"/>
        <v>100</v>
      </c>
    </row>
    <row r="579" spans="1:5" s="1012" customFormat="1" x14ac:dyDescent="0.2">
      <c r="A579" s="1351"/>
      <c r="B579" s="1013" t="s">
        <v>3142</v>
      </c>
      <c r="C579" s="1014">
        <v>30</v>
      </c>
      <c r="D579" s="1014">
        <v>30</v>
      </c>
      <c r="E579" s="1015">
        <f t="shared" si="12"/>
        <v>100</v>
      </c>
    </row>
    <row r="580" spans="1:5" s="1012" customFormat="1" x14ac:dyDescent="0.2">
      <c r="A580" s="1351"/>
      <c r="B580" s="1013" t="s">
        <v>3143</v>
      </c>
      <c r="C580" s="1014">
        <v>100</v>
      </c>
      <c r="D580" s="1014">
        <v>100</v>
      </c>
      <c r="E580" s="1015">
        <f t="shared" si="12"/>
        <v>100</v>
      </c>
    </row>
    <row r="581" spans="1:5" s="1012" customFormat="1" ht="25.5" x14ac:dyDescent="0.2">
      <c r="A581" s="1351"/>
      <c r="B581" s="1013" t="s">
        <v>4506</v>
      </c>
      <c r="C581" s="1014">
        <v>100</v>
      </c>
      <c r="D581" s="1014">
        <v>100</v>
      </c>
      <c r="E581" s="1015">
        <f t="shared" si="12"/>
        <v>100</v>
      </c>
    </row>
    <row r="582" spans="1:5" s="1012" customFormat="1" ht="25.5" x14ac:dyDescent="0.2">
      <c r="A582" s="1351"/>
      <c r="B582" s="1013" t="s">
        <v>4507</v>
      </c>
      <c r="C582" s="1014">
        <v>500</v>
      </c>
      <c r="D582" s="1014">
        <v>500</v>
      </c>
      <c r="E582" s="1015">
        <f t="shared" si="12"/>
        <v>100</v>
      </c>
    </row>
    <row r="583" spans="1:5" s="1012" customFormat="1" ht="25.5" x14ac:dyDescent="0.2">
      <c r="A583" s="1351"/>
      <c r="B583" s="1013" t="s">
        <v>472</v>
      </c>
      <c r="C583" s="1014">
        <v>200</v>
      </c>
      <c r="D583" s="1014">
        <v>200</v>
      </c>
      <c r="E583" s="1015">
        <f t="shared" si="12"/>
        <v>100</v>
      </c>
    </row>
    <row r="584" spans="1:5" s="1012" customFormat="1" x14ac:dyDescent="0.2">
      <c r="A584" s="1351"/>
      <c r="B584" s="1013" t="s">
        <v>473</v>
      </c>
      <c r="C584" s="1014">
        <v>30</v>
      </c>
      <c r="D584" s="1014">
        <v>30</v>
      </c>
      <c r="E584" s="1015">
        <f t="shared" si="12"/>
        <v>100</v>
      </c>
    </row>
    <row r="585" spans="1:5" s="1012" customFormat="1" x14ac:dyDescent="0.2">
      <c r="A585" s="1351"/>
      <c r="B585" s="1013" t="s">
        <v>2944</v>
      </c>
      <c r="C585" s="1014">
        <v>120</v>
      </c>
      <c r="D585" s="1014">
        <v>120</v>
      </c>
      <c r="E585" s="1015">
        <f t="shared" si="12"/>
        <v>100</v>
      </c>
    </row>
    <row r="586" spans="1:5" s="1012" customFormat="1" ht="25.5" x14ac:dyDescent="0.2">
      <c r="A586" s="1351"/>
      <c r="B586" s="1013" t="s">
        <v>474</v>
      </c>
      <c r="C586" s="1014">
        <v>570</v>
      </c>
      <c r="D586" s="1014">
        <v>570</v>
      </c>
      <c r="E586" s="1015">
        <f t="shared" si="12"/>
        <v>100</v>
      </c>
    </row>
    <row r="587" spans="1:5" s="1012" customFormat="1" x14ac:dyDescent="0.2">
      <c r="A587" s="1351"/>
      <c r="B587" s="1013" t="s">
        <v>4508</v>
      </c>
      <c r="C587" s="1014">
        <v>150</v>
      </c>
      <c r="D587" s="1014">
        <v>150</v>
      </c>
      <c r="E587" s="1015">
        <f t="shared" si="12"/>
        <v>100</v>
      </c>
    </row>
    <row r="588" spans="1:5" s="1012" customFormat="1" x14ac:dyDescent="0.2">
      <c r="A588" s="1351"/>
      <c r="B588" s="1013" t="s">
        <v>3565</v>
      </c>
      <c r="C588" s="1014">
        <v>65</v>
      </c>
      <c r="D588" s="1014">
        <v>65</v>
      </c>
      <c r="E588" s="1015">
        <f t="shared" si="12"/>
        <v>100</v>
      </c>
    </row>
    <row r="589" spans="1:5" s="1012" customFormat="1" ht="25.5" x14ac:dyDescent="0.2">
      <c r="A589" s="1351"/>
      <c r="B589" s="1013" t="s">
        <v>4509</v>
      </c>
      <c r="C589" s="1014">
        <v>100</v>
      </c>
      <c r="D589" s="1014">
        <v>100</v>
      </c>
      <c r="E589" s="1015">
        <f t="shared" si="12"/>
        <v>100</v>
      </c>
    </row>
    <row r="590" spans="1:5" s="1012" customFormat="1" ht="25.5" x14ac:dyDescent="0.2">
      <c r="A590" s="1351"/>
      <c r="B590" s="1013" t="s">
        <v>476</v>
      </c>
      <c r="C590" s="1014">
        <v>200</v>
      </c>
      <c r="D590" s="1014">
        <v>200</v>
      </c>
      <c r="E590" s="1015">
        <f t="shared" si="12"/>
        <v>100</v>
      </c>
    </row>
    <row r="591" spans="1:5" s="1012" customFormat="1" x14ac:dyDescent="0.2">
      <c r="A591" s="1351"/>
      <c r="B591" s="1013" t="s">
        <v>398</v>
      </c>
      <c r="C591" s="1014">
        <v>40</v>
      </c>
      <c r="D591" s="1014">
        <v>40</v>
      </c>
      <c r="E591" s="1015">
        <f t="shared" si="12"/>
        <v>100</v>
      </c>
    </row>
    <row r="592" spans="1:5" s="1012" customFormat="1" x14ac:dyDescent="0.2">
      <c r="A592" s="1351"/>
      <c r="B592" s="1013" t="s">
        <v>3566</v>
      </c>
      <c r="C592" s="1014">
        <v>150</v>
      </c>
      <c r="D592" s="1014">
        <v>150</v>
      </c>
      <c r="E592" s="1015">
        <f t="shared" si="12"/>
        <v>100</v>
      </c>
    </row>
    <row r="593" spans="1:5" s="1012" customFormat="1" x14ac:dyDescent="0.2">
      <c r="A593" s="1351"/>
      <c r="B593" s="1013" t="s">
        <v>3144</v>
      </c>
      <c r="C593" s="1014">
        <v>75</v>
      </c>
      <c r="D593" s="1014">
        <v>75</v>
      </c>
      <c r="E593" s="1015">
        <f t="shared" si="12"/>
        <v>100</v>
      </c>
    </row>
    <row r="594" spans="1:5" s="1012" customFormat="1" ht="25.5" x14ac:dyDescent="0.2">
      <c r="A594" s="1351"/>
      <c r="B594" s="1013" t="s">
        <v>4510</v>
      </c>
      <c r="C594" s="1014">
        <v>75</v>
      </c>
      <c r="D594" s="1014">
        <v>75</v>
      </c>
      <c r="E594" s="1015">
        <f t="shared" si="12"/>
        <v>100</v>
      </c>
    </row>
    <row r="595" spans="1:5" s="1012" customFormat="1" x14ac:dyDescent="0.2">
      <c r="A595" s="1351"/>
      <c r="B595" s="1013" t="s">
        <v>3410</v>
      </c>
      <c r="C595" s="1014">
        <v>75</v>
      </c>
      <c r="D595" s="1014">
        <v>75</v>
      </c>
      <c r="E595" s="1015">
        <f t="shared" si="12"/>
        <v>100</v>
      </c>
    </row>
    <row r="596" spans="1:5" s="1012" customFormat="1" x14ac:dyDescent="0.2">
      <c r="A596" s="1351"/>
      <c r="B596" s="1013" t="s">
        <v>3567</v>
      </c>
      <c r="C596" s="1014">
        <v>500</v>
      </c>
      <c r="D596" s="1014">
        <v>500</v>
      </c>
      <c r="E596" s="1015">
        <f t="shared" si="12"/>
        <v>100</v>
      </c>
    </row>
    <row r="597" spans="1:5" s="1012" customFormat="1" ht="15" customHeight="1" x14ac:dyDescent="0.2">
      <c r="A597" s="1351"/>
      <c r="B597" s="1013" t="s">
        <v>3568</v>
      </c>
      <c r="C597" s="1014">
        <v>600</v>
      </c>
      <c r="D597" s="1014">
        <v>600</v>
      </c>
      <c r="E597" s="1015">
        <f t="shared" si="12"/>
        <v>100</v>
      </c>
    </row>
    <row r="598" spans="1:5" s="1012" customFormat="1" ht="25.5" x14ac:dyDescent="0.2">
      <c r="A598" s="1351"/>
      <c r="B598" s="1013" t="s">
        <v>477</v>
      </c>
      <c r="C598" s="1014">
        <v>2963.24</v>
      </c>
      <c r="D598" s="1014">
        <v>2963.24</v>
      </c>
      <c r="E598" s="1015">
        <f t="shared" si="12"/>
        <v>100</v>
      </c>
    </row>
    <row r="599" spans="1:5" s="1012" customFormat="1" x14ac:dyDescent="0.2">
      <c r="A599" s="1351"/>
      <c r="B599" s="1013" t="s">
        <v>4511</v>
      </c>
      <c r="C599" s="1014">
        <v>800</v>
      </c>
      <c r="D599" s="1014">
        <v>800</v>
      </c>
      <c r="E599" s="1015">
        <f t="shared" si="12"/>
        <v>100</v>
      </c>
    </row>
    <row r="600" spans="1:5" s="1012" customFormat="1" ht="15" customHeight="1" x14ac:dyDescent="0.2">
      <c r="A600" s="1351"/>
      <c r="B600" s="1013" t="s">
        <v>4512</v>
      </c>
      <c r="C600" s="1014">
        <v>50</v>
      </c>
      <c r="D600" s="1014">
        <v>50</v>
      </c>
      <c r="E600" s="1015">
        <f t="shared" si="12"/>
        <v>100</v>
      </c>
    </row>
    <row r="601" spans="1:5" s="1012" customFormat="1" x14ac:dyDescent="0.2">
      <c r="A601" s="1351"/>
      <c r="B601" s="1013" t="s">
        <v>3145</v>
      </c>
      <c r="C601" s="1014">
        <v>100</v>
      </c>
      <c r="D601" s="1014">
        <v>100</v>
      </c>
      <c r="E601" s="1015">
        <f t="shared" si="12"/>
        <v>100</v>
      </c>
    </row>
    <row r="602" spans="1:5" s="1012" customFormat="1" x14ac:dyDescent="0.2">
      <c r="A602" s="1351"/>
      <c r="B602" s="1013" t="s">
        <v>1984</v>
      </c>
      <c r="C602" s="1014">
        <v>350</v>
      </c>
      <c r="D602" s="1014">
        <v>350</v>
      </c>
      <c r="E602" s="1015">
        <f t="shared" si="12"/>
        <v>100</v>
      </c>
    </row>
    <row r="603" spans="1:5" s="1012" customFormat="1" ht="25.5" x14ac:dyDescent="0.2">
      <c r="A603" s="1351"/>
      <c r="B603" s="1013" t="s">
        <v>1985</v>
      </c>
      <c r="C603" s="1014">
        <v>80</v>
      </c>
      <c r="D603" s="1014">
        <v>80</v>
      </c>
      <c r="E603" s="1015">
        <f t="shared" si="12"/>
        <v>100</v>
      </c>
    </row>
    <row r="604" spans="1:5" s="1012" customFormat="1" ht="15" customHeight="1" x14ac:dyDescent="0.2">
      <c r="A604" s="1351"/>
      <c r="B604" s="1013" t="s">
        <v>478</v>
      </c>
      <c r="C604" s="1014">
        <v>200</v>
      </c>
      <c r="D604" s="1014">
        <v>200</v>
      </c>
      <c r="E604" s="1015">
        <f t="shared" si="12"/>
        <v>100</v>
      </c>
    </row>
    <row r="605" spans="1:5" s="1012" customFormat="1" x14ac:dyDescent="0.2">
      <c r="A605" s="1351"/>
      <c r="B605" s="1013" t="s">
        <v>4513</v>
      </c>
      <c r="C605" s="1014">
        <v>200</v>
      </c>
      <c r="D605" s="1014">
        <v>200</v>
      </c>
      <c r="E605" s="1015">
        <f t="shared" si="12"/>
        <v>100</v>
      </c>
    </row>
    <row r="606" spans="1:5" s="1012" customFormat="1" ht="25.5" x14ac:dyDescent="0.2">
      <c r="A606" s="1351"/>
      <c r="B606" s="1013" t="s">
        <v>3569</v>
      </c>
      <c r="C606" s="1014">
        <v>200</v>
      </c>
      <c r="D606" s="1014">
        <v>200</v>
      </c>
      <c r="E606" s="1015">
        <f t="shared" si="12"/>
        <v>100</v>
      </c>
    </row>
    <row r="607" spans="1:5" s="1012" customFormat="1" x14ac:dyDescent="0.2">
      <c r="A607" s="1351"/>
      <c r="B607" s="1013" t="s">
        <v>4514</v>
      </c>
      <c r="C607" s="1014">
        <v>250</v>
      </c>
      <c r="D607" s="1014">
        <v>250</v>
      </c>
      <c r="E607" s="1015">
        <f t="shared" si="12"/>
        <v>100</v>
      </c>
    </row>
    <row r="608" spans="1:5" s="1012" customFormat="1" ht="25.5" x14ac:dyDescent="0.2">
      <c r="A608" s="1351"/>
      <c r="B608" s="1013" t="s">
        <v>479</v>
      </c>
      <c r="C608" s="1014">
        <v>400</v>
      </c>
      <c r="D608" s="1014">
        <v>400</v>
      </c>
      <c r="E608" s="1015">
        <f t="shared" ref="E608:E648" si="13">D608/C608*100</f>
        <v>100</v>
      </c>
    </row>
    <row r="609" spans="1:5" s="1012" customFormat="1" ht="25.5" x14ac:dyDescent="0.2">
      <c r="A609" s="1351"/>
      <c r="B609" s="1013" t="s">
        <v>4515</v>
      </c>
      <c r="C609" s="1014">
        <v>250</v>
      </c>
      <c r="D609" s="1014">
        <v>250</v>
      </c>
      <c r="E609" s="1015">
        <f t="shared" si="13"/>
        <v>100</v>
      </c>
    </row>
    <row r="610" spans="1:5" s="1012" customFormat="1" ht="25.5" x14ac:dyDescent="0.2">
      <c r="A610" s="1351"/>
      <c r="B610" s="1013" t="s">
        <v>3570</v>
      </c>
      <c r="C610" s="1014">
        <v>60</v>
      </c>
      <c r="D610" s="1014">
        <v>60</v>
      </c>
      <c r="E610" s="1015">
        <f t="shared" si="13"/>
        <v>100</v>
      </c>
    </row>
    <row r="611" spans="1:5" s="1012" customFormat="1" ht="15" customHeight="1" x14ac:dyDescent="0.2">
      <c r="A611" s="1351"/>
      <c r="B611" s="1013" t="s">
        <v>4516</v>
      </c>
      <c r="C611" s="1014">
        <v>200</v>
      </c>
      <c r="D611" s="1014">
        <v>200</v>
      </c>
      <c r="E611" s="1015">
        <f t="shared" si="13"/>
        <v>100</v>
      </c>
    </row>
    <row r="612" spans="1:5" s="1012" customFormat="1" ht="25.5" x14ac:dyDescent="0.2">
      <c r="A612" s="1351"/>
      <c r="B612" s="1013" t="s">
        <v>4517</v>
      </c>
      <c r="C612" s="1014">
        <v>120</v>
      </c>
      <c r="D612" s="1014">
        <v>120</v>
      </c>
      <c r="E612" s="1015">
        <f t="shared" si="13"/>
        <v>100</v>
      </c>
    </row>
    <row r="613" spans="1:5" s="1012" customFormat="1" ht="25.5" x14ac:dyDescent="0.2">
      <c r="A613" s="1351"/>
      <c r="B613" s="1013" t="s">
        <v>3146</v>
      </c>
      <c r="C613" s="1014">
        <v>150</v>
      </c>
      <c r="D613" s="1014">
        <v>150</v>
      </c>
      <c r="E613" s="1015">
        <f t="shared" si="13"/>
        <v>100</v>
      </c>
    </row>
    <row r="614" spans="1:5" s="1012" customFormat="1" ht="25.5" x14ac:dyDescent="0.2">
      <c r="A614" s="1351"/>
      <c r="B614" s="1013" t="s">
        <v>4518</v>
      </c>
      <c r="C614" s="1014">
        <v>55</v>
      </c>
      <c r="D614" s="1014">
        <v>55</v>
      </c>
      <c r="E614" s="1015">
        <f t="shared" si="13"/>
        <v>100</v>
      </c>
    </row>
    <row r="615" spans="1:5" s="1012" customFormat="1" ht="25.5" x14ac:dyDescent="0.2">
      <c r="A615" s="1351"/>
      <c r="B615" s="1013" t="s">
        <v>3147</v>
      </c>
      <c r="C615" s="1014">
        <v>240</v>
      </c>
      <c r="D615" s="1014">
        <v>240</v>
      </c>
      <c r="E615" s="1015">
        <f t="shared" si="13"/>
        <v>100</v>
      </c>
    </row>
    <row r="616" spans="1:5" s="1012" customFormat="1" x14ac:dyDescent="0.2">
      <c r="A616" s="1351"/>
      <c r="B616" s="1013" t="s">
        <v>3571</v>
      </c>
      <c r="C616" s="1014">
        <v>60</v>
      </c>
      <c r="D616" s="1014">
        <v>60</v>
      </c>
      <c r="E616" s="1015">
        <f t="shared" si="13"/>
        <v>100</v>
      </c>
    </row>
    <row r="617" spans="1:5" s="1012" customFormat="1" x14ac:dyDescent="0.2">
      <c r="A617" s="1351"/>
      <c r="B617" s="1013" t="s">
        <v>4519</v>
      </c>
      <c r="C617" s="1014">
        <v>150</v>
      </c>
      <c r="D617" s="1014">
        <v>150</v>
      </c>
      <c r="E617" s="1015">
        <f t="shared" si="13"/>
        <v>100</v>
      </c>
    </row>
    <row r="618" spans="1:5" s="1012" customFormat="1" x14ac:dyDescent="0.2">
      <c r="A618" s="1351"/>
      <c r="B618" s="1013" t="s">
        <v>2789</v>
      </c>
      <c r="C618" s="1014">
        <v>350</v>
      </c>
      <c r="D618" s="1014">
        <v>350</v>
      </c>
      <c r="E618" s="1015">
        <f t="shared" si="13"/>
        <v>100</v>
      </c>
    </row>
    <row r="619" spans="1:5" s="1012" customFormat="1" x14ac:dyDescent="0.2">
      <c r="A619" s="1351"/>
      <c r="B619" s="1013" t="s">
        <v>3412</v>
      </c>
      <c r="C619" s="1014">
        <v>50</v>
      </c>
      <c r="D619" s="1014">
        <v>50</v>
      </c>
      <c r="E619" s="1015">
        <f t="shared" si="13"/>
        <v>100</v>
      </c>
    </row>
    <row r="620" spans="1:5" s="1012" customFormat="1" x14ac:dyDescent="0.2">
      <c r="A620" s="1351"/>
      <c r="B620" s="1013" t="s">
        <v>4520</v>
      </c>
      <c r="C620" s="1014">
        <v>500</v>
      </c>
      <c r="D620" s="1014">
        <v>500</v>
      </c>
      <c r="E620" s="1015">
        <f t="shared" si="13"/>
        <v>100</v>
      </c>
    </row>
    <row r="621" spans="1:5" s="1012" customFormat="1" ht="25.5" x14ac:dyDescent="0.2">
      <c r="A621" s="1027" t="s">
        <v>4521</v>
      </c>
      <c r="B621" s="1013" t="s">
        <v>452</v>
      </c>
      <c r="C621" s="1014">
        <v>40000</v>
      </c>
      <c r="D621" s="1014">
        <v>40000</v>
      </c>
      <c r="E621" s="1015">
        <f t="shared" si="13"/>
        <v>100</v>
      </c>
    </row>
    <row r="622" spans="1:5" s="1012" customFormat="1" x14ac:dyDescent="0.2">
      <c r="A622" s="1351" t="s">
        <v>4522</v>
      </c>
      <c r="B622" s="1013" t="s">
        <v>480</v>
      </c>
      <c r="C622" s="1014">
        <v>50</v>
      </c>
      <c r="D622" s="1014">
        <v>50</v>
      </c>
      <c r="E622" s="1015">
        <f t="shared" si="13"/>
        <v>100</v>
      </c>
    </row>
    <row r="623" spans="1:5" s="1012" customFormat="1" x14ac:dyDescent="0.2">
      <c r="A623" s="1351"/>
      <c r="B623" s="1013" t="s">
        <v>481</v>
      </c>
      <c r="C623" s="1014">
        <v>70</v>
      </c>
      <c r="D623" s="1014">
        <v>70</v>
      </c>
      <c r="E623" s="1015">
        <f t="shared" si="13"/>
        <v>100</v>
      </c>
    </row>
    <row r="624" spans="1:5" s="1012" customFormat="1" x14ac:dyDescent="0.2">
      <c r="A624" s="1351"/>
      <c r="B624" s="1013" t="s">
        <v>380</v>
      </c>
      <c r="C624" s="1014">
        <v>40</v>
      </c>
      <c r="D624" s="1014">
        <v>40</v>
      </c>
      <c r="E624" s="1015">
        <f t="shared" si="13"/>
        <v>100</v>
      </c>
    </row>
    <row r="625" spans="1:5" s="1012" customFormat="1" x14ac:dyDescent="0.2">
      <c r="A625" s="1351"/>
      <c r="B625" s="1013" t="s">
        <v>3572</v>
      </c>
      <c r="C625" s="1014">
        <v>45</v>
      </c>
      <c r="D625" s="1014">
        <v>45</v>
      </c>
      <c r="E625" s="1015">
        <f t="shared" si="13"/>
        <v>100</v>
      </c>
    </row>
    <row r="626" spans="1:5" s="1012" customFormat="1" x14ac:dyDescent="0.2">
      <c r="A626" s="1351"/>
      <c r="B626" s="1013" t="s">
        <v>2790</v>
      </c>
      <c r="C626" s="1014">
        <v>10</v>
      </c>
      <c r="D626" s="1014">
        <v>10</v>
      </c>
      <c r="E626" s="1015">
        <f t="shared" si="13"/>
        <v>100</v>
      </c>
    </row>
    <row r="627" spans="1:5" s="1012" customFormat="1" x14ac:dyDescent="0.2">
      <c r="A627" s="1351"/>
      <c r="B627" s="1013" t="s">
        <v>363</v>
      </c>
      <c r="C627" s="1014">
        <v>40</v>
      </c>
      <c r="D627" s="1014">
        <v>40</v>
      </c>
      <c r="E627" s="1015">
        <f t="shared" si="13"/>
        <v>100</v>
      </c>
    </row>
    <row r="628" spans="1:5" s="1012" customFormat="1" x14ac:dyDescent="0.2">
      <c r="A628" s="1027" t="s">
        <v>4523</v>
      </c>
      <c r="B628" s="1013" t="s">
        <v>380</v>
      </c>
      <c r="C628" s="1014">
        <v>80</v>
      </c>
      <c r="D628" s="1014">
        <v>0</v>
      </c>
      <c r="E628" s="1015">
        <f t="shared" si="13"/>
        <v>0</v>
      </c>
    </row>
    <row r="629" spans="1:5" s="1012" customFormat="1" ht="25.5" x14ac:dyDescent="0.2">
      <c r="A629" s="1351" t="s">
        <v>4524</v>
      </c>
      <c r="B629" s="1013" t="s">
        <v>4525</v>
      </c>
      <c r="C629" s="1014">
        <v>203.3</v>
      </c>
      <c r="D629" s="1014">
        <v>203.3</v>
      </c>
      <c r="E629" s="1015">
        <f t="shared" si="13"/>
        <v>100</v>
      </c>
    </row>
    <row r="630" spans="1:5" s="1012" customFormat="1" x14ac:dyDescent="0.2">
      <c r="A630" s="1351"/>
      <c r="B630" s="1013" t="s">
        <v>4526</v>
      </c>
      <c r="C630" s="1014">
        <v>400</v>
      </c>
      <c r="D630" s="1014">
        <v>400</v>
      </c>
      <c r="E630" s="1015">
        <f t="shared" si="13"/>
        <v>100</v>
      </c>
    </row>
    <row r="631" spans="1:5" s="1012" customFormat="1" x14ac:dyDescent="0.2">
      <c r="A631" s="1351"/>
      <c r="B631" s="1013" t="s">
        <v>481</v>
      </c>
      <c r="C631" s="1014">
        <v>70</v>
      </c>
      <c r="D631" s="1014">
        <v>70</v>
      </c>
      <c r="E631" s="1015">
        <f t="shared" si="13"/>
        <v>100</v>
      </c>
    </row>
    <row r="632" spans="1:5" s="1012" customFormat="1" ht="25.5" x14ac:dyDescent="0.2">
      <c r="A632" s="1351"/>
      <c r="B632" s="1013" t="s">
        <v>3573</v>
      </c>
      <c r="C632" s="1014">
        <v>50</v>
      </c>
      <c r="D632" s="1014">
        <v>50</v>
      </c>
      <c r="E632" s="1015">
        <f t="shared" si="13"/>
        <v>100</v>
      </c>
    </row>
    <row r="633" spans="1:5" s="1012" customFormat="1" x14ac:dyDescent="0.2">
      <c r="A633" s="1351"/>
      <c r="B633" s="1013" t="s">
        <v>4527</v>
      </c>
      <c r="C633" s="1014">
        <v>70</v>
      </c>
      <c r="D633" s="1014">
        <v>70</v>
      </c>
      <c r="E633" s="1015">
        <f t="shared" si="13"/>
        <v>100</v>
      </c>
    </row>
    <row r="634" spans="1:5" s="1012" customFormat="1" x14ac:dyDescent="0.2">
      <c r="A634" s="1351"/>
      <c r="B634" s="1013" t="s">
        <v>4528</v>
      </c>
      <c r="C634" s="1014">
        <v>100</v>
      </c>
      <c r="D634" s="1014">
        <v>100</v>
      </c>
      <c r="E634" s="1015">
        <f t="shared" si="13"/>
        <v>100</v>
      </c>
    </row>
    <row r="635" spans="1:5" s="1012" customFormat="1" x14ac:dyDescent="0.2">
      <c r="A635" s="1351"/>
      <c r="B635" s="1013" t="s">
        <v>3574</v>
      </c>
      <c r="C635" s="1014">
        <v>10</v>
      </c>
      <c r="D635" s="1014">
        <v>10</v>
      </c>
      <c r="E635" s="1015">
        <f t="shared" si="13"/>
        <v>100</v>
      </c>
    </row>
    <row r="636" spans="1:5" s="1012" customFormat="1" ht="25.5" x14ac:dyDescent="0.2">
      <c r="A636" s="1351"/>
      <c r="B636" s="1013" t="s">
        <v>393</v>
      </c>
      <c r="C636" s="1014">
        <v>80</v>
      </c>
      <c r="D636" s="1014">
        <v>80</v>
      </c>
      <c r="E636" s="1015">
        <f t="shared" si="13"/>
        <v>100</v>
      </c>
    </row>
    <row r="637" spans="1:5" s="1012" customFormat="1" ht="25.5" x14ac:dyDescent="0.2">
      <c r="A637" s="1351"/>
      <c r="B637" s="1013" t="s">
        <v>3575</v>
      </c>
      <c r="C637" s="1014">
        <v>15</v>
      </c>
      <c r="D637" s="1014">
        <v>15</v>
      </c>
      <c r="E637" s="1015">
        <f t="shared" si="13"/>
        <v>100</v>
      </c>
    </row>
    <row r="638" spans="1:5" s="1012" customFormat="1" ht="25.5" x14ac:dyDescent="0.2">
      <c r="A638" s="1351"/>
      <c r="B638" s="1013" t="s">
        <v>4529</v>
      </c>
      <c r="C638" s="1014">
        <v>60</v>
      </c>
      <c r="D638" s="1014">
        <v>60</v>
      </c>
      <c r="E638" s="1015">
        <f t="shared" si="13"/>
        <v>100</v>
      </c>
    </row>
    <row r="639" spans="1:5" s="1012" customFormat="1" x14ac:dyDescent="0.2">
      <c r="A639" s="1351"/>
      <c r="B639" s="1013" t="s">
        <v>3517</v>
      </c>
      <c r="C639" s="1014">
        <v>199</v>
      </c>
      <c r="D639" s="1014">
        <v>199</v>
      </c>
      <c r="E639" s="1015">
        <f t="shared" si="13"/>
        <v>100</v>
      </c>
    </row>
    <row r="640" spans="1:5" s="1012" customFormat="1" x14ac:dyDescent="0.2">
      <c r="A640" s="1351"/>
      <c r="B640" s="1013" t="s">
        <v>4530</v>
      </c>
      <c r="C640" s="1014">
        <v>200</v>
      </c>
      <c r="D640" s="1014">
        <v>200</v>
      </c>
      <c r="E640" s="1015">
        <f t="shared" si="13"/>
        <v>100</v>
      </c>
    </row>
    <row r="641" spans="1:5" s="1012" customFormat="1" x14ac:dyDescent="0.2">
      <c r="A641" s="1351"/>
      <c r="B641" s="1013" t="s">
        <v>363</v>
      </c>
      <c r="C641" s="1014">
        <v>46</v>
      </c>
      <c r="D641" s="1014">
        <v>46</v>
      </c>
      <c r="E641" s="1015">
        <f t="shared" si="13"/>
        <v>100</v>
      </c>
    </row>
    <row r="642" spans="1:5" s="1012" customFormat="1" x14ac:dyDescent="0.2">
      <c r="A642" s="1351"/>
      <c r="B642" s="1013" t="s">
        <v>3149</v>
      </c>
      <c r="C642" s="1014">
        <v>60</v>
      </c>
      <c r="D642" s="1014">
        <v>60</v>
      </c>
      <c r="E642" s="1015">
        <f t="shared" si="13"/>
        <v>100</v>
      </c>
    </row>
    <row r="643" spans="1:5" s="1012" customFormat="1" x14ac:dyDescent="0.2">
      <c r="A643" s="1351"/>
      <c r="B643" s="1013" t="s">
        <v>3414</v>
      </c>
      <c r="C643" s="1014">
        <v>250</v>
      </c>
      <c r="D643" s="1014">
        <v>250</v>
      </c>
      <c r="E643" s="1015">
        <f t="shared" si="13"/>
        <v>100</v>
      </c>
    </row>
    <row r="644" spans="1:5" s="1012" customFormat="1" ht="25.5" x14ac:dyDescent="0.2">
      <c r="A644" s="1351"/>
      <c r="B644" s="1013" t="s">
        <v>307</v>
      </c>
      <c r="C644" s="1014">
        <v>33.06</v>
      </c>
      <c r="D644" s="1014">
        <v>33.057850000000002</v>
      </c>
      <c r="E644" s="1015">
        <f t="shared" si="13"/>
        <v>99.993496672716276</v>
      </c>
    </row>
    <row r="645" spans="1:5" s="1012" customFormat="1" x14ac:dyDescent="0.2">
      <c r="A645" s="1351" t="s">
        <v>484</v>
      </c>
      <c r="B645" s="1013" t="s">
        <v>3576</v>
      </c>
      <c r="C645" s="1014">
        <v>120</v>
      </c>
      <c r="D645" s="1014">
        <v>120</v>
      </c>
      <c r="E645" s="1015">
        <f t="shared" si="13"/>
        <v>100</v>
      </c>
    </row>
    <row r="646" spans="1:5" s="1012" customFormat="1" x14ac:dyDescent="0.2">
      <c r="A646" s="1351"/>
      <c r="B646" s="1013" t="s">
        <v>380</v>
      </c>
      <c r="C646" s="1014">
        <v>200</v>
      </c>
      <c r="D646" s="1014">
        <v>200</v>
      </c>
      <c r="E646" s="1015">
        <f t="shared" si="13"/>
        <v>100</v>
      </c>
    </row>
    <row r="647" spans="1:5" s="1012" customFormat="1" x14ac:dyDescent="0.2">
      <c r="A647" s="1351"/>
      <c r="B647" s="1013" t="s">
        <v>401</v>
      </c>
      <c r="C647" s="1014">
        <v>80</v>
      </c>
      <c r="D647" s="1014">
        <v>80</v>
      </c>
      <c r="E647" s="1015">
        <f t="shared" si="13"/>
        <v>100</v>
      </c>
    </row>
    <row r="648" spans="1:5" s="1012" customFormat="1" x14ac:dyDescent="0.2">
      <c r="A648" s="1356" t="s">
        <v>292</v>
      </c>
      <c r="B648" s="1357"/>
      <c r="C648" s="1016">
        <f>SUM(C480:C647)</f>
        <v>182626.8</v>
      </c>
      <c r="D648" s="1016">
        <f>SUM(D480:D647)</f>
        <v>173630.51084999999</v>
      </c>
      <c r="E648" s="1017">
        <f t="shared" si="13"/>
        <v>95.073949086333442</v>
      </c>
    </row>
    <row r="649" spans="1:5" ht="18" customHeight="1" x14ac:dyDescent="0.25">
      <c r="A649" s="1358" t="s">
        <v>487</v>
      </c>
      <c r="B649" s="1359"/>
      <c r="C649" s="1359"/>
      <c r="D649" s="1359"/>
      <c r="E649" s="1360"/>
    </row>
    <row r="650" spans="1:5" x14ac:dyDescent="0.25">
      <c r="A650" s="1351" t="s">
        <v>488</v>
      </c>
      <c r="B650" s="1018" t="s">
        <v>3150</v>
      </c>
      <c r="C650" s="1019">
        <v>85</v>
      </c>
      <c r="D650" s="1019">
        <v>85</v>
      </c>
      <c r="E650" s="1015">
        <f t="shared" ref="E650:E713" si="14">D650/C650*100</f>
        <v>100</v>
      </c>
    </row>
    <row r="651" spans="1:5" x14ac:dyDescent="0.25">
      <c r="A651" s="1351"/>
      <c r="B651" s="1018" t="s">
        <v>4531</v>
      </c>
      <c r="C651" s="1019">
        <v>70</v>
      </c>
      <c r="D651" s="1019">
        <v>70</v>
      </c>
      <c r="E651" s="1015">
        <f t="shared" si="14"/>
        <v>100</v>
      </c>
    </row>
    <row r="652" spans="1:5" x14ac:dyDescent="0.25">
      <c r="A652" s="1351"/>
      <c r="B652" s="1018" t="s">
        <v>4532</v>
      </c>
      <c r="C652" s="1019">
        <v>100</v>
      </c>
      <c r="D652" s="1019">
        <v>100</v>
      </c>
      <c r="E652" s="1015">
        <f t="shared" si="14"/>
        <v>100</v>
      </c>
    </row>
    <row r="653" spans="1:5" x14ac:dyDescent="0.25">
      <c r="A653" s="1351"/>
      <c r="B653" s="1018" t="s">
        <v>489</v>
      </c>
      <c r="C653" s="1019">
        <v>100</v>
      </c>
      <c r="D653" s="1019">
        <v>100</v>
      </c>
      <c r="E653" s="1015">
        <f t="shared" si="14"/>
        <v>100</v>
      </c>
    </row>
    <row r="654" spans="1:5" x14ac:dyDescent="0.25">
      <c r="A654" s="1351"/>
      <c r="B654" s="1018" t="s">
        <v>3151</v>
      </c>
      <c r="C654" s="1019">
        <v>150</v>
      </c>
      <c r="D654" s="1019">
        <v>150</v>
      </c>
      <c r="E654" s="1015">
        <f t="shared" si="14"/>
        <v>100</v>
      </c>
    </row>
    <row r="655" spans="1:5" ht="26.25" x14ac:dyDescent="0.25">
      <c r="A655" s="1351"/>
      <c r="B655" s="1018" t="s">
        <v>3316</v>
      </c>
      <c r="C655" s="1019">
        <v>60</v>
      </c>
      <c r="D655" s="1019">
        <v>60</v>
      </c>
      <c r="E655" s="1015">
        <f t="shared" si="14"/>
        <v>100</v>
      </c>
    </row>
    <row r="656" spans="1:5" x14ac:dyDescent="0.25">
      <c r="A656" s="1351"/>
      <c r="B656" s="1018" t="s">
        <v>491</v>
      </c>
      <c r="C656" s="1019">
        <v>45</v>
      </c>
      <c r="D656" s="1019">
        <v>45</v>
      </c>
      <c r="E656" s="1015">
        <f t="shared" si="14"/>
        <v>100</v>
      </c>
    </row>
    <row r="657" spans="1:5" x14ac:dyDescent="0.25">
      <c r="A657" s="1351"/>
      <c r="B657" s="1018" t="s">
        <v>306</v>
      </c>
      <c r="C657" s="1019">
        <v>50</v>
      </c>
      <c r="D657" s="1019">
        <v>50</v>
      </c>
      <c r="E657" s="1015">
        <f t="shared" si="14"/>
        <v>100</v>
      </c>
    </row>
    <row r="658" spans="1:5" ht="15" customHeight="1" x14ac:dyDescent="0.25">
      <c r="A658" s="1351"/>
      <c r="B658" s="1018" t="s">
        <v>3152</v>
      </c>
      <c r="C658" s="1019">
        <v>45</v>
      </c>
      <c r="D658" s="1019">
        <v>45</v>
      </c>
      <c r="E658" s="1015">
        <f t="shared" si="14"/>
        <v>100</v>
      </c>
    </row>
    <row r="659" spans="1:5" x14ac:dyDescent="0.25">
      <c r="A659" s="1027" t="s">
        <v>492</v>
      </c>
      <c r="B659" s="1018" t="s">
        <v>363</v>
      </c>
      <c r="C659" s="1019">
        <v>11084.74</v>
      </c>
      <c r="D659" s="1019">
        <v>11084.73724</v>
      </c>
      <c r="E659" s="1015">
        <f t="shared" si="14"/>
        <v>99.999975100904493</v>
      </c>
    </row>
    <row r="660" spans="1:5" x14ac:dyDescent="0.25">
      <c r="A660" s="1351" t="s">
        <v>2793</v>
      </c>
      <c r="B660" s="1018" t="s">
        <v>4533</v>
      </c>
      <c r="C660" s="1019">
        <v>87.8</v>
      </c>
      <c r="D660" s="1019">
        <v>87.8</v>
      </c>
      <c r="E660" s="1015">
        <f t="shared" si="14"/>
        <v>100</v>
      </c>
    </row>
    <row r="661" spans="1:5" x14ac:dyDescent="0.25">
      <c r="A661" s="1351"/>
      <c r="B661" s="1018" t="s">
        <v>3578</v>
      </c>
      <c r="C661" s="1019">
        <v>15</v>
      </c>
      <c r="D661" s="1019">
        <v>15</v>
      </c>
      <c r="E661" s="1015">
        <f t="shared" si="14"/>
        <v>100</v>
      </c>
    </row>
    <row r="662" spans="1:5" x14ac:dyDescent="0.25">
      <c r="A662" s="1351"/>
      <c r="B662" s="1018" t="s">
        <v>306</v>
      </c>
      <c r="C662" s="1019">
        <v>525</v>
      </c>
      <c r="D662" s="1019">
        <v>350</v>
      </c>
      <c r="E662" s="1015">
        <f t="shared" si="14"/>
        <v>66.666666666666657</v>
      </c>
    </row>
    <row r="663" spans="1:5" ht="15" customHeight="1" x14ac:dyDescent="0.25">
      <c r="A663" s="1351"/>
      <c r="B663" s="1018" t="s">
        <v>3579</v>
      </c>
      <c r="C663" s="1019">
        <v>50</v>
      </c>
      <c r="D663" s="1019">
        <v>50</v>
      </c>
      <c r="E663" s="1015">
        <f t="shared" si="14"/>
        <v>100</v>
      </c>
    </row>
    <row r="664" spans="1:5" ht="15" customHeight="1" x14ac:dyDescent="0.25">
      <c r="A664" s="1351" t="s">
        <v>4534</v>
      </c>
      <c r="B664" s="1018" t="s">
        <v>3577</v>
      </c>
      <c r="C664" s="1019">
        <v>200</v>
      </c>
      <c r="D664" s="1019">
        <v>200</v>
      </c>
      <c r="E664" s="1015">
        <f t="shared" si="14"/>
        <v>100</v>
      </c>
    </row>
    <row r="665" spans="1:5" x14ac:dyDescent="0.25">
      <c r="A665" s="1351"/>
      <c r="B665" s="1018" t="s">
        <v>2794</v>
      </c>
      <c r="C665" s="1019">
        <v>300</v>
      </c>
      <c r="D665" s="1019">
        <v>300</v>
      </c>
      <c r="E665" s="1015">
        <f t="shared" si="14"/>
        <v>100</v>
      </c>
    </row>
    <row r="666" spans="1:5" x14ac:dyDescent="0.25">
      <c r="A666" s="1351"/>
      <c r="B666" s="1018" t="s">
        <v>4535</v>
      </c>
      <c r="C666" s="1019">
        <v>200</v>
      </c>
      <c r="D666" s="1019">
        <v>200</v>
      </c>
      <c r="E666" s="1015">
        <f t="shared" si="14"/>
        <v>100</v>
      </c>
    </row>
    <row r="667" spans="1:5" x14ac:dyDescent="0.25">
      <c r="A667" s="1351"/>
      <c r="B667" s="1018" t="s">
        <v>1807</v>
      </c>
      <c r="C667" s="1019">
        <v>150</v>
      </c>
      <c r="D667" s="1019">
        <v>150</v>
      </c>
      <c r="E667" s="1015">
        <f t="shared" si="14"/>
        <v>100</v>
      </c>
    </row>
    <row r="668" spans="1:5" ht="26.25" x14ac:dyDescent="0.25">
      <c r="A668" s="1351"/>
      <c r="B668" s="1018" t="s">
        <v>3860</v>
      </c>
      <c r="C668" s="1019">
        <v>140</v>
      </c>
      <c r="D668" s="1019">
        <v>140</v>
      </c>
      <c r="E668" s="1015">
        <f t="shared" si="14"/>
        <v>100</v>
      </c>
    </row>
    <row r="669" spans="1:5" x14ac:dyDescent="0.25">
      <c r="A669" s="1351"/>
      <c r="B669" s="1018" t="s">
        <v>432</v>
      </c>
      <c r="C669" s="1019">
        <v>800</v>
      </c>
      <c r="D669" s="1019">
        <v>800</v>
      </c>
      <c r="E669" s="1015">
        <f t="shared" si="14"/>
        <v>100</v>
      </c>
    </row>
    <row r="670" spans="1:5" x14ac:dyDescent="0.25">
      <c r="A670" s="1351"/>
      <c r="B670" s="1018" t="s">
        <v>3151</v>
      </c>
      <c r="C670" s="1019">
        <v>50</v>
      </c>
      <c r="D670" s="1019">
        <v>50</v>
      </c>
      <c r="E670" s="1015">
        <f t="shared" si="14"/>
        <v>100</v>
      </c>
    </row>
    <row r="671" spans="1:5" x14ac:dyDescent="0.25">
      <c r="A671" s="1351"/>
      <c r="B671" s="1018" t="s">
        <v>4536</v>
      </c>
      <c r="C671" s="1019">
        <v>200</v>
      </c>
      <c r="D671" s="1019">
        <v>0</v>
      </c>
      <c r="E671" s="1015">
        <f t="shared" si="14"/>
        <v>0</v>
      </c>
    </row>
    <row r="672" spans="1:5" x14ac:dyDescent="0.25">
      <c r="A672" s="1351"/>
      <c r="B672" s="1018" t="s">
        <v>4537</v>
      </c>
      <c r="C672" s="1019">
        <v>500</v>
      </c>
      <c r="D672" s="1019">
        <v>0</v>
      </c>
      <c r="E672" s="1015">
        <f t="shared" si="14"/>
        <v>0</v>
      </c>
    </row>
    <row r="673" spans="1:5" x14ac:dyDescent="0.25">
      <c r="A673" s="1351"/>
      <c r="B673" s="1018" t="s">
        <v>490</v>
      </c>
      <c r="C673" s="1019">
        <v>692</v>
      </c>
      <c r="D673" s="1019">
        <v>692</v>
      </c>
      <c r="E673" s="1015">
        <f t="shared" si="14"/>
        <v>100</v>
      </c>
    </row>
    <row r="674" spans="1:5" x14ac:dyDescent="0.25">
      <c r="A674" s="1351"/>
      <c r="B674" s="1018" t="s">
        <v>4538</v>
      </c>
      <c r="C674" s="1019">
        <v>150</v>
      </c>
      <c r="D674" s="1019">
        <v>150</v>
      </c>
      <c r="E674" s="1015">
        <f t="shared" si="14"/>
        <v>100</v>
      </c>
    </row>
    <row r="675" spans="1:5" ht="26.25" x14ac:dyDescent="0.25">
      <c r="A675" s="1351"/>
      <c r="B675" s="1018" t="s">
        <v>3401</v>
      </c>
      <c r="C675" s="1019">
        <v>80</v>
      </c>
      <c r="D675" s="1019">
        <v>80</v>
      </c>
      <c r="E675" s="1015">
        <f t="shared" si="14"/>
        <v>100</v>
      </c>
    </row>
    <row r="676" spans="1:5" x14ac:dyDescent="0.25">
      <c r="A676" s="1351"/>
      <c r="B676" s="1018" t="s">
        <v>4539</v>
      </c>
      <c r="C676" s="1019">
        <v>70</v>
      </c>
      <c r="D676" s="1019">
        <v>70</v>
      </c>
      <c r="E676" s="1015">
        <f t="shared" si="14"/>
        <v>100</v>
      </c>
    </row>
    <row r="677" spans="1:5" x14ac:dyDescent="0.25">
      <c r="A677" s="1351"/>
      <c r="B677" s="1018" t="s">
        <v>363</v>
      </c>
      <c r="C677" s="1019">
        <v>5000</v>
      </c>
      <c r="D677" s="1019">
        <v>5000</v>
      </c>
      <c r="E677" s="1015">
        <f t="shared" si="14"/>
        <v>100</v>
      </c>
    </row>
    <row r="678" spans="1:5" x14ac:dyDescent="0.25">
      <c r="A678" s="1351"/>
      <c r="B678" s="1018" t="s">
        <v>497</v>
      </c>
      <c r="C678" s="1019">
        <v>100</v>
      </c>
      <c r="D678" s="1019">
        <v>0</v>
      </c>
      <c r="E678" s="1015">
        <f t="shared" si="14"/>
        <v>0</v>
      </c>
    </row>
    <row r="679" spans="1:5" x14ac:dyDescent="0.25">
      <c r="A679" s="1356" t="s">
        <v>293</v>
      </c>
      <c r="B679" s="1357"/>
      <c r="C679" s="1016">
        <f>SUM(C650:C678)</f>
        <v>21099.54</v>
      </c>
      <c r="D679" s="1016">
        <f>SUM(D650:D678)</f>
        <v>20124.537239999998</v>
      </c>
      <c r="E679" s="1017">
        <f t="shared" si="14"/>
        <v>95.379033097404005</v>
      </c>
    </row>
    <row r="680" spans="1:5" ht="18" customHeight="1" x14ac:dyDescent="0.25">
      <c r="A680" s="1358" t="s">
        <v>494</v>
      </c>
      <c r="B680" s="1359"/>
      <c r="C680" s="1359"/>
      <c r="D680" s="1359"/>
      <c r="E680" s="1360"/>
    </row>
    <row r="681" spans="1:5" s="1012" customFormat="1" x14ac:dyDescent="0.2">
      <c r="A681" s="1351" t="s">
        <v>495</v>
      </c>
      <c r="B681" s="1013" t="s">
        <v>496</v>
      </c>
      <c r="C681" s="1014">
        <v>1000</v>
      </c>
      <c r="D681" s="1014">
        <v>1000</v>
      </c>
      <c r="E681" s="1015">
        <f t="shared" si="14"/>
        <v>100</v>
      </c>
    </row>
    <row r="682" spans="1:5" s="1012" customFormat="1" x14ac:dyDescent="0.2">
      <c r="A682" s="1351"/>
      <c r="B682" s="1013" t="s">
        <v>497</v>
      </c>
      <c r="C682" s="1014">
        <v>1000</v>
      </c>
      <c r="D682" s="1014">
        <v>1000</v>
      </c>
      <c r="E682" s="1015">
        <f t="shared" si="14"/>
        <v>100</v>
      </c>
    </row>
    <row r="683" spans="1:5" s="1012" customFormat="1" x14ac:dyDescent="0.2">
      <c r="A683" s="1351" t="s">
        <v>498</v>
      </c>
      <c r="B683" s="1013" t="s">
        <v>2797</v>
      </c>
      <c r="C683" s="1014">
        <v>2100</v>
      </c>
      <c r="D683" s="1014">
        <v>1600</v>
      </c>
      <c r="E683" s="1015">
        <f t="shared" si="14"/>
        <v>76.19047619047619</v>
      </c>
    </row>
    <row r="684" spans="1:5" s="1012" customFormat="1" x14ac:dyDescent="0.2">
      <c r="A684" s="1351"/>
      <c r="B684" s="1013" t="s">
        <v>3154</v>
      </c>
      <c r="C684" s="1014">
        <v>200</v>
      </c>
      <c r="D684" s="1014">
        <v>200</v>
      </c>
      <c r="E684" s="1015">
        <f t="shared" si="14"/>
        <v>100</v>
      </c>
    </row>
    <row r="685" spans="1:5" s="1012" customFormat="1" x14ac:dyDescent="0.2">
      <c r="A685" s="1351" t="s">
        <v>3155</v>
      </c>
      <c r="B685" s="1013" t="s">
        <v>2795</v>
      </c>
      <c r="C685" s="1014">
        <v>200</v>
      </c>
      <c r="D685" s="1014">
        <v>200</v>
      </c>
      <c r="E685" s="1015">
        <f t="shared" si="14"/>
        <v>100</v>
      </c>
    </row>
    <row r="686" spans="1:5" s="1012" customFormat="1" x14ac:dyDescent="0.2">
      <c r="A686" s="1351"/>
      <c r="B686" s="1013" t="s">
        <v>2796</v>
      </c>
      <c r="C686" s="1014">
        <v>200</v>
      </c>
      <c r="D686" s="1014">
        <v>0</v>
      </c>
      <c r="E686" s="1015">
        <f t="shared" si="14"/>
        <v>0</v>
      </c>
    </row>
    <row r="687" spans="1:5" s="1012" customFormat="1" x14ac:dyDescent="0.2">
      <c r="A687" s="1351"/>
      <c r="B687" s="1013" t="s">
        <v>4540</v>
      </c>
      <c r="C687" s="1014">
        <v>120</v>
      </c>
      <c r="D687" s="1014">
        <v>120</v>
      </c>
      <c r="E687" s="1015">
        <f t="shared" si="14"/>
        <v>100</v>
      </c>
    </row>
    <row r="688" spans="1:5" s="1012" customFormat="1" x14ac:dyDescent="0.2">
      <c r="A688" s="1351"/>
      <c r="B688" s="1013" t="s">
        <v>1686</v>
      </c>
      <c r="C688" s="1014">
        <v>395.65</v>
      </c>
      <c r="D688" s="1014">
        <v>395.64699999999999</v>
      </c>
      <c r="E688" s="1015">
        <f t="shared" si="14"/>
        <v>99.99924175407557</v>
      </c>
    </row>
    <row r="689" spans="1:5" s="1012" customFormat="1" x14ac:dyDescent="0.2">
      <c r="A689" s="1351" t="s">
        <v>3580</v>
      </c>
      <c r="B689" s="1013" t="s">
        <v>326</v>
      </c>
      <c r="C689" s="1014">
        <v>1000</v>
      </c>
      <c r="D689" s="1014">
        <v>0</v>
      </c>
      <c r="E689" s="1015">
        <f t="shared" si="14"/>
        <v>0</v>
      </c>
    </row>
    <row r="690" spans="1:5" s="1012" customFormat="1" x14ac:dyDescent="0.2">
      <c r="A690" s="1351"/>
      <c r="B690" s="1013" t="s">
        <v>3309</v>
      </c>
      <c r="C690" s="1014">
        <v>10000</v>
      </c>
      <c r="D690" s="1014">
        <v>9996.92</v>
      </c>
      <c r="E690" s="1015">
        <f t="shared" si="14"/>
        <v>99.969200000000001</v>
      </c>
    </row>
    <row r="691" spans="1:5" s="1012" customFormat="1" x14ac:dyDescent="0.2">
      <c r="A691" s="1351"/>
      <c r="B691" s="1013" t="s">
        <v>3812</v>
      </c>
      <c r="C691" s="1014">
        <v>11000</v>
      </c>
      <c r="D691" s="1014">
        <v>11000</v>
      </c>
      <c r="E691" s="1015">
        <f t="shared" si="14"/>
        <v>100</v>
      </c>
    </row>
    <row r="692" spans="1:5" s="1012" customFormat="1" x14ac:dyDescent="0.2">
      <c r="A692" s="1351"/>
      <c r="B692" s="1013" t="s">
        <v>304</v>
      </c>
      <c r="C692" s="1014">
        <v>4650</v>
      </c>
      <c r="D692" s="1014">
        <v>2972.63616</v>
      </c>
      <c r="E692" s="1015">
        <f t="shared" si="14"/>
        <v>63.92765935483871</v>
      </c>
    </row>
    <row r="693" spans="1:5" s="1012" customFormat="1" x14ac:dyDescent="0.2">
      <c r="A693" s="1351"/>
      <c r="B693" s="1013" t="s">
        <v>3818</v>
      </c>
      <c r="C693" s="1014">
        <v>507.32</v>
      </c>
      <c r="D693" s="1014">
        <v>507.32100000000003</v>
      </c>
      <c r="E693" s="1015">
        <f t="shared" si="14"/>
        <v>100.00019711424741</v>
      </c>
    </row>
    <row r="694" spans="1:5" s="1012" customFormat="1" x14ac:dyDescent="0.2">
      <c r="A694" s="1351"/>
      <c r="B694" s="1013" t="s">
        <v>4541</v>
      </c>
      <c r="C694" s="1014">
        <v>2000</v>
      </c>
      <c r="D694" s="1014">
        <v>0</v>
      </c>
      <c r="E694" s="1015">
        <f t="shared" si="14"/>
        <v>0</v>
      </c>
    </row>
    <row r="695" spans="1:5" s="1012" customFormat="1" x14ac:dyDescent="0.2">
      <c r="A695" s="1027" t="s">
        <v>500</v>
      </c>
      <c r="B695" s="1013" t="s">
        <v>363</v>
      </c>
      <c r="C695" s="1014">
        <v>750</v>
      </c>
      <c r="D695" s="1014">
        <v>0</v>
      </c>
      <c r="E695" s="1015">
        <f t="shared" si="14"/>
        <v>0</v>
      </c>
    </row>
    <row r="696" spans="1:5" s="1012" customFormat="1" ht="25.5" x14ac:dyDescent="0.2">
      <c r="A696" s="1351" t="s">
        <v>4542</v>
      </c>
      <c r="B696" s="1013" t="s">
        <v>3587</v>
      </c>
      <c r="C696" s="1014">
        <v>32</v>
      </c>
      <c r="D696" s="1014">
        <v>32</v>
      </c>
      <c r="E696" s="1015">
        <f t="shared" si="14"/>
        <v>100</v>
      </c>
    </row>
    <row r="697" spans="1:5" s="1012" customFormat="1" x14ac:dyDescent="0.2">
      <c r="A697" s="1351"/>
      <c r="B697" s="1013" t="s">
        <v>501</v>
      </c>
      <c r="C697" s="1014">
        <v>125</v>
      </c>
      <c r="D697" s="1014">
        <v>125</v>
      </c>
      <c r="E697" s="1015">
        <f t="shared" si="14"/>
        <v>100</v>
      </c>
    </row>
    <row r="698" spans="1:5" s="1012" customFormat="1" ht="25.5" x14ac:dyDescent="0.2">
      <c r="A698" s="1351"/>
      <c r="B698" s="1013" t="s">
        <v>4543</v>
      </c>
      <c r="C698" s="1014">
        <v>60</v>
      </c>
      <c r="D698" s="1014">
        <v>60</v>
      </c>
      <c r="E698" s="1015">
        <f t="shared" si="14"/>
        <v>100</v>
      </c>
    </row>
    <row r="699" spans="1:5" s="1012" customFormat="1" x14ac:dyDescent="0.2">
      <c r="A699" s="1351" t="s">
        <v>4544</v>
      </c>
      <c r="B699" s="1013" t="s">
        <v>4545</v>
      </c>
      <c r="C699" s="1014">
        <v>200</v>
      </c>
      <c r="D699" s="1014">
        <v>200</v>
      </c>
      <c r="E699" s="1015">
        <f t="shared" si="14"/>
        <v>100</v>
      </c>
    </row>
    <row r="700" spans="1:5" s="1012" customFormat="1" ht="15" customHeight="1" x14ac:dyDescent="0.2">
      <c r="A700" s="1351"/>
      <c r="B700" s="1013" t="s">
        <v>4546</v>
      </c>
      <c r="C700" s="1014">
        <v>80</v>
      </c>
      <c r="D700" s="1014">
        <v>80</v>
      </c>
      <c r="E700" s="1015">
        <f t="shared" si="14"/>
        <v>100</v>
      </c>
    </row>
    <row r="701" spans="1:5" s="1012" customFormat="1" x14ac:dyDescent="0.2">
      <c r="A701" s="1351"/>
      <c r="B701" s="1013" t="s">
        <v>2798</v>
      </c>
      <c r="C701" s="1014">
        <v>300</v>
      </c>
      <c r="D701" s="1014">
        <v>300</v>
      </c>
      <c r="E701" s="1015">
        <f t="shared" si="14"/>
        <v>100</v>
      </c>
    </row>
    <row r="702" spans="1:5" s="1012" customFormat="1" x14ac:dyDescent="0.2">
      <c r="A702" s="1351"/>
      <c r="B702" s="1013" t="s">
        <v>503</v>
      </c>
      <c r="C702" s="1014">
        <v>30</v>
      </c>
      <c r="D702" s="1014">
        <v>30</v>
      </c>
      <c r="E702" s="1015">
        <f t="shared" si="14"/>
        <v>100</v>
      </c>
    </row>
    <row r="703" spans="1:5" s="1012" customFormat="1" ht="25.5" x14ac:dyDescent="0.2">
      <c r="A703" s="1351"/>
      <c r="B703" s="1013" t="s">
        <v>3581</v>
      </c>
      <c r="C703" s="1014">
        <v>69</v>
      </c>
      <c r="D703" s="1014">
        <v>69</v>
      </c>
      <c r="E703" s="1015">
        <f t="shared" si="14"/>
        <v>100</v>
      </c>
    </row>
    <row r="704" spans="1:5" s="1012" customFormat="1" ht="25.5" x14ac:dyDescent="0.2">
      <c r="A704" s="1351"/>
      <c r="B704" s="1013" t="s">
        <v>3582</v>
      </c>
      <c r="C704" s="1014">
        <v>25</v>
      </c>
      <c r="D704" s="1014">
        <v>25</v>
      </c>
      <c r="E704" s="1015">
        <f t="shared" si="14"/>
        <v>100</v>
      </c>
    </row>
    <row r="705" spans="1:5" s="1012" customFormat="1" ht="25.5" x14ac:dyDescent="0.2">
      <c r="A705" s="1351"/>
      <c r="B705" s="1013" t="s">
        <v>3583</v>
      </c>
      <c r="C705" s="1014">
        <v>25</v>
      </c>
      <c r="D705" s="1014">
        <v>25</v>
      </c>
      <c r="E705" s="1015">
        <f t="shared" si="14"/>
        <v>100</v>
      </c>
    </row>
    <row r="706" spans="1:5" s="1012" customFormat="1" x14ac:dyDescent="0.2">
      <c r="A706" s="1351"/>
      <c r="B706" s="1013" t="s">
        <v>1831</v>
      </c>
      <c r="C706" s="1014">
        <v>150</v>
      </c>
      <c r="D706" s="1014">
        <v>150</v>
      </c>
      <c r="E706" s="1015">
        <f t="shared" si="14"/>
        <v>100</v>
      </c>
    </row>
    <row r="707" spans="1:5" s="1012" customFormat="1" x14ac:dyDescent="0.2">
      <c r="A707" s="1351"/>
      <c r="B707" s="1013" t="s">
        <v>4547</v>
      </c>
      <c r="C707" s="1014">
        <v>100</v>
      </c>
      <c r="D707" s="1014">
        <v>0</v>
      </c>
      <c r="E707" s="1015">
        <f t="shared" si="14"/>
        <v>0</v>
      </c>
    </row>
    <row r="708" spans="1:5" s="1012" customFormat="1" ht="25.5" x14ac:dyDescent="0.2">
      <c r="A708" s="1351"/>
      <c r="B708" s="1013" t="s">
        <v>2800</v>
      </c>
      <c r="C708" s="1014">
        <v>100</v>
      </c>
      <c r="D708" s="1014">
        <v>100</v>
      </c>
      <c r="E708" s="1015">
        <f t="shared" si="14"/>
        <v>100</v>
      </c>
    </row>
    <row r="709" spans="1:5" s="1012" customFormat="1" x14ac:dyDescent="0.2">
      <c r="A709" s="1351"/>
      <c r="B709" s="1013" t="s">
        <v>4548</v>
      </c>
      <c r="C709" s="1014">
        <v>200</v>
      </c>
      <c r="D709" s="1014">
        <v>200</v>
      </c>
      <c r="E709" s="1015">
        <f t="shared" si="14"/>
        <v>100</v>
      </c>
    </row>
    <row r="710" spans="1:5" s="1012" customFormat="1" ht="25.5" x14ac:dyDescent="0.2">
      <c r="A710" s="1351"/>
      <c r="B710" s="1013" t="s">
        <v>4549</v>
      </c>
      <c r="C710" s="1014">
        <v>157</v>
      </c>
      <c r="D710" s="1014">
        <v>157</v>
      </c>
      <c r="E710" s="1015">
        <f t="shared" si="14"/>
        <v>100</v>
      </c>
    </row>
    <row r="711" spans="1:5" s="1012" customFormat="1" x14ac:dyDescent="0.2">
      <c r="A711" s="1351"/>
      <c r="B711" s="1013" t="s">
        <v>504</v>
      </c>
      <c r="C711" s="1014">
        <v>400</v>
      </c>
      <c r="D711" s="1014">
        <v>400</v>
      </c>
      <c r="E711" s="1015">
        <f t="shared" si="14"/>
        <v>100</v>
      </c>
    </row>
    <row r="712" spans="1:5" s="1012" customFormat="1" x14ac:dyDescent="0.2">
      <c r="A712" s="1351"/>
      <c r="B712" s="1013" t="s">
        <v>3586</v>
      </c>
      <c r="C712" s="1014">
        <v>30</v>
      </c>
      <c r="D712" s="1014">
        <v>0</v>
      </c>
      <c r="E712" s="1015">
        <f t="shared" si="14"/>
        <v>0</v>
      </c>
    </row>
    <row r="713" spans="1:5" s="1012" customFormat="1" x14ac:dyDescent="0.2">
      <c r="A713" s="1351"/>
      <c r="B713" s="1013" t="s">
        <v>4550</v>
      </c>
      <c r="C713" s="1014">
        <v>691.21</v>
      </c>
      <c r="D713" s="1014">
        <v>691.20600000000002</v>
      </c>
      <c r="E713" s="1015">
        <f t="shared" si="14"/>
        <v>99.99942130466863</v>
      </c>
    </row>
    <row r="714" spans="1:5" s="1012" customFormat="1" ht="25.5" x14ac:dyDescent="0.2">
      <c r="A714" s="1351" t="s">
        <v>505</v>
      </c>
      <c r="B714" s="1013" t="s">
        <v>3847</v>
      </c>
      <c r="C714" s="1014">
        <v>200</v>
      </c>
      <c r="D714" s="1014">
        <v>200</v>
      </c>
      <c r="E714" s="1015">
        <f t="shared" ref="E714:E719" si="15">D714/C714*100</f>
        <v>100</v>
      </c>
    </row>
    <row r="715" spans="1:5" s="1012" customFormat="1" x14ac:dyDescent="0.2">
      <c r="A715" s="1351"/>
      <c r="B715" s="1013" t="s">
        <v>380</v>
      </c>
      <c r="C715" s="1014">
        <v>80</v>
      </c>
      <c r="D715" s="1014">
        <v>80</v>
      </c>
      <c r="E715" s="1015">
        <f t="shared" si="15"/>
        <v>100</v>
      </c>
    </row>
    <row r="716" spans="1:5" s="1012" customFormat="1" x14ac:dyDescent="0.2">
      <c r="A716" s="1351"/>
      <c r="B716" s="1013" t="s">
        <v>4551</v>
      </c>
      <c r="C716" s="1014">
        <v>26.5</v>
      </c>
      <c r="D716" s="1014">
        <v>21.81737</v>
      </c>
      <c r="E716" s="1015">
        <f t="shared" si="15"/>
        <v>82.329698113207556</v>
      </c>
    </row>
    <row r="717" spans="1:5" s="1012" customFormat="1" ht="25.5" x14ac:dyDescent="0.2">
      <c r="A717" s="1351"/>
      <c r="B717" s="1013" t="s">
        <v>2801</v>
      </c>
      <c r="C717" s="1014">
        <v>180</v>
      </c>
      <c r="D717" s="1014">
        <v>180</v>
      </c>
      <c r="E717" s="1015">
        <f t="shared" si="15"/>
        <v>100</v>
      </c>
    </row>
    <row r="718" spans="1:5" s="1012" customFormat="1" ht="25.5" x14ac:dyDescent="0.2">
      <c r="A718" s="1351"/>
      <c r="B718" s="1013" t="s">
        <v>4552</v>
      </c>
      <c r="C718" s="1014">
        <v>200</v>
      </c>
      <c r="D718" s="1014">
        <v>200</v>
      </c>
      <c r="E718" s="1015">
        <f t="shared" si="15"/>
        <v>100</v>
      </c>
    </row>
    <row r="719" spans="1:5" x14ac:dyDescent="0.25">
      <c r="A719" s="1356" t="s">
        <v>294</v>
      </c>
      <c r="B719" s="1357"/>
      <c r="C719" s="1016">
        <f>SUM(C681:C718)</f>
        <v>38583.68</v>
      </c>
      <c r="D719" s="1016">
        <f>SUM(D681:D718)</f>
        <v>32318.547529999996</v>
      </c>
      <c r="E719" s="1017">
        <f t="shared" si="15"/>
        <v>83.762221566216581</v>
      </c>
    </row>
    <row r="720" spans="1:5" ht="18" customHeight="1" x14ac:dyDescent="0.25">
      <c r="A720" s="1364" t="s">
        <v>2802</v>
      </c>
      <c r="B720" s="1365"/>
      <c r="C720" s="1365"/>
      <c r="D720" s="1365"/>
      <c r="E720" s="1366"/>
    </row>
    <row r="721" spans="1:5" s="1012" customFormat="1" ht="15" customHeight="1" x14ac:dyDescent="0.2">
      <c r="A721" s="993" t="s">
        <v>2649</v>
      </c>
      <c r="B721" s="1013" t="s">
        <v>407</v>
      </c>
      <c r="C721" s="1014">
        <v>120</v>
      </c>
      <c r="D721" s="1014">
        <v>30</v>
      </c>
      <c r="E721" s="1015">
        <f t="shared" ref="E721:E723" si="16">D721/C721*100</f>
        <v>25</v>
      </c>
    </row>
    <row r="722" spans="1:5" ht="15.75" thickBot="1" x14ac:dyDescent="0.3">
      <c r="A722" s="1367" t="s">
        <v>2803</v>
      </c>
      <c r="B722" s="1368"/>
      <c r="C722" s="1020">
        <f>SUM(C721)</f>
        <v>120</v>
      </c>
      <c r="D722" s="1020">
        <f>SUM(D721)</f>
        <v>30</v>
      </c>
      <c r="E722" s="1021">
        <f t="shared" si="16"/>
        <v>25</v>
      </c>
    </row>
    <row r="723" spans="1:5" ht="15.75" thickBot="1" x14ac:dyDescent="0.3">
      <c r="A723" s="1369" t="s">
        <v>295</v>
      </c>
      <c r="B723" s="1370"/>
      <c r="C723" s="1022">
        <f>C24+C32+C149+C350+C357+C395+C440+C478+C648+C679+C719+C722</f>
        <v>867362.09</v>
      </c>
      <c r="D723" s="1022">
        <f>D24+D32+D149+D350+D357+D395+D440+D478+D648+D679+D719+D722</f>
        <v>587874.82028999995</v>
      </c>
      <c r="E723" s="1023">
        <f t="shared" si="16"/>
        <v>67.777324726055284</v>
      </c>
    </row>
  </sheetData>
  <mergeCells count="69">
    <mergeCell ref="A720:E720"/>
    <mergeCell ref="A722:B722"/>
    <mergeCell ref="A723:B723"/>
    <mergeCell ref="A685:A688"/>
    <mergeCell ref="A689:A694"/>
    <mergeCell ref="A696:A698"/>
    <mergeCell ref="A699:A713"/>
    <mergeCell ref="A714:A718"/>
    <mergeCell ref="A719:B719"/>
    <mergeCell ref="A683:A684"/>
    <mergeCell ref="A622:A627"/>
    <mergeCell ref="A629:A644"/>
    <mergeCell ref="A645:A647"/>
    <mergeCell ref="A648:B648"/>
    <mergeCell ref="A649:E649"/>
    <mergeCell ref="A650:A658"/>
    <mergeCell ref="A660:A663"/>
    <mergeCell ref="A664:A678"/>
    <mergeCell ref="A679:B679"/>
    <mergeCell ref="A680:E680"/>
    <mergeCell ref="A681:A682"/>
    <mergeCell ref="A491:A620"/>
    <mergeCell ref="A440:B440"/>
    <mergeCell ref="A441:E441"/>
    <mergeCell ref="A442:A444"/>
    <mergeCell ref="A446:A455"/>
    <mergeCell ref="A457:A461"/>
    <mergeCell ref="A462:A473"/>
    <mergeCell ref="A474:A477"/>
    <mergeCell ref="A478:B478"/>
    <mergeCell ref="A479:E479"/>
    <mergeCell ref="A480:A481"/>
    <mergeCell ref="A484:A490"/>
    <mergeCell ref="A400:A438"/>
    <mergeCell ref="A350:B350"/>
    <mergeCell ref="A351:E351"/>
    <mergeCell ref="A352:A353"/>
    <mergeCell ref="A354:A356"/>
    <mergeCell ref="A357:B357"/>
    <mergeCell ref="A358:E358"/>
    <mergeCell ref="A361:A364"/>
    <mergeCell ref="A365:A376"/>
    <mergeCell ref="A377:A393"/>
    <mergeCell ref="A395:B395"/>
    <mergeCell ref="A396:E396"/>
    <mergeCell ref="A341:A349"/>
    <mergeCell ref="A51:A58"/>
    <mergeCell ref="A60:A142"/>
    <mergeCell ref="A145:A148"/>
    <mergeCell ref="A149:B149"/>
    <mergeCell ref="A150:E150"/>
    <mergeCell ref="A151:A174"/>
    <mergeCell ref="A175:A207"/>
    <mergeCell ref="A208:A221"/>
    <mergeCell ref="A222:A225"/>
    <mergeCell ref="A226:A244"/>
    <mergeCell ref="A245:A339"/>
    <mergeCell ref="A37:A49"/>
    <mergeCell ref="A2:E2"/>
    <mergeCell ref="A4:E4"/>
    <mergeCell ref="A8:E8"/>
    <mergeCell ref="A10:A14"/>
    <mergeCell ref="A15:A23"/>
    <mergeCell ref="A24:B24"/>
    <mergeCell ref="A25:E25"/>
    <mergeCell ref="A27:A31"/>
    <mergeCell ref="A32:B32"/>
    <mergeCell ref="A33:E33"/>
    <mergeCell ref="A35:A36"/>
  </mergeCells>
  <pageMargins left="0.39370078740157483" right="0.39370078740157483" top="0.59055118110236227" bottom="0.39370078740157483" header="0.31496062992125984" footer="0.11811023622047245"/>
  <pageSetup paperSize="9" scale="82" firstPageNumber="147" fitToHeight="0" orientation="portrait" useFirstPageNumber="1" r:id="rId1"/>
  <headerFooter>
    <oddHeader>&amp;L&amp;"Tahoma,Kurzíva"Závěrečný účet Moravskoslezského kraje za rok 2024&amp;R&amp;"Tahoma,Kurzíva"Tabulka č. 7</oddHeader>
    <oddFooter>&amp;C&amp;"Tahoma,Obyčejné"&amp;P</oddFooter>
  </headerFooter>
  <rowBreaks count="14" manualBreakCount="14">
    <brk id="49" max="16383" man="1"/>
    <brk id="107" max="16383" man="1"/>
    <brk id="159" max="16383" man="1"/>
    <brk id="209" max="16383" man="1"/>
    <brk id="261" max="16383" man="1"/>
    <brk id="312" max="16383" man="1"/>
    <brk id="357" max="16383" man="1"/>
    <brk id="411" max="16383" man="1"/>
    <brk id="465" max="16383" man="1"/>
    <brk id="515" max="16383" man="1"/>
    <brk id="565" max="16383" man="1"/>
    <brk id="613" max="16383" man="1"/>
    <brk id="666" max="16383" man="1"/>
    <brk id="717"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6058F-20B9-4638-92D3-0515A6B18FC4}">
  <sheetPr>
    <pageSetUpPr fitToPage="1"/>
  </sheetPr>
  <dimension ref="A1:T182"/>
  <sheetViews>
    <sheetView zoomScaleNormal="100" zoomScaleSheetLayoutView="100" workbookViewId="0">
      <pane ySplit="4" topLeftCell="A5" activePane="bottomLeft" state="frozen"/>
      <selection activeCell="C3" sqref="C3"/>
      <selection pane="bottomLeft" activeCell="C3" sqref="C3:C4"/>
    </sheetView>
  </sheetViews>
  <sheetFormatPr defaultColWidth="9.140625" defaultRowHeight="15" x14ac:dyDescent="0.25"/>
  <cols>
    <col min="1" max="1" width="47.5703125" style="845" customWidth="1"/>
    <col min="2" max="2" width="8.7109375" style="845" hidden="1" customWidth="1"/>
    <col min="3" max="3" width="13.5703125" style="845" customWidth="1"/>
    <col min="4" max="13" width="10.7109375" style="845" customWidth="1"/>
    <col min="14" max="14" width="10.7109375" style="846" customWidth="1"/>
    <col min="15" max="20" width="9.140625" style="812" hidden="1" customWidth="1"/>
    <col min="21" max="16384" width="9.140625" style="847"/>
  </cols>
  <sheetData>
    <row r="1" spans="1:20" s="812" customFormat="1" ht="34.5" customHeight="1" x14ac:dyDescent="0.25">
      <c r="A1" s="1371" t="s">
        <v>4200</v>
      </c>
      <c r="B1" s="1371"/>
      <c r="C1" s="1371"/>
      <c r="D1" s="1371"/>
      <c r="E1" s="1371"/>
      <c r="F1" s="1371"/>
      <c r="G1" s="1371"/>
      <c r="H1" s="1371"/>
      <c r="I1" s="1371"/>
      <c r="J1" s="1371"/>
      <c r="K1" s="1371"/>
      <c r="L1" s="1371"/>
      <c r="M1" s="1371"/>
      <c r="N1" s="1371"/>
    </row>
    <row r="2" spans="1:20" s="812" customFormat="1" ht="15.75" thickBot="1" x14ac:dyDescent="0.3">
      <c r="A2" s="813"/>
      <c r="B2" s="813"/>
      <c r="C2" s="813"/>
      <c r="D2" s="813"/>
      <c r="E2" s="813"/>
      <c r="F2" s="813"/>
      <c r="G2" s="813"/>
      <c r="H2" s="813"/>
      <c r="I2" s="813"/>
      <c r="J2" s="813"/>
      <c r="K2" s="813"/>
      <c r="L2" s="813"/>
      <c r="M2" s="813"/>
      <c r="N2" s="814" t="s">
        <v>2</v>
      </c>
    </row>
    <row r="3" spans="1:20" s="815" customFormat="1" ht="23.25" customHeight="1" x14ac:dyDescent="0.2">
      <c r="A3" s="1372" t="s">
        <v>508</v>
      </c>
      <c r="B3" s="1374" t="s">
        <v>2666</v>
      </c>
      <c r="C3" s="1376" t="s">
        <v>547</v>
      </c>
      <c r="D3" s="1378" t="s">
        <v>548</v>
      </c>
      <c r="E3" s="1379"/>
      <c r="F3" s="1379"/>
      <c r="G3" s="1379"/>
      <c r="H3" s="1379"/>
      <c r="I3" s="1379"/>
      <c r="J3" s="1379"/>
      <c r="K3" s="1379"/>
      <c r="L3" s="1380"/>
      <c r="M3" s="1381" t="s">
        <v>549</v>
      </c>
      <c r="N3" s="1383" t="s">
        <v>2733</v>
      </c>
    </row>
    <row r="4" spans="1:20" s="815" customFormat="1" ht="23.25" customHeight="1" thickBot="1" x14ac:dyDescent="0.3">
      <c r="A4" s="1373" t="s">
        <v>508</v>
      </c>
      <c r="B4" s="1375" t="s">
        <v>2666</v>
      </c>
      <c r="C4" s="1377" t="s">
        <v>547</v>
      </c>
      <c r="D4" s="301">
        <v>2016</v>
      </c>
      <c r="E4" s="301">
        <v>2017</v>
      </c>
      <c r="F4" s="301">
        <v>2018</v>
      </c>
      <c r="G4" s="301">
        <v>2019</v>
      </c>
      <c r="H4" s="301">
        <v>2020</v>
      </c>
      <c r="I4" s="301">
        <v>2021</v>
      </c>
      <c r="J4" s="301">
        <v>2022</v>
      </c>
      <c r="K4" s="301">
        <v>2023</v>
      </c>
      <c r="L4" s="302">
        <v>2024</v>
      </c>
      <c r="M4" s="1382"/>
      <c r="N4" s="1384" t="s">
        <v>2667</v>
      </c>
      <c r="O4" s="816" t="s">
        <v>3675</v>
      </c>
      <c r="P4" s="816" t="s">
        <v>3676</v>
      </c>
      <c r="Q4" s="817" t="s">
        <v>3677</v>
      </c>
      <c r="R4" s="818" t="s">
        <v>3678</v>
      </c>
      <c r="S4" s="818" t="s">
        <v>4201</v>
      </c>
      <c r="T4" s="818" t="s">
        <v>4202</v>
      </c>
    </row>
    <row r="5" spans="1:20" s="815" customFormat="1" ht="21" customHeight="1" x14ac:dyDescent="0.25">
      <c r="A5" s="518" t="s">
        <v>3195</v>
      </c>
      <c r="B5" s="519"/>
      <c r="C5" s="519"/>
      <c r="D5" s="519"/>
      <c r="E5" s="519"/>
      <c r="F5" s="519"/>
      <c r="G5" s="519"/>
      <c r="H5" s="519"/>
      <c r="I5" s="519"/>
      <c r="J5" s="519"/>
      <c r="K5" s="519"/>
      <c r="L5" s="519"/>
      <c r="M5" s="519"/>
      <c r="N5" s="520"/>
      <c r="O5" s="819"/>
      <c r="P5" s="819"/>
      <c r="Q5" s="819"/>
      <c r="R5" s="819"/>
    </row>
    <row r="6" spans="1:20" s="298" customFormat="1" ht="24" customHeight="1" x14ac:dyDescent="0.2">
      <c r="A6" s="820" t="s">
        <v>4203</v>
      </c>
      <c r="B6" s="821">
        <v>3657</v>
      </c>
      <c r="C6" s="822">
        <f>SUM(D6:M6)</f>
        <v>1121.97</v>
      </c>
      <c r="D6" s="823">
        <v>0</v>
      </c>
      <c r="E6" s="823">
        <v>0</v>
      </c>
      <c r="F6" s="823">
        <v>0</v>
      </c>
      <c r="G6" s="823">
        <v>0</v>
      </c>
      <c r="H6" s="823">
        <v>0</v>
      </c>
      <c r="I6" s="823">
        <v>0</v>
      </c>
      <c r="J6" s="823">
        <v>0</v>
      </c>
      <c r="K6" s="823">
        <v>0</v>
      </c>
      <c r="L6" s="824">
        <v>1121.97</v>
      </c>
      <c r="M6" s="823">
        <v>0</v>
      </c>
      <c r="N6" s="825">
        <v>1</v>
      </c>
      <c r="O6" s="298" t="s">
        <v>3681</v>
      </c>
      <c r="P6" s="298" t="s">
        <v>3679</v>
      </c>
      <c r="Q6" s="298" t="s">
        <v>3681</v>
      </c>
      <c r="S6" s="298" t="s">
        <v>4204</v>
      </c>
      <c r="T6" s="826" t="s">
        <v>4205</v>
      </c>
    </row>
    <row r="7" spans="1:20" s="298" customFormat="1" ht="15" customHeight="1" x14ac:dyDescent="0.2">
      <c r="A7" s="827" t="s">
        <v>3157</v>
      </c>
      <c r="B7" s="828">
        <v>3558</v>
      </c>
      <c r="C7" s="822">
        <f t="shared" ref="C7:C8" si="0">SUM(D7:M7)</f>
        <v>9989.880000000001</v>
      </c>
      <c r="D7" s="829">
        <v>0</v>
      </c>
      <c r="E7" s="829">
        <v>0</v>
      </c>
      <c r="F7" s="829">
        <v>0</v>
      </c>
      <c r="G7" s="829">
        <v>0</v>
      </c>
      <c r="H7" s="829">
        <v>0</v>
      </c>
      <c r="I7" s="829">
        <v>0</v>
      </c>
      <c r="J7" s="829">
        <v>33.880000000000003</v>
      </c>
      <c r="K7" s="829">
        <v>3343.04</v>
      </c>
      <c r="L7" s="830">
        <v>80.17</v>
      </c>
      <c r="M7" s="823">
        <v>6532.79</v>
      </c>
      <c r="N7" s="831">
        <v>0.85</v>
      </c>
      <c r="O7" s="298" t="s">
        <v>3681</v>
      </c>
      <c r="P7" s="298" t="s">
        <v>3679</v>
      </c>
      <c r="S7" s="298" t="s">
        <v>4206</v>
      </c>
      <c r="T7" s="826" t="s">
        <v>4207</v>
      </c>
    </row>
    <row r="8" spans="1:20" s="298" customFormat="1" ht="24" customHeight="1" x14ac:dyDescent="0.2">
      <c r="A8" s="827" t="s">
        <v>3158</v>
      </c>
      <c r="B8" s="832">
        <v>3526</v>
      </c>
      <c r="C8" s="822">
        <f t="shared" si="0"/>
        <v>39990</v>
      </c>
      <c r="D8" s="829">
        <v>0</v>
      </c>
      <c r="E8" s="829">
        <v>0</v>
      </c>
      <c r="F8" s="829">
        <v>0</v>
      </c>
      <c r="G8" s="829">
        <v>0</v>
      </c>
      <c r="H8" s="829">
        <v>0</v>
      </c>
      <c r="I8" s="829">
        <v>0</v>
      </c>
      <c r="J8" s="829">
        <v>0</v>
      </c>
      <c r="K8" s="829">
        <v>0</v>
      </c>
      <c r="L8" s="830">
        <v>114.95</v>
      </c>
      <c r="M8" s="823">
        <v>39875.050000000003</v>
      </c>
      <c r="N8" s="831">
        <v>1</v>
      </c>
      <c r="O8" s="298" t="s">
        <v>3681</v>
      </c>
      <c r="P8" s="298" t="s">
        <v>3679</v>
      </c>
      <c r="S8" s="298" t="s">
        <v>4206</v>
      </c>
      <c r="T8" s="826" t="s">
        <v>4208</v>
      </c>
    </row>
    <row r="9" spans="1:20" s="815" customFormat="1" ht="25.5" customHeight="1" x14ac:dyDescent="0.2">
      <c r="A9" s="113" t="s">
        <v>2815</v>
      </c>
      <c r="B9" s="227">
        <f>COUNT(B6:B8)</f>
        <v>3</v>
      </c>
      <c r="C9" s="833">
        <f>SUM(C6:C8)</f>
        <v>51101.85</v>
      </c>
      <c r="D9" s="833">
        <f t="shared" ref="D9:M9" si="1">SUM(D6:D8)</f>
        <v>0</v>
      </c>
      <c r="E9" s="833">
        <f t="shared" si="1"/>
        <v>0</v>
      </c>
      <c r="F9" s="833">
        <f t="shared" si="1"/>
        <v>0</v>
      </c>
      <c r="G9" s="833">
        <f t="shared" si="1"/>
        <v>0</v>
      </c>
      <c r="H9" s="833">
        <f t="shared" si="1"/>
        <v>0</v>
      </c>
      <c r="I9" s="833">
        <f t="shared" si="1"/>
        <v>0</v>
      </c>
      <c r="J9" s="833">
        <f t="shared" si="1"/>
        <v>33.880000000000003</v>
      </c>
      <c r="K9" s="833">
        <f t="shared" si="1"/>
        <v>3343.04</v>
      </c>
      <c r="L9" s="833">
        <f t="shared" si="1"/>
        <v>1317.0900000000001</v>
      </c>
      <c r="M9" s="833">
        <f t="shared" si="1"/>
        <v>46407.840000000004</v>
      </c>
      <c r="N9" s="834" t="s">
        <v>2739</v>
      </c>
    </row>
    <row r="10" spans="1:20" s="815" customFormat="1" ht="18" customHeight="1" x14ac:dyDescent="0.15">
      <c r="A10" s="516" t="s">
        <v>2747</v>
      </c>
      <c r="B10" s="517"/>
      <c r="C10" s="517"/>
      <c r="D10" s="517"/>
      <c r="E10" s="517"/>
      <c r="F10" s="517"/>
      <c r="G10" s="517"/>
      <c r="H10" s="517"/>
      <c r="I10" s="517"/>
      <c r="J10" s="517"/>
      <c r="K10" s="517"/>
      <c r="L10" s="517"/>
      <c r="M10" s="517"/>
      <c r="N10" s="835"/>
    </row>
    <row r="11" spans="1:20" s="298" customFormat="1" ht="34.5" customHeight="1" x14ac:dyDescent="0.2">
      <c r="A11" s="827" t="s">
        <v>3682</v>
      </c>
      <c r="B11" s="832">
        <v>3522</v>
      </c>
      <c r="C11" s="822">
        <f t="shared" ref="C11:C30" si="2">SUM(D11:M11)</f>
        <v>4524.5199999999995</v>
      </c>
      <c r="D11" s="829">
        <v>0</v>
      </c>
      <c r="E11" s="829">
        <v>0</v>
      </c>
      <c r="F11" s="829">
        <v>0</v>
      </c>
      <c r="G11" s="829">
        <v>0</v>
      </c>
      <c r="H11" s="829">
        <v>0</v>
      </c>
      <c r="I11" s="829">
        <v>0</v>
      </c>
      <c r="J11" s="829">
        <v>0</v>
      </c>
      <c r="K11" s="829">
        <v>0</v>
      </c>
      <c r="L11" s="830">
        <v>187.29</v>
      </c>
      <c r="M11" s="823">
        <v>4337.2299999999996</v>
      </c>
      <c r="N11" s="831">
        <v>0.85</v>
      </c>
      <c r="O11" s="298" t="s">
        <v>4209</v>
      </c>
      <c r="P11" s="298" t="s">
        <v>3680</v>
      </c>
      <c r="S11" s="298" t="s">
        <v>4210</v>
      </c>
      <c r="T11" s="826" t="s">
        <v>4207</v>
      </c>
    </row>
    <row r="12" spans="1:20" s="298" customFormat="1" ht="15" customHeight="1" x14ac:dyDescent="0.2">
      <c r="A12" s="827" t="s">
        <v>4211</v>
      </c>
      <c r="B12" s="832">
        <v>3668</v>
      </c>
      <c r="C12" s="822">
        <f t="shared" si="2"/>
        <v>213500</v>
      </c>
      <c r="D12" s="829">
        <v>0</v>
      </c>
      <c r="E12" s="829">
        <v>0</v>
      </c>
      <c r="F12" s="829">
        <v>0</v>
      </c>
      <c r="G12" s="829">
        <v>0</v>
      </c>
      <c r="H12" s="829">
        <v>0</v>
      </c>
      <c r="I12" s="829">
        <v>0</v>
      </c>
      <c r="J12" s="829">
        <v>0</v>
      </c>
      <c r="K12" s="829">
        <v>0</v>
      </c>
      <c r="L12" s="830">
        <v>50.82</v>
      </c>
      <c r="M12" s="823">
        <v>213449.18</v>
      </c>
      <c r="N12" s="831">
        <v>0.85</v>
      </c>
      <c r="O12" s="298" t="s">
        <v>3681</v>
      </c>
      <c r="P12" s="298" t="s">
        <v>3679</v>
      </c>
      <c r="S12" s="298" t="s">
        <v>4206</v>
      </c>
      <c r="T12" s="826" t="s">
        <v>4208</v>
      </c>
    </row>
    <row r="13" spans="1:20" s="298" customFormat="1" ht="24" customHeight="1" x14ac:dyDescent="0.2">
      <c r="A13" s="827" t="s">
        <v>4212</v>
      </c>
      <c r="B13" s="832">
        <v>3667</v>
      </c>
      <c r="C13" s="822">
        <f t="shared" si="2"/>
        <v>42500</v>
      </c>
      <c r="D13" s="829">
        <v>0</v>
      </c>
      <c r="E13" s="829">
        <v>0</v>
      </c>
      <c r="F13" s="829">
        <v>0</v>
      </c>
      <c r="G13" s="829">
        <v>0</v>
      </c>
      <c r="H13" s="829">
        <v>0</v>
      </c>
      <c r="I13" s="829">
        <v>0</v>
      </c>
      <c r="J13" s="829">
        <v>0</v>
      </c>
      <c r="K13" s="829">
        <v>0</v>
      </c>
      <c r="L13" s="830">
        <v>19.059999999999999</v>
      </c>
      <c r="M13" s="823">
        <v>42480.94</v>
      </c>
      <c r="N13" s="831">
        <v>0.85</v>
      </c>
      <c r="O13" s="298" t="s">
        <v>3681</v>
      </c>
      <c r="P13" s="298" t="s">
        <v>3679</v>
      </c>
      <c r="S13" s="298" t="s">
        <v>4206</v>
      </c>
      <c r="T13" s="826" t="s">
        <v>4208</v>
      </c>
    </row>
    <row r="14" spans="1:20" s="298" customFormat="1" ht="15" customHeight="1" x14ac:dyDescent="0.2">
      <c r="A14" s="827" t="s">
        <v>4213</v>
      </c>
      <c r="B14" s="832">
        <v>3670</v>
      </c>
      <c r="C14" s="822">
        <f t="shared" si="2"/>
        <v>21500</v>
      </c>
      <c r="D14" s="829">
        <v>0</v>
      </c>
      <c r="E14" s="829">
        <v>0</v>
      </c>
      <c r="F14" s="829">
        <v>0</v>
      </c>
      <c r="G14" s="829">
        <v>0</v>
      </c>
      <c r="H14" s="829">
        <v>0</v>
      </c>
      <c r="I14" s="829">
        <v>0</v>
      </c>
      <c r="J14" s="829">
        <v>0</v>
      </c>
      <c r="K14" s="829">
        <v>0</v>
      </c>
      <c r="L14" s="830">
        <v>44.47</v>
      </c>
      <c r="M14" s="823">
        <v>21455.53</v>
      </c>
      <c r="N14" s="831">
        <v>0.85</v>
      </c>
      <c r="O14" s="298" t="s">
        <v>3681</v>
      </c>
      <c r="P14" s="298" t="s">
        <v>3679</v>
      </c>
      <c r="S14" s="298" t="s">
        <v>4206</v>
      </c>
      <c r="T14" s="826" t="s">
        <v>4208</v>
      </c>
    </row>
    <row r="15" spans="1:20" s="298" customFormat="1" ht="24" customHeight="1" x14ac:dyDescent="0.2">
      <c r="A15" s="827" t="s">
        <v>3159</v>
      </c>
      <c r="B15" s="832">
        <v>3530</v>
      </c>
      <c r="C15" s="822">
        <f t="shared" si="2"/>
        <v>59487.3</v>
      </c>
      <c r="D15" s="829">
        <v>0</v>
      </c>
      <c r="E15" s="829">
        <v>0</v>
      </c>
      <c r="F15" s="829">
        <v>0</v>
      </c>
      <c r="G15" s="829">
        <v>0</v>
      </c>
      <c r="H15" s="829">
        <v>0</v>
      </c>
      <c r="I15" s="829">
        <v>0</v>
      </c>
      <c r="J15" s="829">
        <v>0</v>
      </c>
      <c r="K15" s="829">
        <v>26431.48</v>
      </c>
      <c r="L15" s="830">
        <v>33055.82</v>
      </c>
      <c r="M15" s="823">
        <v>0</v>
      </c>
      <c r="N15" s="831">
        <v>0.85</v>
      </c>
      <c r="O15" s="298" t="s">
        <v>3681</v>
      </c>
      <c r="P15" s="298" t="s">
        <v>3679</v>
      </c>
      <c r="S15" s="298" t="s">
        <v>4206</v>
      </c>
      <c r="T15" s="826" t="s">
        <v>4205</v>
      </c>
    </row>
    <row r="16" spans="1:20" s="298" customFormat="1" ht="15" customHeight="1" x14ac:dyDescent="0.2">
      <c r="A16" s="827" t="s">
        <v>3160</v>
      </c>
      <c r="B16" s="832">
        <v>3532</v>
      </c>
      <c r="C16" s="822">
        <f t="shared" si="2"/>
        <v>30961.119999999999</v>
      </c>
      <c r="D16" s="829">
        <v>0</v>
      </c>
      <c r="E16" s="829">
        <v>0</v>
      </c>
      <c r="F16" s="829">
        <v>0</v>
      </c>
      <c r="G16" s="829">
        <v>0</v>
      </c>
      <c r="H16" s="829">
        <v>0</v>
      </c>
      <c r="I16" s="829">
        <v>0</v>
      </c>
      <c r="J16" s="829">
        <v>0</v>
      </c>
      <c r="K16" s="829">
        <v>30.17</v>
      </c>
      <c r="L16" s="830">
        <v>27441.65</v>
      </c>
      <c r="M16" s="823">
        <v>3489.3</v>
      </c>
      <c r="N16" s="831">
        <v>0.85</v>
      </c>
      <c r="O16" s="298" t="s">
        <v>3681</v>
      </c>
      <c r="P16" s="298" t="s">
        <v>3679</v>
      </c>
      <c r="S16" s="298" t="s">
        <v>4206</v>
      </c>
      <c r="T16" s="826" t="s">
        <v>4207</v>
      </c>
    </row>
    <row r="17" spans="1:20" s="298" customFormat="1" ht="15" customHeight="1" x14ac:dyDescent="0.2">
      <c r="A17" s="827" t="s">
        <v>4214</v>
      </c>
      <c r="B17" s="832">
        <v>3669</v>
      </c>
      <c r="C17" s="822">
        <f t="shared" si="2"/>
        <v>105500</v>
      </c>
      <c r="D17" s="829">
        <v>0</v>
      </c>
      <c r="E17" s="829">
        <v>0</v>
      </c>
      <c r="F17" s="829">
        <v>0</v>
      </c>
      <c r="G17" s="829">
        <v>0</v>
      </c>
      <c r="H17" s="829">
        <v>0</v>
      </c>
      <c r="I17" s="829">
        <v>0</v>
      </c>
      <c r="J17" s="829">
        <v>0</v>
      </c>
      <c r="K17" s="829">
        <v>0</v>
      </c>
      <c r="L17" s="830">
        <v>19.059999999999999</v>
      </c>
      <c r="M17" s="823">
        <v>105480.94</v>
      </c>
      <c r="N17" s="831">
        <v>0.85</v>
      </c>
      <c r="O17" s="298" t="s">
        <v>3681</v>
      </c>
      <c r="P17" s="298" t="s">
        <v>3679</v>
      </c>
      <c r="S17" s="298" t="s">
        <v>4206</v>
      </c>
      <c r="T17" s="826" t="s">
        <v>4208</v>
      </c>
    </row>
    <row r="18" spans="1:20" s="298" customFormat="1" ht="15" customHeight="1" x14ac:dyDescent="0.2">
      <c r="A18" s="827" t="s">
        <v>3161</v>
      </c>
      <c r="B18" s="828">
        <v>3533</v>
      </c>
      <c r="C18" s="822">
        <f t="shared" si="2"/>
        <v>86746.63</v>
      </c>
      <c r="D18" s="829">
        <v>0</v>
      </c>
      <c r="E18" s="829">
        <v>0</v>
      </c>
      <c r="F18" s="829">
        <v>0</v>
      </c>
      <c r="G18" s="829">
        <v>0</v>
      </c>
      <c r="H18" s="829">
        <v>0</v>
      </c>
      <c r="I18" s="829">
        <v>0</v>
      </c>
      <c r="J18" s="829">
        <v>100.43</v>
      </c>
      <c r="K18" s="829">
        <v>65934.13</v>
      </c>
      <c r="L18" s="830">
        <v>20712.07</v>
      </c>
      <c r="M18" s="823">
        <v>0</v>
      </c>
      <c r="N18" s="831">
        <v>0.85</v>
      </c>
      <c r="O18" s="298" t="s">
        <v>3681</v>
      </c>
      <c r="P18" s="298" t="s">
        <v>3679</v>
      </c>
      <c r="S18" s="298" t="s">
        <v>4206</v>
      </c>
      <c r="T18" s="826" t="s">
        <v>4205</v>
      </c>
    </row>
    <row r="19" spans="1:20" s="298" customFormat="1" ht="15" customHeight="1" x14ac:dyDescent="0.2">
      <c r="A19" s="827" t="s">
        <v>3162</v>
      </c>
      <c r="B19" s="828">
        <v>3528</v>
      </c>
      <c r="C19" s="822">
        <f t="shared" si="2"/>
        <v>35754.39</v>
      </c>
      <c r="D19" s="829">
        <v>0</v>
      </c>
      <c r="E19" s="829">
        <v>0</v>
      </c>
      <c r="F19" s="829">
        <v>0</v>
      </c>
      <c r="G19" s="829">
        <v>0</v>
      </c>
      <c r="H19" s="829">
        <v>0</v>
      </c>
      <c r="I19" s="829">
        <v>0</v>
      </c>
      <c r="J19" s="829">
        <v>0</v>
      </c>
      <c r="K19" s="829">
        <v>57.269999999999996</v>
      </c>
      <c r="L19" s="830">
        <v>35697.120000000003</v>
      </c>
      <c r="M19" s="823">
        <v>0</v>
      </c>
      <c r="N19" s="831">
        <v>0.85</v>
      </c>
      <c r="O19" s="298" t="s">
        <v>3681</v>
      </c>
      <c r="P19" s="298" t="s">
        <v>3679</v>
      </c>
      <c r="S19" s="298" t="s">
        <v>4206</v>
      </c>
      <c r="T19" s="826" t="s">
        <v>4207</v>
      </c>
    </row>
    <row r="20" spans="1:20" s="298" customFormat="1" ht="24" customHeight="1" x14ac:dyDescent="0.2">
      <c r="A20" s="827" t="s">
        <v>3683</v>
      </c>
      <c r="B20" s="828">
        <v>3574</v>
      </c>
      <c r="C20" s="822">
        <f t="shared" si="2"/>
        <v>43926.02</v>
      </c>
      <c r="D20" s="829">
        <v>0</v>
      </c>
      <c r="E20" s="829">
        <v>0</v>
      </c>
      <c r="F20" s="829">
        <v>0</v>
      </c>
      <c r="G20" s="829">
        <v>0</v>
      </c>
      <c r="H20" s="829">
        <v>0</v>
      </c>
      <c r="I20" s="829">
        <v>0</v>
      </c>
      <c r="J20" s="829">
        <v>0</v>
      </c>
      <c r="K20" s="829">
        <v>0</v>
      </c>
      <c r="L20" s="830">
        <v>42986.02</v>
      </c>
      <c r="M20" s="823">
        <v>940</v>
      </c>
      <c r="N20" s="831">
        <v>0.85</v>
      </c>
      <c r="O20" s="298" t="s">
        <v>3681</v>
      </c>
      <c r="P20" s="298" t="s">
        <v>3679</v>
      </c>
      <c r="S20" s="298" t="s">
        <v>4206</v>
      </c>
      <c r="T20" s="826" t="s">
        <v>4207</v>
      </c>
    </row>
    <row r="21" spans="1:20" s="298" customFormat="1" ht="21" x14ac:dyDescent="0.2">
      <c r="A21" s="827" t="s">
        <v>3164</v>
      </c>
      <c r="B21" s="828">
        <v>3529</v>
      </c>
      <c r="C21" s="822">
        <f t="shared" si="2"/>
        <v>35793.43</v>
      </c>
      <c r="D21" s="829">
        <v>0</v>
      </c>
      <c r="E21" s="829">
        <v>0</v>
      </c>
      <c r="F21" s="829">
        <v>0</v>
      </c>
      <c r="G21" s="829">
        <v>0</v>
      </c>
      <c r="H21" s="829">
        <v>0</v>
      </c>
      <c r="I21" s="829">
        <v>0</v>
      </c>
      <c r="J21" s="829">
        <v>300.52999999999997</v>
      </c>
      <c r="K21" s="829">
        <v>32113.120000000003</v>
      </c>
      <c r="L21" s="830">
        <v>3379.78</v>
      </c>
      <c r="M21" s="823">
        <v>0</v>
      </c>
      <c r="N21" s="831">
        <v>0.85</v>
      </c>
      <c r="O21" s="298" t="s">
        <v>3681</v>
      </c>
      <c r="P21" s="298" t="s">
        <v>3679</v>
      </c>
      <c r="S21" s="298" t="s">
        <v>4206</v>
      </c>
      <c r="T21" s="826" t="s">
        <v>4205</v>
      </c>
    </row>
    <row r="22" spans="1:20" s="298" customFormat="1" ht="15" customHeight="1" x14ac:dyDescent="0.2">
      <c r="A22" s="827" t="s">
        <v>3165</v>
      </c>
      <c r="B22" s="832">
        <v>3527</v>
      </c>
      <c r="C22" s="822">
        <f t="shared" si="2"/>
        <v>28846.620000000003</v>
      </c>
      <c r="D22" s="829">
        <v>0</v>
      </c>
      <c r="E22" s="829">
        <v>0</v>
      </c>
      <c r="F22" s="829">
        <v>0</v>
      </c>
      <c r="G22" s="829">
        <v>0</v>
      </c>
      <c r="H22" s="829">
        <v>0</v>
      </c>
      <c r="I22" s="829">
        <v>0</v>
      </c>
      <c r="J22" s="829">
        <v>0</v>
      </c>
      <c r="K22" s="829">
        <v>67.960000000000008</v>
      </c>
      <c r="L22" s="830">
        <v>28605.010000000002</v>
      </c>
      <c r="M22" s="823">
        <v>173.65</v>
      </c>
      <c r="N22" s="831">
        <v>0.85</v>
      </c>
      <c r="O22" s="298" t="s">
        <v>3681</v>
      </c>
      <c r="P22" s="298" t="s">
        <v>3679</v>
      </c>
      <c r="S22" s="298" t="s">
        <v>4206</v>
      </c>
      <c r="T22" s="826" t="s">
        <v>4207</v>
      </c>
    </row>
    <row r="23" spans="1:20" s="298" customFormat="1" ht="15" customHeight="1" x14ac:dyDescent="0.2">
      <c r="A23" s="827" t="s">
        <v>3965</v>
      </c>
      <c r="B23" s="832">
        <v>3573</v>
      </c>
      <c r="C23" s="822">
        <f t="shared" si="2"/>
        <v>152759.99000000002</v>
      </c>
      <c r="D23" s="829">
        <v>0</v>
      </c>
      <c r="E23" s="829">
        <v>0</v>
      </c>
      <c r="F23" s="829">
        <v>0</v>
      </c>
      <c r="G23" s="829">
        <v>0</v>
      </c>
      <c r="H23" s="829">
        <v>0</v>
      </c>
      <c r="I23" s="829">
        <v>0</v>
      </c>
      <c r="J23" s="829">
        <v>0</v>
      </c>
      <c r="K23" s="829">
        <v>30.17</v>
      </c>
      <c r="L23" s="830">
        <v>0</v>
      </c>
      <c r="M23" s="823">
        <v>152729.82</v>
      </c>
      <c r="N23" s="831">
        <v>0.85</v>
      </c>
      <c r="O23" s="298" t="s">
        <v>3681</v>
      </c>
      <c r="P23" s="298" t="s">
        <v>3679</v>
      </c>
      <c r="S23" s="298" t="s">
        <v>4206</v>
      </c>
      <c r="T23" s="826" t="s">
        <v>4208</v>
      </c>
    </row>
    <row r="24" spans="1:20" s="298" customFormat="1" ht="15" customHeight="1" x14ac:dyDescent="0.2">
      <c r="A24" s="827" t="s">
        <v>4215</v>
      </c>
      <c r="B24" s="832">
        <v>3575</v>
      </c>
      <c r="C24" s="822">
        <f t="shared" si="2"/>
        <v>34260</v>
      </c>
      <c r="D24" s="829">
        <v>0</v>
      </c>
      <c r="E24" s="829">
        <v>0</v>
      </c>
      <c r="F24" s="829">
        <v>0</v>
      </c>
      <c r="G24" s="829">
        <v>0</v>
      </c>
      <c r="H24" s="829">
        <v>0</v>
      </c>
      <c r="I24" s="829">
        <v>0</v>
      </c>
      <c r="J24" s="829">
        <v>0</v>
      </c>
      <c r="K24" s="829">
        <v>0</v>
      </c>
      <c r="L24" s="830">
        <v>19.059999999999999</v>
      </c>
      <c r="M24" s="823">
        <v>34240.94</v>
      </c>
      <c r="N24" s="831">
        <v>0.85</v>
      </c>
      <c r="O24" s="298" t="s">
        <v>3681</v>
      </c>
      <c r="P24" s="298" t="s">
        <v>3679</v>
      </c>
      <c r="S24" s="298" t="s">
        <v>4206</v>
      </c>
      <c r="T24" s="826" t="s">
        <v>4208</v>
      </c>
    </row>
    <row r="25" spans="1:20" s="298" customFormat="1" ht="15" customHeight="1" x14ac:dyDescent="0.2">
      <c r="A25" s="827" t="s">
        <v>4216</v>
      </c>
      <c r="B25" s="832">
        <v>3576</v>
      </c>
      <c r="C25" s="822">
        <f t="shared" si="2"/>
        <v>70400</v>
      </c>
      <c r="D25" s="829">
        <v>0</v>
      </c>
      <c r="E25" s="829">
        <v>0</v>
      </c>
      <c r="F25" s="829">
        <v>0</v>
      </c>
      <c r="G25" s="829">
        <v>0</v>
      </c>
      <c r="H25" s="829">
        <v>0</v>
      </c>
      <c r="I25" s="829">
        <v>0</v>
      </c>
      <c r="J25" s="829">
        <v>0</v>
      </c>
      <c r="K25" s="829">
        <v>0</v>
      </c>
      <c r="L25" s="830">
        <v>0</v>
      </c>
      <c r="M25" s="823">
        <v>70400</v>
      </c>
      <c r="N25" s="831">
        <v>0.85</v>
      </c>
      <c r="O25" s="298" t="s">
        <v>3681</v>
      </c>
      <c r="P25" s="298" t="s">
        <v>3679</v>
      </c>
      <c r="S25" s="298" t="s">
        <v>4206</v>
      </c>
      <c r="T25" s="826" t="s">
        <v>4208</v>
      </c>
    </row>
    <row r="26" spans="1:20" s="298" customFormat="1" ht="15" customHeight="1" x14ac:dyDescent="0.2">
      <c r="A26" s="827" t="s">
        <v>3166</v>
      </c>
      <c r="B26" s="828">
        <v>3531</v>
      </c>
      <c r="C26" s="822">
        <f t="shared" si="2"/>
        <v>23360</v>
      </c>
      <c r="D26" s="829">
        <v>0</v>
      </c>
      <c r="E26" s="829">
        <v>0</v>
      </c>
      <c r="F26" s="829">
        <v>0</v>
      </c>
      <c r="G26" s="829">
        <v>0</v>
      </c>
      <c r="H26" s="829">
        <v>0</v>
      </c>
      <c r="I26" s="829">
        <v>0</v>
      </c>
      <c r="J26" s="829">
        <v>0</v>
      </c>
      <c r="K26" s="829">
        <v>96.710000000000008</v>
      </c>
      <c r="L26" s="830">
        <v>0</v>
      </c>
      <c r="M26" s="823">
        <v>23263.29</v>
      </c>
      <c r="N26" s="831">
        <v>0.85</v>
      </c>
      <c r="O26" s="298" t="s">
        <v>3681</v>
      </c>
      <c r="P26" s="298" t="s">
        <v>3679</v>
      </c>
      <c r="S26" s="298" t="s">
        <v>4206</v>
      </c>
      <c r="T26" s="826" t="s">
        <v>4207</v>
      </c>
    </row>
    <row r="27" spans="1:20" s="298" customFormat="1" ht="15" customHeight="1" x14ac:dyDescent="0.2">
      <c r="A27" s="827" t="s">
        <v>4217</v>
      </c>
      <c r="B27" s="832">
        <v>3538</v>
      </c>
      <c r="C27" s="822">
        <f t="shared" si="2"/>
        <v>33000</v>
      </c>
      <c r="D27" s="829">
        <v>0</v>
      </c>
      <c r="E27" s="829">
        <v>0</v>
      </c>
      <c r="F27" s="829">
        <v>0</v>
      </c>
      <c r="G27" s="829">
        <v>0</v>
      </c>
      <c r="H27" s="829">
        <v>0</v>
      </c>
      <c r="I27" s="829">
        <v>0</v>
      </c>
      <c r="J27" s="829">
        <v>0</v>
      </c>
      <c r="K27" s="829">
        <v>0</v>
      </c>
      <c r="L27" s="830">
        <v>100.43</v>
      </c>
      <c r="M27" s="823">
        <v>32899.57</v>
      </c>
      <c r="N27" s="831">
        <v>0.85</v>
      </c>
      <c r="O27" s="298" t="s">
        <v>3681</v>
      </c>
      <c r="P27" s="298" t="s">
        <v>3679</v>
      </c>
      <c r="S27" s="298" t="s">
        <v>4210</v>
      </c>
      <c r="T27" s="826" t="s">
        <v>4207</v>
      </c>
    </row>
    <row r="28" spans="1:20" s="298" customFormat="1" ht="21" x14ac:dyDescent="0.2">
      <c r="A28" s="827" t="s">
        <v>3684</v>
      </c>
      <c r="B28" s="832">
        <v>3537</v>
      </c>
      <c r="C28" s="822">
        <f t="shared" si="2"/>
        <v>27000</v>
      </c>
      <c r="D28" s="829">
        <v>0</v>
      </c>
      <c r="E28" s="829">
        <v>0</v>
      </c>
      <c r="F28" s="829">
        <v>0</v>
      </c>
      <c r="G28" s="829">
        <v>0</v>
      </c>
      <c r="H28" s="829">
        <v>0</v>
      </c>
      <c r="I28" s="829">
        <v>0</v>
      </c>
      <c r="J28" s="829">
        <v>0</v>
      </c>
      <c r="K28" s="829">
        <v>0</v>
      </c>
      <c r="L28" s="830">
        <v>100.43</v>
      </c>
      <c r="M28" s="823">
        <v>26899.57</v>
      </c>
      <c r="N28" s="831">
        <v>0.85</v>
      </c>
      <c r="O28" s="298" t="s">
        <v>3681</v>
      </c>
      <c r="P28" s="298" t="s">
        <v>3679</v>
      </c>
      <c r="S28" s="298" t="s">
        <v>4210</v>
      </c>
      <c r="T28" s="826" t="s">
        <v>4207</v>
      </c>
    </row>
    <row r="29" spans="1:20" s="298" customFormat="1" ht="15" customHeight="1" x14ac:dyDescent="0.2">
      <c r="A29" s="827" t="s">
        <v>3685</v>
      </c>
      <c r="B29" s="832">
        <v>3536</v>
      </c>
      <c r="C29" s="822">
        <f t="shared" si="2"/>
        <v>10000</v>
      </c>
      <c r="D29" s="829">
        <v>0</v>
      </c>
      <c r="E29" s="829">
        <v>0</v>
      </c>
      <c r="F29" s="829">
        <v>0</v>
      </c>
      <c r="G29" s="829">
        <v>0</v>
      </c>
      <c r="H29" s="829">
        <v>0</v>
      </c>
      <c r="I29" s="829">
        <v>0</v>
      </c>
      <c r="J29" s="829">
        <v>0</v>
      </c>
      <c r="K29" s="829">
        <v>0</v>
      </c>
      <c r="L29" s="830">
        <v>3462.22</v>
      </c>
      <c r="M29" s="823">
        <v>6537.7800000000007</v>
      </c>
      <c r="N29" s="831">
        <v>0.85</v>
      </c>
      <c r="O29" s="298" t="s">
        <v>3681</v>
      </c>
      <c r="P29" s="298" t="s">
        <v>3679</v>
      </c>
      <c r="S29" s="298" t="s">
        <v>4210</v>
      </c>
      <c r="T29" s="826" t="s">
        <v>4207</v>
      </c>
    </row>
    <row r="30" spans="1:20" s="298" customFormat="1" ht="24" customHeight="1" x14ac:dyDescent="0.2">
      <c r="A30" s="827" t="s">
        <v>607</v>
      </c>
      <c r="B30" s="832">
        <v>3424</v>
      </c>
      <c r="C30" s="822">
        <f t="shared" si="2"/>
        <v>67579.63</v>
      </c>
      <c r="D30" s="829">
        <v>0</v>
      </c>
      <c r="E30" s="829">
        <v>0</v>
      </c>
      <c r="F30" s="829">
        <v>0</v>
      </c>
      <c r="G30" s="829">
        <v>0</v>
      </c>
      <c r="H30" s="829">
        <v>0</v>
      </c>
      <c r="I30" s="829">
        <v>0</v>
      </c>
      <c r="J30" s="829">
        <v>3473.82</v>
      </c>
      <c r="K30" s="829">
        <v>60719.1</v>
      </c>
      <c r="L30" s="830">
        <v>3386.71</v>
      </c>
      <c r="M30" s="823">
        <v>0</v>
      </c>
      <c r="N30" s="831">
        <v>0.9</v>
      </c>
      <c r="O30" s="298" t="s">
        <v>3681</v>
      </c>
      <c r="P30" s="298" t="s">
        <v>3679</v>
      </c>
      <c r="S30" s="298" t="s">
        <v>4210</v>
      </c>
      <c r="T30" s="826" t="s">
        <v>4205</v>
      </c>
    </row>
    <row r="31" spans="1:20" s="815" customFormat="1" ht="15.75" customHeight="1" x14ac:dyDescent="0.2">
      <c r="A31" s="113" t="s">
        <v>2818</v>
      </c>
      <c r="B31" s="227">
        <f>COUNT(B11:B30)</f>
        <v>20</v>
      </c>
      <c r="C31" s="833">
        <f>SUM(C11:C30)</f>
        <v>1127399.6499999999</v>
      </c>
      <c r="D31" s="833">
        <f t="shared" ref="D31:M31" si="3">SUM(D11:D30)</f>
        <v>0</v>
      </c>
      <c r="E31" s="833">
        <f t="shared" si="3"/>
        <v>0</v>
      </c>
      <c r="F31" s="833">
        <f t="shared" si="3"/>
        <v>0</v>
      </c>
      <c r="G31" s="833">
        <f t="shared" si="3"/>
        <v>0</v>
      </c>
      <c r="H31" s="833">
        <f t="shared" si="3"/>
        <v>0</v>
      </c>
      <c r="I31" s="833">
        <f t="shared" si="3"/>
        <v>0</v>
      </c>
      <c r="J31" s="833">
        <f t="shared" si="3"/>
        <v>3874.78</v>
      </c>
      <c r="K31" s="833">
        <f t="shared" si="3"/>
        <v>185480.11000000002</v>
      </c>
      <c r="L31" s="833">
        <f t="shared" si="3"/>
        <v>199267.01999999996</v>
      </c>
      <c r="M31" s="833">
        <f t="shared" si="3"/>
        <v>738777.74</v>
      </c>
      <c r="N31" s="834" t="s">
        <v>2739</v>
      </c>
    </row>
    <row r="32" spans="1:20" s="815" customFormat="1" ht="18" customHeight="1" x14ac:dyDescent="0.15">
      <c r="A32" s="516" t="s">
        <v>2750</v>
      </c>
      <c r="B32" s="517"/>
      <c r="C32" s="517"/>
      <c r="D32" s="517"/>
      <c r="E32" s="517"/>
      <c r="F32" s="517"/>
      <c r="G32" s="517"/>
      <c r="H32" s="517"/>
      <c r="I32" s="517"/>
      <c r="J32" s="517"/>
      <c r="K32" s="517"/>
      <c r="L32" s="517"/>
      <c r="M32" s="517"/>
      <c r="N32" s="835"/>
    </row>
    <row r="33" spans="1:20" s="298" customFormat="1" ht="24" customHeight="1" x14ac:dyDescent="0.2">
      <c r="A33" s="827" t="s">
        <v>3436</v>
      </c>
      <c r="B33" s="832">
        <v>7043</v>
      </c>
      <c r="C33" s="822">
        <f t="shared" ref="C33:C48" si="4">SUM(D33:M33)</f>
        <v>23498.439339999997</v>
      </c>
      <c r="D33" s="829">
        <v>0</v>
      </c>
      <c r="E33" s="829">
        <v>0</v>
      </c>
      <c r="F33" s="829">
        <v>0</v>
      </c>
      <c r="G33" s="829">
        <v>0</v>
      </c>
      <c r="H33" s="829">
        <v>0</v>
      </c>
      <c r="I33" s="829">
        <v>0</v>
      </c>
      <c r="J33" s="829">
        <v>1173.636</v>
      </c>
      <c r="K33" s="829">
        <v>1002.81</v>
      </c>
      <c r="L33" s="830">
        <v>5604.78334</v>
      </c>
      <c r="M33" s="823">
        <v>15717.21</v>
      </c>
      <c r="N33" s="831">
        <v>0.85</v>
      </c>
      <c r="O33" s="298" t="s">
        <v>4209</v>
      </c>
      <c r="P33" s="298" t="s">
        <v>3680</v>
      </c>
      <c r="R33" s="298" t="s">
        <v>3681</v>
      </c>
      <c r="S33" s="298" t="s">
        <v>4218</v>
      </c>
      <c r="T33" s="826" t="s">
        <v>4207</v>
      </c>
    </row>
    <row r="34" spans="1:20" s="298" customFormat="1" ht="15" customHeight="1" x14ac:dyDescent="0.2">
      <c r="A34" s="827" t="s">
        <v>4219</v>
      </c>
      <c r="B34" s="832">
        <v>3634</v>
      </c>
      <c r="C34" s="822">
        <f t="shared" si="4"/>
        <v>2783.92</v>
      </c>
      <c r="D34" s="829">
        <v>0</v>
      </c>
      <c r="E34" s="829">
        <v>0</v>
      </c>
      <c r="F34" s="829">
        <v>0</v>
      </c>
      <c r="G34" s="829">
        <v>0</v>
      </c>
      <c r="H34" s="829">
        <v>0</v>
      </c>
      <c r="I34" s="829">
        <v>0</v>
      </c>
      <c r="J34" s="829">
        <v>0</v>
      </c>
      <c r="K34" s="829">
        <v>0</v>
      </c>
      <c r="L34" s="830">
        <v>0</v>
      </c>
      <c r="M34" s="823">
        <v>2783.92</v>
      </c>
      <c r="N34" s="831">
        <v>0.3</v>
      </c>
      <c r="O34" s="298" t="s">
        <v>3681</v>
      </c>
      <c r="P34" s="298" t="s">
        <v>3679</v>
      </c>
      <c r="S34" s="298" t="s">
        <v>4220</v>
      </c>
      <c r="T34" s="826" t="s">
        <v>4207</v>
      </c>
    </row>
    <row r="35" spans="1:20" s="298" customFormat="1" ht="15" customHeight="1" x14ac:dyDescent="0.2">
      <c r="A35" s="827" t="s">
        <v>4221</v>
      </c>
      <c r="B35" s="832">
        <v>3640</v>
      </c>
      <c r="C35" s="822">
        <f t="shared" si="4"/>
        <v>2780</v>
      </c>
      <c r="D35" s="829">
        <v>0</v>
      </c>
      <c r="E35" s="829">
        <v>0</v>
      </c>
      <c r="F35" s="829">
        <v>0</v>
      </c>
      <c r="G35" s="829">
        <v>0</v>
      </c>
      <c r="H35" s="829">
        <v>0</v>
      </c>
      <c r="I35" s="829">
        <v>0</v>
      </c>
      <c r="J35" s="829">
        <v>0</v>
      </c>
      <c r="K35" s="829">
        <v>0</v>
      </c>
      <c r="L35" s="830">
        <v>0</v>
      </c>
      <c r="M35" s="823">
        <v>2780</v>
      </c>
      <c r="N35" s="831">
        <v>0.45</v>
      </c>
      <c r="O35" s="298" t="s">
        <v>3681</v>
      </c>
      <c r="P35" s="298" t="s">
        <v>3679</v>
      </c>
      <c r="S35" s="298" t="s">
        <v>4220</v>
      </c>
      <c r="T35" s="826" t="s">
        <v>4208</v>
      </c>
    </row>
    <row r="36" spans="1:20" s="298" customFormat="1" ht="15" customHeight="1" x14ac:dyDescent="0.2">
      <c r="A36" s="827" t="s">
        <v>4222</v>
      </c>
      <c r="B36" s="832">
        <v>3645</v>
      </c>
      <c r="C36" s="822">
        <f t="shared" si="4"/>
        <v>5806.79</v>
      </c>
      <c r="D36" s="829">
        <v>0</v>
      </c>
      <c r="E36" s="829">
        <v>0</v>
      </c>
      <c r="F36" s="829">
        <v>0</v>
      </c>
      <c r="G36" s="829">
        <v>0</v>
      </c>
      <c r="H36" s="829">
        <v>0</v>
      </c>
      <c r="I36" s="829">
        <v>0</v>
      </c>
      <c r="J36" s="829">
        <v>0</v>
      </c>
      <c r="K36" s="829">
        <v>0</v>
      </c>
      <c r="L36" s="830">
        <v>0</v>
      </c>
      <c r="M36" s="823">
        <v>5806.79</v>
      </c>
      <c r="N36" s="831">
        <v>0.45</v>
      </c>
      <c r="O36" s="298" t="s">
        <v>3681</v>
      </c>
      <c r="P36" s="298" t="s">
        <v>3679</v>
      </c>
      <c r="S36" s="298" t="s">
        <v>4220</v>
      </c>
      <c r="T36" s="826" t="s">
        <v>4208</v>
      </c>
    </row>
    <row r="37" spans="1:20" s="298" customFormat="1" ht="15" customHeight="1" x14ac:dyDescent="0.2">
      <c r="A37" s="827" t="s">
        <v>4223</v>
      </c>
      <c r="B37" s="832">
        <v>3642</v>
      </c>
      <c r="C37" s="822">
        <f t="shared" si="4"/>
        <v>2454.5299999999997</v>
      </c>
      <c r="D37" s="829">
        <v>0</v>
      </c>
      <c r="E37" s="829">
        <v>0</v>
      </c>
      <c r="F37" s="829">
        <v>0</v>
      </c>
      <c r="G37" s="829">
        <v>0</v>
      </c>
      <c r="H37" s="829">
        <v>0</v>
      </c>
      <c r="I37" s="829">
        <v>0</v>
      </c>
      <c r="J37" s="829">
        <v>0</v>
      </c>
      <c r="K37" s="829">
        <v>0</v>
      </c>
      <c r="L37" s="830">
        <v>18.739999999999998</v>
      </c>
      <c r="M37" s="823">
        <v>2435.79</v>
      </c>
      <c r="N37" s="831">
        <v>0.45</v>
      </c>
      <c r="O37" s="298" t="s">
        <v>3681</v>
      </c>
      <c r="P37" s="298" t="s">
        <v>3679</v>
      </c>
      <c r="S37" s="298" t="s">
        <v>4220</v>
      </c>
      <c r="T37" s="826" t="s">
        <v>4208</v>
      </c>
    </row>
    <row r="38" spans="1:20" s="298" customFormat="1" ht="15" customHeight="1" x14ac:dyDescent="0.2">
      <c r="A38" s="827" t="s">
        <v>4224</v>
      </c>
      <c r="B38" s="832">
        <v>3651</v>
      </c>
      <c r="C38" s="822">
        <f t="shared" si="4"/>
        <v>10520.65</v>
      </c>
      <c r="D38" s="829">
        <v>0</v>
      </c>
      <c r="E38" s="829">
        <v>0</v>
      </c>
      <c r="F38" s="829">
        <v>0</v>
      </c>
      <c r="G38" s="829">
        <v>0</v>
      </c>
      <c r="H38" s="829">
        <v>0</v>
      </c>
      <c r="I38" s="829">
        <v>0</v>
      </c>
      <c r="J38" s="829">
        <v>0</v>
      </c>
      <c r="K38" s="829">
        <v>0</v>
      </c>
      <c r="L38" s="830">
        <v>0</v>
      </c>
      <c r="M38" s="823">
        <v>10520.65</v>
      </c>
      <c r="N38" s="831">
        <v>0.45</v>
      </c>
      <c r="O38" s="298" t="s">
        <v>3681</v>
      </c>
      <c r="P38" s="298" t="s">
        <v>3679</v>
      </c>
      <c r="S38" s="298" t="s">
        <v>4220</v>
      </c>
      <c r="T38" s="826" t="s">
        <v>4208</v>
      </c>
    </row>
    <row r="39" spans="1:20" s="298" customFormat="1" ht="15" customHeight="1" x14ac:dyDescent="0.2">
      <c r="A39" s="827" t="s">
        <v>4225</v>
      </c>
      <c r="B39" s="832">
        <v>3654</v>
      </c>
      <c r="C39" s="822">
        <f t="shared" si="4"/>
        <v>15822.010000000002</v>
      </c>
      <c r="D39" s="829">
        <v>0</v>
      </c>
      <c r="E39" s="829">
        <v>0</v>
      </c>
      <c r="F39" s="829">
        <v>0</v>
      </c>
      <c r="G39" s="829">
        <v>0</v>
      </c>
      <c r="H39" s="829">
        <v>0</v>
      </c>
      <c r="I39" s="829">
        <v>0</v>
      </c>
      <c r="J39" s="829">
        <v>0</v>
      </c>
      <c r="K39" s="829">
        <v>0</v>
      </c>
      <c r="L39" s="830">
        <v>463.78999999999996</v>
      </c>
      <c r="M39" s="823">
        <v>15358.220000000001</v>
      </c>
      <c r="N39" s="831">
        <v>0.45</v>
      </c>
      <c r="O39" s="298" t="s">
        <v>3681</v>
      </c>
      <c r="P39" s="298" t="s">
        <v>3679</v>
      </c>
      <c r="S39" s="298" t="s">
        <v>4220</v>
      </c>
      <c r="T39" s="826" t="s">
        <v>4208</v>
      </c>
    </row>
    <row r="40" spans="1:20" s="298" customFormat="1" ht="15" customHeight="1" x14ac:dyDescent="0.2">
      <c r="A40" s="827" t="s">
        <v>4226</v>
      </c>
      <c r="B40" s="832">
        <v>3646</v>
      </c>
      <c r="C40" s="822">
        <f t="shared" si="4"/>
        <v>10861.429999999998</v>
      </c>
      <c r="D40" s="829">
        <v>0</v>
      </c>
      <c r="E40" s="829">
        <v>0</v>
      </c>
      <c r="F40" s="829">
        <v>0</v>
      </c>
      <c r="G40" s="829">
        <v>0</v>
      </c>
      <c r="H40" s="829">
        <v>0</v>
      </c>
      <c r="I40" s="829">
        <v>0</v>
      </c>
      <c r="J40" s="829">
        <v>0</v>
      </c>
      <c r="K40" s="829">
        <v>0</v>
      </c>
      <c r="L40" s="830">
        <v>83.49</v>
      </c>
      <c r="M40" s="823">
        <v>10777.939999999999</v>
      </c>
      <c r="N40" s="831">
        <v>0.45</v>
      </c>
      <c r="O40" s="298" t="s">
        <v>3681</v>
      </c>
      <c r="P40" s="298" t="s">
        <v>3679</v>
      </c>
      <c r="S40" s="298" t="s">
        <v>4220</v>
      </c>
      <c r="T40" s="826" t="s">
        <v>4208</v>
      </c>
    </row>
    <row r="41" spans="1:20" s="298" customFormat="1" ht="15" customHeight="1" x14ac:dyDescent="0.2">
      <c r="A41" s="827" t="s">
        <v>4227</v>
      </c>
      <c r="B41" s="832">
        <v>3656</v>
      </c>
      <c r="C41" s="822">
        <f t="shared" si="4"/>
        <v>8977.02</v>
      </c>
      <c r="D41" s="829">
        <v>0</v>
      </c>
      <c r="E41" s="829">
        <v>0</v>
      </c>
      <c r="F41" s="829">
        <v>0</v>
      </c>
      <c r="G41" s="829">
        <v>0</v>
      </c>
      <c r="H41" s="829">
        <v>0</v>
      </c>
      <c r="I41" s="829">
        <v>0</v>
      </c>
      <c r="J41" s="829">
        <v>0</v>
      </c>
      <c r="K41" s="829">
        <v>0</v>
      </c>
      <c r="L41" s="830">
        <v>0</v>
      </c>
      <c r="M41" s="823">
        <v>8977.02</v>
      </c>
      <c r="N41" s="831">
        <v>0.45</v>
      </c>
      <c r="O41" s="298" t="s">
        <v>3681</v>
      </c>
      <c r="P41" s="298" t="s">
        <v>3679</v>
      </c>
      <c r="S41" s="298" t="s">
        <v>4220</v>
      </c>
      <c r="T41" s="826" t="s">
        <v>4208</v>
      </c>
    </row>
    <row r="42" spans="1:20" s="298" customFormat="1" ht="15" customHeight="1" x14ac:dyDescent="0.2">
      <c r="A42" s="827" t="s">
        <v>4228</v>
      </c>
      <c r="B42" s="832">
        <v>3644</v>
      </c>
      <c r="C42" s="822">
        <f t="shared" si="4"/>
        <v>4803.41</v>
      </c>
      <c r="D42" s="829">
        <v>0</v>
      </c>
      <c r="E42" s="829">
        <v>0</v>
      </c>
      <c r="F42" s="829">
        <v>0</v>
      </c>
      <c r="G42" s="829">
        <v>0</v>
      </c>
      <c r="H42" s="829">
        <v>0</v>
      </c>
      <c r="I42" s="829">
        <v>0</v>
      </c>
      <c r="J42" s="829">
        <v>0</v>
      </c>
      <c r="K42" s="829">
        <v>0</v>
      </c>
      <c r="L42" s="830">
        <v>0</v>
      </c>
      <c r="M42" s="823">
        <v>4803.41</v>
      </c>
      <c r="N42" s="831">
        <v>0.3</v>
      </c>
      <c r="O42" s="298" t="s">
        <v>3681</v>
      </c>
      <c r="P42" s="298" t="s">
        <v>3679</v>
      </c>
      <c r="S42" s="298" t="s">
        <v>4220</v>
      </c>
      <c r="T42" s="826" t="s">
        <v>4208</v>
      </c>
    </row>
    <row r="43" spans="1:20" s="298" customFormat="1" ht="24" customHeight="1" x14ac:dyDescent="0.2">
      <c r="A43" s="827" t="s">
        <v>4229</v>
      </c>
      <c r="B43" s="832">
        <v>3673</v>
      </c>
      <c r="C43" s="822">
        <f t="shared" si="4"/>
        <v>4422.29</v>
      </c>
      <c r="D43" s="829">
        <v>0</v>
      </c>
      <c r="E43" s="829">
        <v>0</v>
      </c>
      <c r="F43" s="829">
        <v>0</v>
      </c>
      <c r="G43" s="829">
        <v>0</v>
      </c>
      <c r="H43" s="829">
        <v>0</v>
      </c>
      <c r="I43" s="829">
        <v>0</v>
      </c>
      <c r="J43" s="829">
        <v>0</v>
      </c>
      <c r="K43" s="829">
        <v>0</v>
      </c>
      <c r="L43" s="830">
        <v>0</v>
      </c>
      <c r="M43" s="823">
        <v>4422.29</v>
      </c>
      <c r="N43" s="831">
        <v>0.45</v>
      </c>
      <c r="O43" s="298" t="s">
        <v>3681</v>
      </c>
      <c r="P43" s="298" t="s">
        <v>3679</v>
      </c>
      <c r="S43" s="298" t="s">
        <v>4220</v>
      </c>
      <c r="T43" s="826" t="s">
        <v>4208</v>
      </c>
    </row>
    <row r="44" spans="1:20" s="298" customFormat="1" ht="15" customHeight="1" x14ac:dyDescent="0.2">
      <c r="A44" s="827" t="s">
        <v>4230</v>
      </c>
      <c r="B44" s="832">
        <v>3674</v>
      </c>
      <c r="C44" s="822">
        <f t="shared" si="4"/>
        <v>5100</v>
      </c>
      <c r="D44" s="829">
        <v>0</v>
      </c>
      <c r="E44" s="829">
        <v>0</v>
      </c>
      <c r="F44" s="829">
        <v>0</v>
      </c>
      <c r="G44" s="829">
        <v>0</v>
      </c>
      <c r="H44" s="829">
        <v>0</v>
      </c>
      <c r="I44" s="829">
        <v>0</v>
      </c>
      <c r="J44" s="829">
        <v>0</v>
      </c>
      <c r="K44" s="829">
        <v>0</v>
      </c>
      <c r="L44" s="830">
        <v>0</v>
      </c>
      <c r="M44" s="823">
        <v>5100</v>
      </c>
      <c r="N44" s="831">
        <v>0.45</v>
      </c>
      <c r="O44" s="298" t="s">
        <v>3681</v>
      </c>
      <c r="P44" s="298" t="s">
        <v>3679</v>
      </c>
      <c r="S44" s="298" t="s">
        <v>4220</v>
      </c>
      <c r="T44" s="826" t="s">
        <v>4208</v>
      </c>
    </row>
    <row r="45" spans="1:20" s="298" customFormat="1" ht="24" customHeight="1" x14ac:dyDescent="0.2">
      <c r="A45" s="827" t="s">
        <v>3693</v>
      </c>
      <c r="B45" s="832">
        <v>3602</v>
      </c>
      <c r="C45" s="822">
        <f t="shared" si="4"/>
        <v>6249.6500000000005</v>
      </c>
      <c r="D45" s="829">
        <v>0</v>
      </c>
      <c r="E45" s="829">
        <v>0</v>
      </c>
      <c r="F45" s="829">
        <v>0</v>
      </c>
      <c r="G45" s="829">
        <v>0</v>
      </c>
      <c r="H45" s="829">
        <v>0</v>
      </c>
      <c r="I45" s="829">
        <v>0</v>
      </c>
      <c r="J45" s="829">
        <v>0</v>
      </c>
      <c r="K45" s="829">
        <v>0</v>
      </c>
      <c r="L45" s="830">
        <v>0</v>
      </c>
      <c r="M45" s="823">
        <v>6249.6500000000005</v>
      </c>
      <c r="N45" s="831">
        <v>0.3</v>
      </c>
      <c r="O45" s="298" t="s">
        <v>3681</v>
      </c>
      <c r="P45" s="298" t="s">
        <v>3679</v>
      </c>
      <c r="S45" s="298" t="s">
        <v>4220</v>
      </c>
      <c r="T45" s="826" t="s">
        <v>4208</v>
      </c>
    </row>
    <row r="46" spans="1:20" s="298" customFormat="1" ht="15" customHeight="1" x14ac:dyDescent="0.2">
      <c r="A46" s="827" t="s">
        <v>4231</v>
      </c>
      <c r="B46" s="832">
        <v>3606</v>
      </c>
      <c r="C46" s="822">
        <f t="shared" si="4"/>
        <v>6249.6500000000005</v>
      </c>
      <c r="D46" s="829">
        <v>0</v>
      </c>
      <c r="E46" s="829">
        <v>0</v>
      </c>
      <c r="F46" s="829">
        <v>0</v>
      </c>
      <c r="G46" s="829">
        <v>0</v>
      </c>
      <c r="H46" s="829">
        <v>0</v>
      </c>
      <c r="I46" s="829">
        <v>0</v>
      </c>
      <c r="J46" s="829">
        <v>0</v>
      </c>
      <c r="K46" s="829">
        <v>0</v>
      </c>
      <c r="L46" s="830">
        <v>0</v>
      </c>
      <c r="M46" s="823">
        <v>6249.6500000000005</v>
      </c>
      <c r="N46" s="831">
        <v>0.3</v>
      </c>
      <c r="O46" s="298" t="s">
        <v>3681</v>
      </c>
      <c r="P46" s="298" t="s">
        <v>3679</v>
      </c>
      <c r="S46" s="298" t="s">
        <v>4220</v>
      </c>
      <c r="T46" s="826" t="s">
        <v>4208</v>
      </c>
    </row>
    <row r="47" spans="1:20" s="298" customFormat="1" ht="15" customHeight="1" x14ac:dyDescent="0.2">
      <c r="A47" s="827" t="s">
        <v>3686</v>
      </c>
      <c r="B47" s="832">
        <v>3556</v>
      </c>
      <c r="C47" s="822">
        <f t="shared" si="4"/>
        <v>502999.98</v>
      </c>
      <c r="D47" s="829">
        <v>0</v>
      </c>
      <c r="E47" s="829">
        <v>0</v>
      </c>
      <c r="F47" s="829">
        <v>0</v>
      </c>
      <c r="G47" s="829">
        <v>0</v>
      </c>
      <c r="H47" s="829">
        <v>0</v>
      </c>
      <c r="I47" s="829">
        <v>0</v>
      </c>
      <c r="J47" s="829">
        <v>0</v>
      </c>
      <c r="K47" s="829">
        <v>434.73999999999995</v>
      </c>
      <c r="L47" s="830">
        <v>9536.630000000001</v>
      </c>
      <c r="M47" s="823">
        <v>493028.61</v>
      </c>
      <c r="N47" s="831">
        <v>0.85</v>
      </c>
      <c r="O47" s="298" t="s">
        <v>3681</v>
      </c>
      <c r="P47" s="298" t="s">
        <v>3679</v>
      </c>
      <c r="S47" s="298" t="s">
        <v>4218</v>
      </c>
      <c r="T47" s="826" t="s">
        <v>4207</v>
      </c>
    </row>
    <row r="48" spans="1:20" s="298" customFormat="1" ht="34.5" customHeight="1" x14ac:dyDescent="0.2">
      <c r="A48" s="827" t="s">
        <v>4232</v>
      </c>
      <c r="B48" s="832">
        <v>3583</v>
      </c>
      <c r="C48" s="822">
        <f t="shared" si="4"/>
        <v>5474</v>
      </c>
      <c r="D48" s="829">
        <v>0</v>
      </c>
      <c r="E48" s="829">
        <v>0</v>
      </c>
      <c r="F48" s="829">
        <v>0</v>
      </c>
      <c r="G48" s="829">
        <v>0</v>
      </c>
      <c r="H48" s="829">
        <v>0</v>
      </c>
      <c r="I48" s="829">
        <v>0</v>
      </c>
      <c r="J48" s="829">
        <v>0</v>
      </c>
      <c r="K48" s="829">
        <v>0</v>
      </c>
      <c r="L48" s="830">
        <v>481.74</v>
      </c>
      <c r="M48" s="823">
        <v>4992.26</v>
      </c>
      <c r="N48" s="831">
        <v>0.85</v>
      </c>
      <c r="O48" s="298" t="s">
        <v>4209</v>
      </c>
      <c r="P48" s="298" t="s">
        <v>3680</v>
      </c>
      <c r="S48" s="298" t="s">
        <v>4210</v>
      </c>
      <c r="T48" s="826" t="s">
        <v>4207</v>
      </c>
    </row>
    <row r="49" spans="1:20" s="815" customFormat="1" ht="15.75" customHeight="1" x14ac:dyDescent="0.2">
      <c r="A49" s="113" t="s">
        <v>2847</v>
      </c>
      <c r="B49" s="227">
        <f>COUNT(B33:B48)</f>
        <v>16</v>
      </c>
      <c r="C49" s="833">
        <f>SUM(C33:C48)</f>
        <v>618803.76934</v>
      </c>
      <c r="D49" s="833">
        <f t="shared" ref="D49:M49" si="5">SUM(D33:D48)</f>
        <v>0</v>
      </c>
      <c r="E49" s="833">
        <f t="shared" si="5"/>
        <v>0</v>
      </c>
      <c r="F49" s="833">
        <f t="shared" si="5"/>
        <v>0</v>
      </c>
      <c r="G49" s="833">
        <f t="shared" si="5"/>
        <v>0</v>
      </c>
      <c r="H49" s="833">
        <f t="shared" si="5"/>
        <v>0</v>
      </c>
      <c r="I49" s="833">
        <f t="shared" si="5"/>
        <v>0</v>
      </c>
      <c r="J49" s="833">
        <f t="shared" si="5"/>
        <v>1173.636</v>
      </c>
      <c r="K49" s="833">
        <f t="shared" si="5"/>
        <v>1437.55</v>
      </c>
      <c r="L49" s="833">
        <f t="shared" si="5"/>
        <v>16189.173339999999</v>
      </c>
      <c r="M49" s="833">
        <f t="shared" si="5"/>
        <v>600003.41</v>
      </c>
      <c r="N49" s="834" t="s">
        <v>2739</v>
      </c>
    </row>
    <row r="50" spans="1:20" s="815" customFormat="1" ht="18" customHeight="1" x14ac:dyDescent="0.15">
      <c r="A50" s="516" t="s">
        <v>308</v>
      </c>
      <c r="B50" s="517"/>
      <c r="C50" s="517"/>
      <c r="D50" s="517"/>
      <c r="E50" s="517"/>
      <c r="F50" s="517"/>
      <c r="G50" s="517"/>
      <c r="H50" s="517"/>
      <c r="I50" s="517"/>
      <c r="J50" s="517"/>
      <c r="K50" s="517"/>
      <c r="L50" s="517"/>
      <c r="M50" s="517"/>
      <c r="N50" s="835"/>
    </row>
    <row r="51" spans="1:20" s="298" customFormat="1" ht="15" customHeight="1" x14ac:dyDescent="0.2">
      <c r="A51" s="827" t="s">
        <v>2633</v>
      </c>
      <c r="B51" s="828">
        <v>3519</v>
      </c>
      <c r="C51" s="822">
        <f t="shared" ref="C51" si="6">SUM(D51:M51)</f>
        <v>260999.99</v>
      </c>
      <c r="D51" s="829">
        <v>0</v>
      </c>
      <c r="E51" s="829">
        <v>0</v>
      </c>
      <c r="F51" s="829">
        <v>0</v>
      </c>
      <c r="G51" s="829">
        <v>0</v>
      </c>
      <c r="H51" s="829">
        <v>0</v>
      </c>
      <c r="I51" s="829">
        <v>0</v>
      </c>
      <c r="J51" s="829">
        <v>0</v>
      </c>
      <c r="K51" s="829">
        <v>1767.8100000000002</v>
      </c>
      <c r="L51" s="830">
        <v>306.99</v>
      </c>
      <c r="M51" s="823">
        <v>258925.19</v>
      </c>
      <c r="N51" s="831">
        <v>0.85</v>
      </c>
      <c r="O51" s="298" t="s">
        <v>3681</v>
      </c>
      <c r="P51" s="298" t="s">
        <v>3679</v>
      </c>
      <c r="S51" s="298" t="s">
        <v>4206</v>
      </c>
      <c r="T51" s="826" t="s">
        <v>4208</v>
      </c>
    </row>
    <row r="52" spans="1:20" s="815" customFormat="1" ht="15.75" customHeight="1" x14ac:dyDescent="0.2">
      <c r="A52" s="113" t="s">
        <v>524</v>
      </c>
      <c r="B52" s="227">
        <f>COUNT(B51:B51)</f>
        <v>1</v>
      </c>
      <c r="C52" s="833">
        <f>SUM(C51)</f>
        <v>260999.99</v>
      </c>
      <c r="D52" s="833">
        <f t="shared" ref="D52:M52" si="7">SUM(D51)</f>
        <v>0</v>
      </c>
      <c r="E52" s="833">
        <f t="shared" si="7"/>
        <v>0</v>
      </c>
      <c r="F52" s="833">
        <f t="shared" si="7"/>
        <v>0</v>
      </c>
      <c r="G52" s="833">
        <f t="shared" si="7"/>
        <v>0</v>
      </c>
      <c r="H52" s="833">
        <f t="shared" si="7"/>
        <v>0</v>
      </c>
      <c r="I52" s="833">
        <f t="shared" si="7"/>
        <v>0</v>
      </c>
      <c r="J52" s="833">
        <f t="shared" si="7"/>
        <v>0</v>
      </c>
      <c r="K52" s="833">
        <f t="shared" si="7"/>
        <v>1767.8100000000002</v>
      </c>
      <c r="L52" s="833">
        <f t="shared" si="7"/>
        <v>306.99</v>
      </c>
      <c r="M52" s="833">
        <f t="shared" si="7"/>
        <v>258925.19</v>
      </c>
      <c r="N52" s="834" t="s">
        <v>2739</v>
      </c>
    </row>
    <row r="53" spans="1:20" s="815" customFormat="1" ht="18" customHeight="1" x14ac:dyDescent="0.15">
      <c r="A53" s="516" t="s">
        <v>368</v>
      </c>
      <c r="B53" s="517"/>
      <c r="C53" s="517"/>
      <c r="D53" s="517"/>
      <c r="E53" s="517"/>
      <c r="F53" s="517"/>
      <c r="G53" s="517"/>
      <c r="H53" s="517"/>
      <c r="I53" s="517"/>
      <c r="J53" s="517"/>
      <c r="K53" s="517"/>
      <c r="L53" s="517"/>
      <c r="M53" s="517"/>
      <c r="N53" s="835"/>
    </row>
    <row r="54" spans="1:20" s="298" customFormat="1" ht="15" customHeight="1" x14ac:dyDescent="0.2">
      <c r="A54" s="827" t="s">
        <v>2853</v>
      </c>
      <c r="B54" s="832">
        <v>3505</v>
      </c>
      <c r="C54" s="822">
        <f t="shared" ref="C54:C65" si="8">SUM(D54:M54)</f>
        <v>2600000.0099999998</v>
      </c>
      <c r="D54" s="829">
        <v>0</v>
      </c>
      <c r="E54" s="829">
        <v>0</v>
      </c>
      <c r="F54" s="829">
        <v>0</v>
      </c>
      <c r="G54" s="829">
        <v>0</v>
      </c>
      <c r="H54" s="829">
        <v>13385.44</v>
      </c>
      <c r="I54" s="829">
        <v>9552.5500000000011</v>
      </c>
      <c r="J54" s="829">
        <v>5550.59</v>
      </c>
      <c r="K54" s="829">
        <v>12227.29</v>
      </c>
      <c r="L54" s="830">
        <v>34653.97</v>
      </c>
      <c r="M54" s="823">
        <v>2524630.17</v>
      </c>
      <c r="N54" s="831">
        <v>0.85</v>
      </c>
      <c r="O54" s="298" t="s">
        <v>3681</v>
      </c>
      <c r="P54" s="298" t="s">
        <v>3679</v>
      </c>
      <c r="S54" s="298" t="s">
        <v>4218</v>
      </c>
      <c r="T54" s="826" t="s">
        <v>4207</v>
      </c>
    </row>
    <row r="55" spans="1:20" s="298" customFormat="1" ht="15" customHeight="1" x14ac:dyDescent="0.2">
      <c r="A55" s="827" t="s">
        <v>3167</v>
      </c>
      <c r="B55" s="832">
        <v>3550</v>
      </c>
      <c r="C55" s="822">
        <f t="shared" si="8"/>
        <v>30499.700000000004</v>
      </c>
      <c r="D55" s="829">
        <v>0</v>
      </c>
      <c r="E55" s="829">
        <v>0</v>
      </c>
      <c r="F55" s="829">
        <v>0</v>
      </c>
      <c r="G55" s="829">
        <v>0</v>
      </c>
      <c r="H55" s="829">
        <v>0</v>
      </c>
      <c r="I55" s="829">
        <v>0</v>
      </c>
      <c r="J55" s="829">
        <v>107.69</v>
      </c>
      <c r="K55" s="829">
        <v>60.51</v>
      </c>
      <c r="L55" s="830">
        <v>23701.88</v>
      </c>
      <c r="M55" s="823">
        <v>6629.6200000000008</v>
      </c>
      <c r="N55" s="831">
        <v>0.85</v>
      </c>
      <c r="O55" s="298" t="s">
        <v>3681</v>
      </c>
      <c r="P55" s="298" t="s">
        <v>3679</v>
      </c>
      <c r="S55" s="298" t="s">
        <v>4206</v>
      </c>
      <c r="T55" s="826" t="s">
        <v>4207</v>
      </c>
    </row>
    <row r="56" spans="1:20" s="298" customFormat="1" ht="15" customHeight="1" x14ac:dyDescent="0.2">
      <c r="A56" s="827" t="s">
        <v>4233</v>
      </c>
      <c r="B56" s="828">
        <v>3658</v>
      </c>
      <c r="C56" s="822">
        <f t="shared" si="8"/>
        <v>50498.96</v>
      </c>
      <c r="D56" s="829">
        <v>0</v>
      </c>
      <c r="E56" s="829">
        <v>0</v>
      </c>
      <c r="F56" s="829">
        <v>0</v>
      </c>
      <c r="G56" s="829">
        <v>0</v>
      </c>
      <c r="H56" s="829">
        <v>0</v>
      </c>
      <c r="I56" s="829">
        <v>0</v>
      </c>
      <c r="J56" s="829">
        <v>0</v>
      </c>
      <c r="K56" s="829">
        <v>0</v>
      </c>
      <c r="L56" s="830">
        <v>0</v>
      </c>
      <c r="M56" s="823">
        <v>50498.96</v>
      </c>
      <c r="N56" s="831">
        <v>1</v>
      </c>
      <c r="O56" s="298" t="s">
        <v>4209</v>
      </c>
      <c r="P56" s="298" t="s">
        <v>3680</v>
      </c>
      <c r="Q56" s="298" t="s">
        <v>3681</v>
      </c>
      <c r="S56" s="298" t="s">
        <v>4218</v>
      </c>
      <c r="T56" s="826" t="s">
        <v>4207</v>
      </c>
    </row>
    <row r="57" spans="1:20" s="298" customFormat="1" ht="15" customHeight="1" x14ac:dyDescent="0.2">
      <c r="A57" s="827" t="s">
        <v>3687</v>
      </c>
      <c r="B57" s="828">
        <v>3577</v>
      </c>
      <c r="C57" s="822">
        <f t="shared" si="8"/>
        <v>35619.99</v>
      </c>
      <c r="D57" s="829">
        <v>0</v>
      </c>
      <c r="E57" s="829">
        <v>0</v>
      </c>
      <c r="F57" s="829">
        <v>0</v>
      </c>
      <c r="G57" s="829">
        <v>0</v>
      </c>
      <c r="H57" s="829">
        <v>0</v>
      </c>
      <c r="I57" s="829">
        <v>0</v>
      </c>
      <c r="J57" s="829">
        <v>0</v>
      </c>
      <c r="K57" s="829">
        <v>0</v>
      </c>
      <c r="L57" s="830">
        <v>1073.23</v>
      </c>
      <c r="M57" s="823">
        <v>34546.759999999995</v>
      </c>
      <c r="N57" s="831">
        <v>0.85</v>
      </c>
      <c r="O57" s="298" t="s">
        <v>3681</v>
      </c>
      <c r="P57" s="298" t="s">
        <v>3679</v>
      </c>
      <c r="S57" s="298" t="s">
        <v>4210</v>
      </c>
      <c r="T57" s="826" t="s">
        <v>4207</v>
      </c>
    </row>
    <row r="58" spans="1:20" s="298" customFormat="1" ht="15" customHeight="1" x14ac:dyDescent="0.2">
      <c r="A58" s="827" t="s">
        <v>3494</v>
      </c>
      <c r="B58" s="832">
        <v>3523</v>
      </c>
      <c r="C58" s="822">
        <f t="shared" si="8"/>
        <v>147999.99</v>
      </c>
      <c r="D58" s="829">
        <v>0</v>
      </c>
      <c r="E58" s="829">
        <v>0</v>
      </c>
      <c r="F58" s="829">
        <v>0</v>
      </c>
      <c r="G58" s="829">
        <v>0</v>
      </c>
      <c r="H58" s="829">
        <v>0</v>
      </c>
      <c r="I58" s="829">
        <v>0</v>
      </c>
      <c r="J58" s="829">
        <v>0</v>
      </c>
      <c r="K58" s="829">
        <v>0</v>
      </c>
      <c r="L58" s="830">
        <v>4910.13</v>
      </c>
      <c r="M58" s="823">
        <v>143089.85999999999</v>
      </c>
      <c r="N58" s="831">
        <v>1</v>
      </c>
      <c r="O58" s="298" t="s">
        <v>3681</v>
      </c>
      <c r="P58" s="298" t="s">
        <v>3679</v>
      </c>
      <c r="S58" s="298" t="s">
        <v>4204</v>
      </c>
      <c r="T58" s="826" t="s">
        <v>4207</v>
      </c>
    </row>
    <row r="59" spans="1:20" s="298" customFormat="1" ht="15" customHeight="1" x14ac:dyDescent="0.2">
      <c r="A59" s="827" t="s">
        <v>3169</v>
      </c>
      <c r="B59" s="832">
        <v>3555</v>
      </c>
      <c r="C59" s="822">
        <f t="shared" si="8"/>
        <v>164999.99</v>
      </c>
      <c r="D59" s="829">
        <v>0</v>
      </c>
      <c r="E59" s="829">
        <v>0</v>
      </c>
      <c r="F59" s="829">
        <v>0</v>
      </c>
      <c r="G59" s="829">
        <v>0</v>
      </c>
      <c r="H59" s="829">
        <v>0</v>
      </c>
      <c r="I59" s="829">
        <v>2081.67</v>
      </c>
      <c r="J59" s="829">
        <v>1436.32</v>
      </c>
      <c r="K59" s="829">
        <v>1055.1199999999999</v>
      </c>
      <c r="L59" s="830">
        <v>219.01</v>
      </c>
      <c r="M59" s="823">
        <v>160207.87</v>
      </c>
      <c r="N59" s="831">
        <v>0.85</v>
      </c>
      <c r="O59" s="298" t="s">
        <v>3681</v>
      </c>
      <c r="P59" s="298" t="s">
        <v>3679</v>
      </c>
      <c r="S59" s="298" t="s">
        <v>4206</v>
      </c>
      <c r="T59" s="826" t="s">
        <v>4207</v>
      </c>
    </row>
    <row r="60" spans="1:20" s="298" customFormat="1" ht="15" customHeight="1" x14ac:dyDescent="0.2">
      <c r="A60" s="827" t="s">
        <v>3170</v>
      </c>
      <c r="B60" s="832">
        <v>3549</v>
      </c>
      <c r="C60" s="822">
        <f t="shared" si="8"/>
        <v>5500</v>
      </c>
      <c r="D60" s="829">
        <v>0</v>
      </c>
      <c r="E60" s="829">
        <v>0</v>
      </c>
      <c r="F60" s="829">
        <v>0</v>
      </c>
      <c r="G60" s="829">
        <v>0</v>
      </c>
      <c r="H60" s="829">
        <v>0</v>
      </c>
      <c r="I60" s="829">
        <v>0</v>
      </c>
      <c r="J60" s="829">
        <v>0</v>
      </c>
      <c r="K60" s="829">
        <v>0</v>
      </c>
      <c r="L60" s="830">
        <v>36.300000000000004</v>
      </c>
      <c r="M60" s="823">
        <v>5463.7</v>
      </c>
      <c r="N60" s="831">
        <v>0.85</v>
      </c>
      <c r="O60" s="298" t="s">
        <v>3681</v>
      </c>
      <c r="P60" s="298" t="s">
        <v>3679</v>
      </c>
      <c r="S60" s="298" t="s">
        <v>4206</v>
      </c>
      <c r="T60" s="826" t="s">
        <v>4207</v>
      </c>
    </row>
    <row r="61" spans="1:20" s="298" customFormat="1" ht="15" customHeight="1" x14ac:dyDescent="0.2">
      <c r="A61" s="827" t="s">
        <v>3171</v>
      </c>
      <c r="B61" s="832">
        <v>3554</v>
      </c>
      <c r="C61" s="822">
        <f t="shared" si="8"/>
        <v>11500</v>
      </c>
      <c r="D61" s="829">
        <v>0</v>
      </c>
      <c r="E61" s="829">
        <v>0</v>
      </c>
      <c r="F61" s="829">
        <v>0</v>
      </c>
      <c r="G61" s="829">
        <v>0</v>
      </c>
      <c r="H61" s="829">
        <v>0</v>
      </c>
      <c r="I61" s="829">
        <v>0</v>
      </c>
      <c r="J61" s="829">
        <v>0</v>
      </c>
      <c r="K61" s="829">
        <v>0</v>
      </c>
      <c r="L61" s="830">
        <v>27.02</v>
      </c>
      <c r="M61" s="823">
        <v>11472.98</v>
      </c>
      <c r="N61" s="831">
        <v>0.85</v>
      </c>
      <c r="O61" s="298" t="s">
        <v>3681</v>
      </c>
      <c r="P61" s="298" t="s">
        <v>3679</v>
      </c>
      <c r="S61" s="298" t="s">
        <v>4206</v>
      </c>
      <c r="T61" s="826" t="s">
        <v>4207</v>
      </c>
    </row>
    <row r="62" spans="1:20" s="298" customFormat="1" ht="15" customHeight="1" x14ac:dyDescent="0.2">
      <c r="A62" s="827" t="s">
        <v>3172</v>
      </c>
      <c r="B62" s="832">
        <v>3513</v>
      </c>
      <c r="C62" s="822">
        <f t="shared" si="8"/>
        <v>84774.21</v>
      </c>
      <c r="D62" s="829">
        <v>0</v>
      </c>
      <c r="E62" s="829">
        <v>0</v>
      </c>
      <c r="F62" s="829">
        <v>0</v>
      </c>
      <c r="G62" s="829">
        <v>0</v>
      </c>
      <c r="H62" s="829">
        <v>0</v>
      </c>
      <c r="I62" s="829">
        <v>0</v>
      </c>
      <c r="J62" s="829">
        <v>705.43</v>
      </c>
      <c r="K62" s="829">
        <v>498.78</v>
      </c>
      <c r="L62" s="830">
        <v>0</v>
      </c>
      <c r="M62" s="823">
        <v>83570</v>
      </c>
      <c r="N62" s="831">
        <v>0.85</v>
      </c>
      <c r="O62" s="298" t="s">
        <v>3681</v>
      </c>
      <c r="P62" s="298" t="s">
        <v>3679</v>
      </c>
      <c r="S62" s="298" t="s">
        <v>4206</v>
      </c>
      <c r="T62" s="826" t="s">
        <v>4208</v>
      </c>
    </row>
    <row r="63" spans="1:20" s="298" customFormat="1" ht="15" customHeight="1" x14ac:dyDescent="0.2">
      <c r="A63" s="827" t="s">
        <v>3440</v>
      </c>
      <c r="B63" s="832">
        <v>3524</v>
      </c>
      <c r="C63" s="822">
        <f t="shared" si="8"/>
        <v>154999.98000000001</v>
      </c>
      <c r="D63" s="829">
        <v>0</v>
      </c>
      <c r="E63" s="829">
        <v>0</v>
      </c>
      <c r="F63" s="829">
        <v>0</v>
      </c>
      <c r="G63" s="829">
        <v>0</v>
      </c>
      <c r="H63" s="829">
        <v>0</v>
      </c>
      <c r="I63" s="829">
        <v>0</v>
      </c>
      <c r="J63" s="829">
        <v>109.2</v>
      </c>
      <c r="K63" s="829">
        <v>112.08</v>
      </c>
      <c r="L63" s="830">
        <v>7861.26</v>
      </c>
      <c r="M63" s="823">
        <v>146917.44</v>
      </c>
      <c r="N63" s="831">
        <v>1</v>
      </c>
      <c r="O63" s="298" t="s">
        <v>3681</v>
      </c>
      <c r="P63" s="298" t="s">
        <v>3679</v>
      </c>
      <c r="S63" s="298" t="s">
        <v>4204</v>
      </c>
      <c r="T63" s="826" t="s">
        <v>4207</v>
      </c>
    </row>
    <row r="64" spans="1:20" s="298" customFormat="1" ht="15" customHeight="1" x14ac:dyDescent="0.2">
      <c r="A64" s="827" t="s">
        <v>3441</v>
      </c>
      <c r="B64" s="832">
        <v>3563</v>
      </c>
      <c r="C64" s="822">
        <f t="shared" si="8"/>
        <v>130007.23999999999</v>
      </c>
      <c r="D64" s="829">
        <v>0</v>
      </c>
      <c r="E64" s="829">
        <v>0</v>
      </c>
      <c r="F64" s="829">
        <v>0</v>
      </c>
      <c r="G64" s="829">
        <v>0</v>
      </c>
      <c r="H64" s="829">
        <v>0</v>
      </c>
      <c r="I64" s="829">
        <v>4205.7</v>
      </c>
      <c r="J64" s="829">
        <v>0</v>
      </c>
      <c r="K64" s="829">
        <v>2401.5500000000002</v>
      </c>
      <c r="L64" s="830">
        <v>25324.29</v>
      </c>
      <c r="M64" s="823">
        <v>98075.7</v>
      </c>
      <c r="N64" s="831">
        <v>0.85</v>
      </c>
      <c r="O64" s="298" t="s">
        <v>3681</v>
      </c>
      <c r="P64" s="298" t="s">
        <v>3679</v>
      </c>
      <c r="S64" s="298" t="s">
        <v>4206</v>
      </c>
      <c r="T64" s="826" t="s">
        <v>4207</v>
      </c>
    </row>
    <row r="65" spans="1:20" s="298" customFormat="1" ht="15" customHeight="1" x14ac:dyDescent="0.2">
      <c r="A65" s="827" t="s">
        <v>2804</v>
      </c>
      <c r="B65" s="832">
        <v>3514</v>
      </c>
      <c r="C65" s="822">
        <f t="shared" si="8"/>
        <v>121999.79</v>
      </c>
      <c r="D65" s="829">
        <v>0</v>
      </c>
      <c r="E65" s="829">
        <v>0</v>
      </c>
      <c r="F65" s="829">
        <v>0</v>
      </c>
      <c r="G65" s="829">
        <v>0</v>
      </c>
      <c r="H65" s="829">
        <v>0</v>
      </c>
      <c r="I65" s="829">
        <v>2467.08</v>
      </c>
      <c r="J65" s="829">
        <v>1179.71</v>
      </c>
      <c r="K65" s="829">
        <v>0</v>
      </c>
      <c r="L65" s="830">
        <v>72.599999999999994</v>
      </c>
      <c r="M65" s="823">
        <v>118280.4</v>
      </c>
      <c r="N65" s="831">
        <v>0.85</v>
      </c>
      <c r="O65" s="298" t="s">
        <v>3681</v>
      </c>
      <c r="P65" s="298" t="s">
        <v>3679</v>
      </c>
      <c r="S65" s="298" t="s">
        <v>4206</v>
      </c>
      <c r="T65" s="826" t="s">
        <v>4207</v>
      </c>
    </row>
    <row r="66" spans="1:20" s="815" customFormat="1" ht="15.75" customHeight="1" x14ac:dyDescent="0.2">
      <c r="A66" s="113" t="s">
        <v>528</v>
      </c>
      <c r="B66" s="227">
        <f>COUNT(B54:B65)</f>
        <v>12</v>
      </c>
      <c r="C66" s="833">
        <f>SUM(C54:C65)</f>
        <v>3538399.8600000003</v>
      </c>
      <c r="D66" s="833">
        <f t="shared" ref="D66:M66" si="9">SUM(D54:D65)</f>
        <v>0</v>
      </c>
      <c r="E66" s="833">
        <f t="shared" si="9"/>
        <v>0</v>
      </c>
      <c r="F66" s="833">
        <f t="shared" si="9"/>
        <v>0</v>
      </c>
      <c r="G66" s="833">
        <f t="shared" si="9"/>
        <v>0</v>
      </c>
      <c r="H66" s="833">
        <f t="shared" si="9"/>
        <v>13385.44</v>
      </c>
      <c r="I66" s="833">
        <f t="shared" si="9"/>
        <v>18307</v>
      </c>
      <c r="J66" s="833">
        <f t="shared" si="9"/>
        <v>9088.9399999999987</v>
      </c>
      <c r="K66" s="833">
        <f t="shared" si="9"/>
        <v>16355.330000000002</v>
      </c>
      <c r="L66" s="833">
        <f t="shared" si="9"/>
        <v>97879.69</v>
      </c>
      <c r="M66" s="833">
        <f t="shared" si="9"/>
        <v>3383383.46</v>
      </c>
      <c r="N66" s="834" t="s">
        <v>2739</v>
      </c>
    </row>
    <row r="67" spans="1:20" s="815" customFormat="1" ht="18" customHeight="1" x14ac:dyDescent="0.15">
      <c r="A67" s="516" t="s">
        <v>405</v>
      </c>
      <c r="B67" s="517"/>
      <c r="C67" s="517"/>
      <c r="D67" s="517"/>
      <c r="E67" s="517"/>
      <c r="F67" s="517"/>
      <c r="G67" s="517"/>
      <c r="H67" s="517"/>
      <c r="I67" s="517"/>
      <c r="J67" s="517"/>
      <c r="K67" s="517"/>
      <c r="L67" s="517"/>
      <c r="M67" s="517"/>
      <c r="N67" s="835"/>
    </row>
    <row r="68" spans="1:20" s="298" customFormat="1" ht="24" customHeight="1" x14ac:dyDescent="0.2">
      <c r="A68" s="827" t="s">
        <v>4234</v>
      </c>
      <c r="B68" s="832">
        <v>3600</v>
      </c>
      <c r="C68" s="836">
        <f>SUM(D68:M68)</f>
        <v>4786.7290000000003</v>
      </c>
      <c r="D68" s="829">
        <v>0</v>
      </c>
      <c r="E68" s="829">
        <v>0</v>
      </c>
      <c r="F68" s="829">
        <v>0</v>
      </c>
      <c r="G68" s="829">
        <v>0</v>
      </c>
      <c r="H68" s="829">
        <v>0</v>
      </c>
      <c r="I68" s="829">
        <v>0</v>
      </c>
      <c r="J68" s="829">
        <v>0</v>
      </c>
      <c r="K68" s="829">
        <v>0</v>
      </c>
      <c r="L68" s="830">
        <v>2185.7290000000003</v>
      </c>
      <c r="M68" s="823">
        <v>2601</v>
      </c>
      <c r="N68" s="831">
        <v>0.95</v>
      </c>
      <c r="O68" s="298" t="s">
        <v>4209</v>
      </c>
      <c r="P68" s="298" t="s">
        <v>3680</v>
      </c>
      <c r="S68" s="298" t="s">
        <v>4235</v>
      </c>
      <c r="T68" s="826" t="s">
        <v>4207</v>
      </c>
    </row>
    <row r="69" spans="1:20" s="298" customFormat="1" ht="24" customHeight="1" x14ac:dyDescent="0.2">
      <c r="A69" s="827" t="s">
        <v>4236</v>
      </c>
      <c r="B69" s="832">
        <v>3561</v>
      </c>
      <c r="C69" s="836">
        <f t="shared" ref="C69:C75" si="10">SUM(D69:M69)</f>
        <v>12125.733550000001</v>
      </c>
      <c r="D69" s="829">
        <v>0</v>
      </c>
      <c r="E69" s="829">
        <v>0</v>
      </c>
      <c r="F69" s="829">
        <v>0</v>
      </c>
      <c r="G69" s="829">
        <v>0</v>
      </c>
      <c r="H69" s="829">
        <v>0</v>
      </c>
      <c r="I69" s="829">
        <v>0</v>
      </c>
      <c r="J69" s="829">
        <v>0</v>
      </c>
      <c r="K69" s="829">
        <v>0</v>
      </c>
      <c r="L69" s="830">
        <v>5825.7335499999999</v>
      </c>
      <c r="M69" s="823">
        <v>6300</v>
      </c>
      <c r="N69" s="831">
        <v>0.7</v>
      </c>
      <c r="O69" s="298" t="s">
        <v>4209</v>
      </c>
      <c r="P69" s="298" t="s">
        <v>3680</v>
      </c>
      <c r="S69" s="298" t="s">
        <v>4218</v>
      </c>
      <c r="T69" s="826" t="s">
        <v>4207</v>
      </c>
    </row>
    <row r="70" spans="1:20" s="298" customFormat="1" ht="24" customHeight="1" x14ac:dyDescent="0.2">
      <c r="A70" s="827" t="s">
        <v>4237</v>
      </c>
      <c r="B70" s="832">
        <v>3677</v>
      </c>
      <c r="C70" s="836">
        <f t="shared" si="10"/>
        <v>18735.517</v>
      </c>
      <c r="D70" s="829">
        <v>0</v>
      </c>
      <c r="E70" s="829">
        <v>0</v>
      </c>
      <c r="F70" s="829">
        <v>0</v>
      </c>
      <c r="G70" s="829">
        <v>0</v>
      </c>
      <c r="H70" s="829">
        <v>0</v>
      </c>
      <c r="I70" s="829">
        <v>0</v>
      </c>
      <c r="J70" s="829">
        <v>4815.4750000000004</v>
      </c>
      <c r="K70" s="829">
        <v>7435.1419999999998</v>
      </c>
      <c r="L70" s="830">
        <v>6484.9</v>
      </c>
      <c r="M70" s="823">
        <v>0</v>
      </c>
      <c r="N70" s="831">
        <v>1</v>
      </c>
      <c r="O70" s="298" t="s">
        <v>4209</v>
      </c>
      <c r="P70" s="298" t="s">
        <v>3680</v>
      </c>
      <c r="S70" s="298" t="s">
        <v>4218</v>
      </c>
      <c r="T70" s="826" t="s">
        <v>4205</v>
      </c>
    </row>
    <row r="71" spans="1:20" s="298" customFormat="1" ht="15" customHeight="1" x14ac:dyDescent="0.2">
      <c r="A71" s="827" t="s">
        <v>4284</v>
      </c>
      <c r="B71" s="832">
        <v>3562</v>
      </c>
      <c r="C71" s="836">
        <f t="shared" si="10"/>
        <v>75500.37</v>
      </c>
      <c r="D71" s="829">
        <v>0</v>
      </c>
      <c r="E71" s="829">
        <v>0</v>
      </c>
      <c r="F71" s="829">
        <v>0</v>
      </c>
      <c r="G71" s="829">
        <v>0</v>
      </c>
      <c r="H71" s="829">
        <v>0</v>
      </c>
      <c r="I71" s="829">
        <v>0</v>
      </c>
      <c r="J71" s="829">
        <v>0</v>
      </c>
      <c r="K71" s="829">
        <v>889.31</v>
      </c>
      <c r="L71" s="830">
        <v>26022.7</v>
      </c>
      <c r="M71" s="823">
        <v>48588.36</v>
      </c>
      <c r="N71" s="831">
        <v>0.85</v>
      </c>
      <c r="O71" s="298" t="s">
        <v>4209</v>
      </c>
      <c r="P71" s="298" t="s">
        <v>3680</v>
      </c>
      <c r="Q71" s="298" t="s">
        <v>3681</v>
      </c>
      <c r="S71" s="298" t="s">
        <v>4238</v>
      </c>
      <c r="T71" s="826" t="s">
        <v>4207</v>
      </c>
    </row>
    <row r="72" spans="1:20" s="298" customFormat="1" ht="24" customHeight="1" x14ac:dyDescent="0.2">
      <c r="A72" s="827" t="s">
        <v>3488</v>
      </c>
      <c r="B72" s="832">
        <v>3489</v>
      </c>
      <c r="C72" s="836">
        <f t="shared" si="10"/>
        <v>1056.00746</v>
      </c>
      <c r="D72" s="829">
        <v>0</v>
      </c>
      <c r="E72" s="829">
        <v>0</v>
      </c>
      <c r="F72" s="829">
        <v>0</v>
      </c>
      <c r="G72" s="829">
        <v>0</v>
      </c>
      <c r="H72" s="829">
        <v>0</v>
      </c>
      <c r="I72" s="829">
        <v>268.05</v>
      </c>
      <c r="J72" s="829">
        <v>371.88937999999996</v>
      </c>
      <c r="K72" s="829">
        <v>394.41</v>
      </c>
      <c r="L72" s="830">
        <v>21.658079999999998</v>
      </c>
      <c r="M72" s="823">
        <v>0</v>
      </c>
      <c r="N72" s="831">
        <v>0.9</v>
      </c>
      <c r="O72" s="298" t="s">
        <v>4209</v>
      </c>
      <c r="P72" s="298" t="s">
        <v>3680</v>
      </c>
      <c r="S72" s="298" t="s">
        <v>4210</v>
      </c>
      <c r="T72" s="826" t="s">
        <v>4205</v>
      </c>
    </row>
    <row r="73" spans="1:20" s="298" customFormat="1" ht="24" customHeight="1" x14ac:dyDescent="0.2">
      <c r="A73" s="827" t="s">
        <v>4239</v>
      </c>
      <c r="B73" s="832">
        <v>3597</v>
      </c>
      <c r="C73" s="836">
        <f t="shared" si="10"/>
        <v>3262.57852</v>
      </c>
      <c r="D73" s="829">
        <v>0</v>
      </c>
      <c r="E73" s="829">
        <v>0</v>
      </c>
      <c r="F73" s="829">
        <v>0</v>
      </c>
      <c r="G73" s="829">
        <v>0</v>
      </c>
      <c r="H73" s="829">
        <v>0</v>
      </c>
      <c r="I73" s="829">
        <v>0</v>
      </c>
      <c r="J73" s="829">
        <v>0</v>
      </c>
      <c r="K73" s="829">
        <v>0</v>
      </c>
      <c r="L73" s="830">
        <v>117.57852</v>
      </c>
      <c r="M73" s="823">
        <v>3145</v>
      </c>
      <c r="N73" s="831">
        <v>0.8</v>
      </c>
      <c r="O73" s="298" t="s">
        <v>4209</v>
      </c>
      <c r="P73" s="298" t="s">
        <v>3680</v>
      </c>
      <c r="S73" s="298" t="s">
        <v>4210</v>
      </c>
      <c r="T73" s="826" t="s">
        <v>4207</v>
      </c>
    </row>
    <row r="74" spans="1:20" s="298" customFormat="1" ht="15" customHeight="1" x14ac:dyDescent="0.2">
      <c r="A74" s="827" t="s">
        <v>3492</v>
      </c>
      <c r="B74" s="832">
        <v>3601</v>
      </c>
      <c r="C74" s="836">
        <f t="shared" si="10"/>
        <v>216073.46079000001</v>
      </c>
      <c r="D74" s="829">
        <v>0</v>
      </c>
      <c r="E74" s="829">
        <v>0</v>
      </c>
      <c r="F74" s="829">
        <v>0</v>
      </c>
      <c r="G74" s="829">
        <v>0</v>
      </c>
      <c r="H74" s="829">
        <v>0</v>
      </c>
      <c r="I74" s="829">
        <v>0</v>
      </c>
      <c r="J74" s="829">
        <v>0</v>
      </c>
      <c r="K74" s="829">
        <v>0</v>
      </c>
      <c r="L74" s="830">
        <v>42459.442790000001</v>
      </c>
      <c r="M74" s="823">
        <v>173614.01800000001</v>
      </c>
      <c r="N74" s="831">
        <v>1</v>
      </c>
      <c r="O74" s="298" t="s">
        <v>4209</v>
      </c>
      <c r="P74" s="298" t="s">
        <v>3679</v>
      </c>
      <c r="Q74" s="298" t="s">
        <v>3681</v>
      </c>
      <c r="S74" s="298" t="s">
        <v>4218</v>
      </c>
      <c r="T74" s="826" t="s">
        <v>4207</v>
      </c>
    </row>
    <row r="75" spans="1:20" s="298" customFormat="1" ht="15" customHeight="1" x14ac:dyDescent="0.2">
      <c r="A75" s="827" t="s">
        <v>4240</v>
      </c>
      <c r="B75" s="832">
        <v>3649</v>
      </c>
      <c r="C75" s="836">
        <f t="shared" si="10"/>
        <v>100000</v>
      </c>
      <c r="D75" s="829">
        <v>0</v>
      </c>
      <c r="E75" s="829">
        <v>0</v>
      </c>
      <c r="F75" s="829">
        <v>0</v>
      </c>
      <c r="G75" s="829">
        <v>0</v>
      </c>
      <c r="H75" s="829">
        <v>0</v>
      </c>
      <c r="I75" s="829">
        <v>0</v>
      </c>
      <c r="J75" s="829">
        <v>0</v>
      </c>
      <c r="K75" s="829">
        <v>0</v>
      </c>
      <c r="L75" s="830">
        <v>0</v>
      </c>
      <c r="M75" s="823">
        <v>100000</v>
      </c>
      <c r="N75" s="831">
        <v>1</v>
      </c>
      <c r="O75" s="298" t="s">
        <v>4209</v>
      </c>
      <c r="P75" s="298" t="s">
        <v>3679</v>
      </c>
      <c r="Q75" s="298" t="s">
        <v>3681</v>
      </c>
      <c r="S75" s="298" t="s">
        <v>4218</v>
      </c>
      <c r="T75" s="826" t="s">
        <v>4207</v>
      </c>
    </row>
    <row r="76" spans="1:20" s="815" customFormat="1" ht="15.75" customHeight="1" x14ac:dyDescent="0.2">
      <c r="A76" s="113" t="s">
        <v>3193</v>
      </c>
      <c r="B76" s="227">
        <f>COUNT(B68:B75)</f>
        <v>8</v>
      </c>
      <c r="C76" s="833">
        <f>SUM(C68:C75)</f>
        <v>431540.39632</v>
      </c>
      <c r="D76" s="833">
        <f t="shared" ref="D76:M76" si="11">SUM(D68:D75)</f>
        <v>0</v>
      </c>
      <c r="E76" s="833">
        <f t="shared" si="11"/>
        <v>0</v>
      </c>
      <c r="F76" s="833">
        <f t="shared" si="11"/>
        <v>0</v>
      </c>
      <c r="G76" s="833">
        <f t="shared" si="11"/>
        <v>0</v>
      </c>
      <c r="H76" s="833">
        <f t="shared" si="11"/>
        <v>0</v>
      </c>
      <c r="I76" s="833">
        <f t="shared" si="11"/>
        <v>268.05</v>
      </c>
      <c r="J76" s="833">
        <f t="shared" si="11"/>
        <v>5187.36438</v>
      </c>
      <c r="K76" s="833">
        <f t="shared" si="11"/>
        <v>8718.8619999999992</v>
      </c>
      <c r="L76" s="833">
        <f t="shared" si="11"/>
        <v>83117.741940000007</v>
      </c>
      <c r="M76" s="833">
        <f t="shared" si="11"/>
        <v>334248.37800000003</v>
      </c>
      <c r="N76" s="834" t="s">
        <v>2739</v>
      </c>
    </row>
    <row r="77" spans="1:20" s="815" customFormat="1" ht="18" customHeight="1" x14ac:dyDescent="0.15">
      <c r="A77" s="516" t="s">
        <v>430</v>
      </c>
      <c r="B77" s="517"/>
      <c r="C77" s="517"/>
      <c r="D77" s="517"/>
      <c r="E77" s="517"/>
      <c r="F77" s="517"/>
      <c r="G77" s="517"/>
      <c r="H77" s="517"/>
      <c r="I77" s="517"/>
      <c r="J77" s="517"/>
      <c r="K77" s="517"/>
      <c r="L77" s="517"/>
      <c r="M77" s="517"/>
      <c r="N77" s="835"/>
    </row>
    <row r="78" spans="1:20" s="298" customFormat="1" ht="15" customHeight="1" x14ac:dyDescent="0.2">
      <c r="A78" s="827" t="s">
        <v>552</v>
      </c>
      <c r="B78" s="832">
        <v>3372</v>
      </c>
      <c r="C78" s="836">
        <f t="shared" ref="C78:C103" si="12">SUM(D78:M78)</f>
        <v>39411.679999999993</v>
      </c>
      <c r="D78" s="829">
        <v>0</v>
      </c>
      <c r="E78" s="829">
        <v>201.47</v>
      </c>
      <c r="F78" s="829">
        <v>546.91999999999996</v>
      </c>
      <c r="G78" s="829">
        <v>154.88</v>
      </c>
      <c r="H78" s="829">
        <v>341.01</v>
      </c>
      <c r="I78" s="829">
        <v>54.32</v>
      </c>
      <c r="J78" s="829">
        <v>17258.309999999998</v>
      </c>
      <c r="K78" s="829">
        <v>18177.14</v>
      </c>
      <c r="L78" s="830">
        <v>2677.63</v>
      </c>
      <c r="M78" s="823">
        <v>0</v>
      </c>
      <c r="N78" s="831">
        <v>0.9</v>
      </c>
      <c r="O78" s="298" t="s">
        <v>3681</v>
      </c>
      <c r="P78" s="298" t="s">
        <v>3679</v>
      </c>
      <c r="S78" s="298" t="s">
        <v>4206</v>
      </c>
      <c r="T78" s="826" t="s">
        <v>4205</v>
      </c>
    </row>
    <row r="79" spans="1:20" s="298" customFormat="1" ht="15" customHeight="1" x14ac:dyDescent="0.2">
      <c r="A79" s="827" t="s">
        <v>4241</v>
      </c>
      <c r="B79" s="832">
        <v>3552</v>
      </c>
      <c r="C79" s="836">
        <f t="shared" si="12"/>
        <v>12294.609999999999</v>
      </c>
      <c r="D79" s="829">
        <v>0</v>
      </c>
      <c r="E79" s="829">
        <v>0</v>
      </c>
      <c r="F79" s="829">
        <v>0</v>
      </c>
      <c r="G79" s="829">
        <v>0</v>
      </c>
      <c r="H79" s="829">
        <v>0</v>
      </c>
      <c r="I79" s="829">
        <v>0</v>
      </c>
      <c r="J79" s="829">
        <v>9.44</v>
      </c>
      <c r="K79" s="829">
        <v>114.96</v>
      </c>
      <c r="L79" s="830">
        <v>0</v>
      </c>
      <c r="M79" s="823">
        <v>12170.21</v>
      </c>
      <c r="N79" s="831">
        <v>0.5</v>
      </c>
      <c r="O79" s="298" t="s">
        <v>3681</v>
      </c>
      <c r="P79" s="298" t="s">
        <v>3679</v>
      </c>
      <c r="S79" s="298" t="s">
        <v>4242</v>
      </c>
      <c r="T79" s="826" t="s">
        <v>4207</v>
      </c>
    </row>
    <row r="80" spans="1:20" s="298" customFormat="1" ht="15" customHeight="1" x14ac:dyDescent="0.2">
      <c r="A80" s="827" t="s">
        <v>3174</v>
      </c>
      <c r="B80" s="832">
        <v>3512</v>
      </c>
      <c r="C80" s="836">
        <f t="shared" si="12"/>
        <v>37335.050000000003</v>
      </c>
      <c r="D80" s="829">
        <v>0</v>
      </c>
      <c r="E80" s="829">
        <v>0</v>
      </c>
      <c r="F80" s="829">
        <v>0</v>
      </c>
      <c r="G80" s="829">
        <v>0</v>
      </c>
      <c r="H80" s="829">
        <v>0</v>
      </c>
      <c r="I80" s="829">
        <v>0</v>
      </c>
      <c r="J80" s="829">
        <v>0</v>
      </c>
      <c r="K80" s="829">
        <v>25.41</v>
      </c>
      <c r="L80" s="830">
        <v>7057.31</v>
      </c>
      <c r="M80" s="823">
        <v>30252.33</v>
      </c>
      <c r="N80" s="831">
        <v>1</v>
      </c>
      <c r="O80" s="298" t="s">
        <v>3681</v>
      </c>
      <c r="P80" s="298" t="s">
        <v>3679</v>
      </c>
      <c r="S80" s="298" t="s">
        <v>4204</v>
      </c>
      <c r="T80" s="826" t="s">
        <v>4207</v>
      </c>
    </row>
    <row r="81" spans="1:20" s="298" customFormat="1" ht="15" customHeight="1" x14ac:dyDescent="0.2">
      <c r="A81" s="827" t="s">
        <v>4243</v>
      </c>
      <c r="B81" s="832">
        <v>3591</v>
      </c>
      <c r="C81" s="836">
        <f t="shared" si="12"/>
        <v>55000</v>
      </c>
      <c r="D81" s="829">
        <v>0</v>
      </c>
      <c r="E81" s="829">
        <v>0</v>
      </c>
      <c r="F81" s="829">
        <v>0</v>
      </c>
      <c r="G81" s="829">
        <v>0</v>
      </c>
      <c r="H81" s="829">
        <v>0</v>
      </c>
      <c r="I81" s="829">
        <v>0</v>
      </c>
      <c r="J81" s="829">
        <v>0</v>
      </c>
      <c r="K81" s="829">
        <v>0</v>
      </c>
      <c r="L81" s="830">
        <v>0</v>
      </c>
      <c r="M81" s="823">
        <v>55000</v>
      </c>
      <c r="N81" s="831">
        <v>1</v>
      </c>
      <c r="O81" s="298" t="s">
        <v>3681</v>
      </c>
      <c r="P81" s="298" t="s">
        <v>3679</v>
      </c>
      <c r="S81" s="298" t="s">
        <v>4204</v>
      </c>
      <c r="T81" s="826" t="s">
        <v>4208</v>
      </c>
    </row>
    <row r="82" spans="1:20" s="298" customFormat="1" ht="15" customHeight="1" x14ac:dyDescent="0.2">
      <c r="A82" s="827" t="s">
        <v>4244</v>
      </c>
      <c r="B82" s="832">
        <v>3672</v>
      </c>
      <c r="C82" s="836">
        <f t="shared" si="12"/>
        <v>87549.989999999991</v>
      </c>
      <c r="D82" s="829">
        <v>0</v>
      </c>
      <c r="E82" s="829">
        <v>0</v>
      </c>
      <c r="F82" s="829">
        <v>0</v>
      </c>
      <c r="G82" s="829">
        <v>0</v>
      </c>
      <c r="H82" s="829">
        <v>0</v>
      </c>
      <c r="I82" s="829">
        <v>0</v>
      </c>
      <c r="J82" s="829">
        <v>0</v>
      </c>
      <c r="K82" s="829">
        <v>509.54</v>
      </c>
      <c r="L82" s="830">
        <v>2047.5</v>
      </c>
      <c r="M82" s="823">
        <v>84992.95</v>
      </c>
      <c r="N82" s="831">
        <v>1</v>
      </c>
      <c r="O82" s="298" t="s">
        <v>3681</v>
      </c>
      <c r="P82" s="298" t="s">
        <v>3679</v>
      </c>
      <c r="S82" s="298" t="s">
        <v>4204</v>
      </c>
      <c r="T82" s="826" t="s">
        <v>4208</v>
      </c>
    </row>
    <row r="83" spans="1:20" s="298" customFormat="1" ht="15" customHeight="1" x14ac:dyDescent="0.2">
      <c r="A83" s="827" t="s">
        <v>3175</v>
      </c>
      <c r="B83" s="832">
        <v>3507</v>
      </c>
      <c r="C83" s="836">
        <f t="shared" si="12"/>
        <v>33871.4</v>
      </c>
      <c r="D83" s="829">
        <v>0</v>
      </c>
      <c r="E83" s="829">
        <v>0</v>
      </c>
      <c r="F83" s="829">
        <v>0</v>
      </c>
      <c r="G83" s="829">
        <v>0</v>
      </c>
      <c r="H83" s="829">
        <v>0</v>
      </c>
      <c r="I83" s="829">
        <v>0</v>
      </c>
      <c r="J83" s="829">
        <v>0</v>
      </c>
      <c r="K83" s="829">
        <v>11.4</v>
      </c>
      <c r="L83" s="830">
        <v>2766.3799999999997</v>
      </c>
      <c r="M83" s="823">
        <v>31093.620000000003</v>
      </c>
      <c r="N83" s="831">
        <v>0.9</v>
      </c>
      <c r="O83" s="298" t="s">
        <v>4209</v>
      </c>
      <c r="P83" s="298" t="s">
        <v>3680</v>
      </c>
      <c r="Q83" s="298" t="s">
        <v>3681</v>
      </c>
      <c r="S83" s="298" t="s">
        <v>4245</v>
      </c>
      <c r="T83" s="826" t="s">
        <v>4207</v>
      </c>
    </row>
    <row r="84" spans="1:20" s="298" customFormat="1" ht="15" customHeight="1" x14ac:dyDescent="0.2">
      <c r="A84" s="827" t="s">
        <v>3176</v>
      </c>
      <c r="B84" s="832">
        <v>3539</v>
      </c>
      <c r="C84" s="836">
        <f t="shared" si="12"/>
        <v>32910.76</v>
      </c>
      <c r="D84" s="829">
        <v>0</v>
      </c>
      <c r="E84" s="829">
        <v>0</v>
      </c>
      <c r="F84" s="829">
        <v>0</v>
      </c>
      <c r="G84" s="829">
        <v>0</v>
      </c>
      <c r="H84" s="829">
        <v>0</v>
      </c>
      <c r="I84" s="829">
        <v>0</v>
      </c>
      <c r="J84" s="829">
        <v>0</v>
      </c>
      <c r="K84" s="829">
        <v>9.73</v>
      </c>
      <c r="L84" s="830">
        <v>1958.1</v>
      </c>
      <c r="M84" s="823">
        <v>30942.93</v>
      </c>
      <c r="N84" s="831">
        <v>0.9</v>
      </c>
      <c r="O84" s="298" t="s">
        <v>4209</v>
      </c>
      <c r="P84" s="298" t="s">
        <v>3680</v>
      </c>
      <c r="Q84" s="298" t="s">
        <v>3681</v>
      </c>
      <c r="S84" s="298" t="s">
        <v>4245</v>
      </c>
      <c r="T84" s="826" t="s">
        <v>4207</v>
      </c>
    </row>
    <row r="85" spans="1:20" s="298" customFormat="1" ht="15" customHeight="1" x14ac:dyDescent="0.2">
      <c r="A85" s="827" t="s">
        <v>3177</v>
      </c>
      <c r="B85" s="832">
        <v>3506</v>
      </c>
      <c r="C85" s="836">
        <f t="shared" si="12"/>
        <v>11203.2</v>
      </c>
      <c r="D85" s="829">
        <v>0</v>
      </c>
      <c r="E85" s="829">
        <v>0</v>
      </c>
      <c r="F85" s="829">
        <v>0</v>
      </c>
      <c r="G85" s="829">
        <v>0</v>
      </c>
      <c r="H85" s="829">
        <v>0</v>
      </c>
      <c r="I85" s="829">
        <v>0</v>
      </c>
      <c r="J85" s="829">
        <v>0</v>
      </c>
      <c r="K85" s="829">
        <v>609.19999999999993</v>
      </c>
      <c r="L85" s="830">
        <v>1297.26</v>
      </c>
      <c r="M85" s="823">
        <v>9296.74</v>
      </c>
      <c r="N85" s="831">
        <v>0.9</v>
      </c>
      <c r="O85" s="298" t="s">
        <v>4209</v>
      </c>
      <c r="P85" s="298" t="s">
        <v>3680</v>
      </c>
      <c r="Q85" s="298" t="s">
        <v>3681</v>
      </c>
      <c r="S85" s="298" t="s">
        <v>4245</v>
      </c>
      <c r="T85" s="826" t="s">
        <v>4207</v>
      </c>
    </row>
    <row r="86" spans="1:20" s="298" customFormat="1" ht="15" customHeight="1" x14ac:dyDescent="0.2">
      <c r="A86" s="827" t="s">
        <v>4246</v>
      </c>
      <c r="B86" s="832">
        <v>3660</v>
      </c>
      <c r="C86" s="836">
        <f t="shared" si="12"/>
        <v>49546.11</v>
      </c>
      <c r="D86" s="829">
        <v>0</v>
      </c>
      <c r="E86" s="829">
        <v>0</v>
      </c>
      <c r="F86" s="829">
        <v>0</v>
      </c>
      <c r="G86" s="829">
        <v>0</v>
      </c>
      <c r="H86" s="829">
        <v>0</v>
      </c>
      <c r="I86" s="829">
        <v>0</v>
      </c>
      <c r="J86" s="829">
        <v>0</v>
      </c>
      <c r="K86" s="829">
        <v>0</v>
      </c>
      <c r="L86" s="830">
        <v>0</v>
      </c>
      <c r="M86" s="823">
        <v>49546.11</v>
      </c>
      <c r="N86" s="831">
        <v>0.85</v>
      </c>
      <c r="O86" s="298" t="s">
        <v>4209</v>
      </c>
      <c r="P86" s="298" t="s">
        <v>3680</v>
      </c>
      <c r="Q86" s="298" t="s">
        <v>3681</v>
      </c>
      <c r="S86" s="298" t="s">
        <v>4245</v>
      </c>
      <c r="T86" s="826" t="s">
        <v>4207</v>
      </c>
    </row>
    <row r="87" spans="1:20" s="298" customFormat="1" ht="15" customHeight="1" x14ac:dyDescent="0.2">
      <c r="A87" s="827" t="s">
        <v>4247</v>
      </c>
      <c r="B87" s="832">
        <v>3661</v>
      </c>
      <c r="C87" s="836">
        <f t="shared" si="12"/>
        <v>50268.61</v>
      </c>
      <c r="D87" s="829">
        <v>0</v>
      </c>
      <c r="E87" s="829">
        <v>0</v>
      </c>
      <c r="F87" s="829">
        <v>0</v>
      </c>
      <c r="G87" s="829">
        <v>0</v>
      </c>
      <c r="H87" s="829">
        <v>0</v>
      </c>
      <c r="I87" s="829">
        <v>0</v>
      </c>
      <c r="J87" s="829">
        <v>0</v>
      </c>
      <c r="K87" s="829">
        <v>0</v>
      </c>
      <c r="L87" s="830">
        <v>0</v>
      </c>
      <c r="M87" s="823">
        <v>50268.61</v>
      </c>
      <c r="N87" s="831">
        <v>0.85</v>
      </c>
      <c r="O87" s="298" t="s">
        <v>4209</v>
      </c>
      <c r="P87" s="298" t="s">
        <v>3680</v>
      </c>
      <c r="Q87" s="298" t="s">
        <v>3681</v>
      </c>
      <c r="S87" s="298" t="s">
        <v>4245</v>
      </c>
      <c r="T87" s="826" t="s">
        <v>4207</v>
      </c>
    </row>
    <row r="88" spans="1:20" s="298" customFormat="1" ht="15" customHeight="1" x14ac:dyDescent="0.2">
      <c r="A88" s="827" t="s">
        <v>3489</v>
      </c>
      <c r="B88" s="832">
        <v>3540</v>
      </c>
      <c r="C88" s="836">
        <f t="shared" si="12"/>
        <v>8968.2000000000007</v>
      </c>
      <c r="D88" s="829">
        <v>0</v>
      </c>
      <c r="E88" s="829">
        <v>0</v>
      </c>
      <c r="F88" s="829">
        <v>0</v>
      </c>
      <c r="G88" s="829">
        <v>0</v>
      </c>
      <c r="H88" s="829">
        <v>0</v>
      </c>
      <c r="I88" s="829">
        <v>0</v>
      </c>
      <c r="J88" s="829">
        <v>0</v>
      </c>
      <c r="K88" s="829">
        <v>1118.5</v>
      </c>
      <c r="L88" s="830">
        <v>2927.3500000000004</v>
      </c>
      <c r="M88" s="823">
        <v>4922.3500000000004</v>
      </c>
      <c r="N88" s="831">
        <v>0.9</v>
      </c>
      <c r="O88" s="298" t="s">
        <v>4209</v>
      </c>
      <c r="P88" s="298" t="s">
        <v>3680</v>
      </c>
      <c r="Q88" s="298" t="s">
        <v>3681</v>
      </c>
      <c r="S88" s="298" t="s">
        <v>4245</v>
      </c>
      <c r="T88" s="826" t="s">
        <v>4207</v>
      </c>
    </row>
    <row r="89" spans="1:20" s="298" customFormat="1" ht="15" customHeight="1" x14ac:dyDescent="0.2">
      <c r="A89" s="827" t="s">
        <v>3178</v>
      </c>
      <c r="B89" s="832">
        <v>3511</v>
      </c>
      <c r="C89" s="836">
        <f t="shared" si="12"/>
        <v>18551.38</v>
      </c>
      <c r="D89" s="829">
        <v>0</v>
      </c>
      <c r="E89" s="829">
        <v>0</v>
      </c>
      <c r="F89" s="829">
        <v>0</v>
      </c>
      <c r="G89" s="829">
        <v>0</v>
      </c>
      <c r="H89" s="829">
        <v>0</v>
      </c>
      <c r="I89" s="829">
        <v>0</v>
      </c>
      <c r="J89" s="829">
        <v>368.89</v>
      </c>
      <c r="K89" s="829">
        <v>5257.33</v>
      </c>
      <c r="L89" s="830">
        <v>6409.2</v>
      </c>
      <c r="M89" s="823">
        <v>6515.96</v>
      </c>
      <c r="N89" s="831">
        <v>0.9</v>
      </c>
      <c r="O89" s="298" t="s">
        <v>4209</v>
      </c>
      <c r="P89" s="298" t="s">
        <v>3680</v>
      </c>
      <c r="Q89" s="298" t="s">
        <v>3681</v>
      </c>
      <c r="S89" s="298" t="s">
        <v>4245</v>
      </c>
      <c r="T89" s="826" t="s">
        <v>4207</v>
      </c>
    </row>
    <row r="90" spans="1:20" s="298" customFormat="1" ht="15" customHeight="1" x14ac:dyDescent="0.2">
      <c r="A90" s="827" t="s">
        <v>3180</v>
      </c>
      <c r="B90" s="832">
        <v>3521</v>
      </c>
      <c r="C90" s="836">
        <f t="shared" si="12"/>
        <v>787430.54</v>
      </c>
      <c r="D90" s="829">
        <v>0</v>
      </c>
      <c r="E90" s="829">
        <v>0</v>
      </c>
      <c r="F90" s="829">
        <v>0</v>
      </c>
      <c r="G90" s="829">
        <v>0</v>
      </c>
      <c r="H90" s="829">
        <v>0</v>
      </c>
      <c r="I90" s="829">
        <v>0</v>
      </c>
      <c r="J90" s="829">
        <v>230571.43000000002</v>
      </c>
      <c r="K90" s="829">
        <v>258298.9</v>
      </c>
      <c r="L90" s="830">
        <v>266271.71000000002</v>
      </c>
      <c r="M90" s="823">
        <v>32288.5</v>
      </c>
      <c r="N90" s="831">
        <v>0.9</v>
      </c>
      <c r="O90" s="298" t="s">
        <v>4209</v>
      </c>
      <c r="P90" s="298" t="s">
        <v>3680</v>
      </c>
      <c r="Q90" s="298" t="s">
        <v>3681</v>
      </c>
      <c r="S90" s="298" t="s">
        <v>4245</v>
      </c>
      <c r="T90" s="826" t="s">
        <v>4207</v>
      </c>
    </row>
    <row r="91" spans="1:20" s="298" customFormat="1" ht="24" customHeight="1" x14ac:dyDescent="0.2">
      <c r="A91" s="827" t="s">
        <v>3219</v>
      </c>
      <c r="B91" s="832">
        <v>3509</v>
      </c>
      <c r="C91" s="836">
        <f t="shared" si="12"/>
        <v>18777.260000000002</v>
      </c>
      <c r="D91" s="829">
        <v>0</v>
      </c>
      <c r="E91" s="829">
        <v>0</v>
      </c>
      <c r="F91" s="829">
        <v>0</v>
      </c>
      <c r="G91" s="829">
        <v>0</v>
      </c>
      <c r="H91" s="829">
        <v>0</v>
      </c>
      <c r="I91" s="829">
        <v>0</v>
      </c>
      <c r="J91" s="829">
        <v>367.82000000000005</v>
      </c>
      <c r="K91" s="829">
        <v>5236.49</v>
      </c>
      <c r="L91" s="830">
        <v>5740.1900000000005</v>
      </c>
      <c r="M91" s="823">
        <v>7432.76</v>
      </c>
      <c r="N91" s="831">
        <v>0.9</v>
      </c>
      <c r="O91" s="298" t="s">
        <v>4209</v>
      </c>
      <c r="P91" s="298" t="s">
        <v>3680</v>
      </c>
      <c r="Q91" s="298" t="s">
        <v>3681</v>
      </c>
      <c r="S91" s="298" t="s">
        <v>4245</v>
      </c>
      <c r="T91" s="826" t="s">
        <v>4207</v>
      </c>
    </row>
    <row r="92" spans="1:20" s="298" customFormat="1" ht="15" customHeight="1" x14ac:dyDescent="0.2">
      <c r="A92" s="827" t="s">
        <v>553</v>
      </c>
      <c r="B92" s="832">
        <v>3402</v>
      </c>
      <c r="C92" s="836">
        <f t="shared" si="12"/>
        <v>310530.92000000004</v>
      </c>
      <c r="D92" s="829">
        <v>214.78</v>
      </c>
      <c r="E92" s="829">
        <v>157.30000000000001</v>
      </c>
      <c r="F92" s="829">
        <v>1130.1400000000001</v>
      </c>
      <c r="G92" s="829">
        <v>832.48</v>
      </c>
      <c r="H92" s="829">
        <v>1073.27</v>
      </c>
      <c r="I92" s="829">
        <v>6353.2100000000009</v>
      </c>
      <c r="J92" s="829">
        <v>59999.21</v>
      </c>
      <c r="K92" s="829">
        <v>48770.53</v>
      </c>
      <c r="L92" s="830">
        <v>83218.960000000006</v>
      </c>
      <c r="M92" s="823">
        <v>108781.04000000001</v>
      </c>
      <c r="N92" s="831">
        <v>0.32</v>
      </c>
      <c r="O92" s="298" t="s">
        <v>3681</v>
      </c>
      <c r="P92" s="298" t="s">
        <v>3679</v>
      </c>
      <c r="S92" s="298" t="s">
        <v>4242</v>
      </c>
      <c r="T92" s="826" t="s">
        <v>4207</v>
      </c>
    </row>
    <row r="93" spans="1:20" s="298" customFormat="1" ht="15" customHeight="1" x14ac:dyDescent="0.2">
      <c r="A93" s="827" t="s">
        <v>3181</v>
      </c>
      <c r="B93" s="832">
        <v>3557</v>
      </c>
      <c r="C93" s="836">
        <f t="shared" si="12"/>
        <v>75573.8</v>
      </c>
      <c r="D93" s="829">
        <v>0</v>
      </c>
      <c r="E93" s="829">
        <v>0</v>
      </c>
      <c r="F93" s="829">
        <v>0</v>
      </c>
      <c r="G93" s="829">
        <v>0</v>
      </c>
      <c r="H93" s="829">
        <v>0</v>
      </c>
      <c r="I93" s="829">
        <v>11814</v>
      </c>
      <c r="J93" s="829">
        <v>177.87</v>
      </c>
      <c r="K93" s="829">
        <v>1813.94</v>
      </c>
      <c r="L93" s="830">
        <v>10642.08</v>
      </c>
      <c r="M93" s="823">
        <v>51125.91</v>
      </c>
      <c r="N93" s="831">
        <v>1</v>
      </c>
      <c r="O93" s="298" t="s">
        <v>3681</v>
      </c>
      <c r="P93" s="298" t="s">
        <v>3679</v>
      </c>
      <c r="S93" s="298" t="s">
        <v>4204</v>
      </c>
      <c r="T93" s="826" t="s">
        <v>4207</v>
      </c>
    </row>
    <row r="94" spans="1:20" s="298" customFormat="1" ht="15" customHeight="1" x14ac:dyDescent="0.2">
      <c r="A94" s="827" t="s">
        <v>4248</v>
      </c>
      <c r="B94" s="832">
        <v>3629</v>
      </c>
      <c r="C94" s="836">
        <f t="shared" si="12"/>
        <v>21000</v>
      </c>
      <c r="D94" s="829">
        <v>0</v>
      </c>
      <c r="E94" s="829">
        <v>0</v>
      </c>
      <c r="F94" s="829">
        <v>0</v>
      </c>
      <c r="G94" s="829">
        <v>0</v>
      </c>
      <c r="H94" s="829">
        <v>0</v>
      </c>
      <c r="I94" s="829">
        <v>0</v>
      </c>
      <c r="J94" s="829">
        <v>0</v>
      </c>
      <c r="K94" s="829">
        <v>4400</v>
      </c>
      <c r="L94" s="830">
        <v>0</v>
      </c>
      <c r="M94" s="823">
        <v>16600</v>
      </c>
      <c r="N94" s="831">
        <v>1</v>
      </c>
      <c r="O94" s="298" t="s">
        <v>3681</v>
      </c>
      <c r="P94" s="298" t="s">
        <v>3679</v>
      </c>
      <c r="S94" s="298" t="s">
        <v>4204</v>
      </c>
      <c r="T94" s="826" t="s">
        <v>4208</v>
      </c>
    </row>
    <row r="95" spans="1:20" s="298" customFormat="1" ht="24" customHeight="1" x14ac:dyDescent="0.2">
      <c r="A95" s="827" t="s">
        <v>4249</v>
      </c>
      <c r="B95" s="832">
        <v>3545</v>
      </c>
      <c r="C95" s="836">
        <f t="shared" si="12"/>
        <v>97000</v>
      </c>
      <c r="D95" s="829">
        <v>0</v>
      </c>
      <c r="E95" s="829">
        <v>0</v>
      </c>
      <c r="F95" s="829">
        <v>0</v>
      </c>
      <c r="G95" s="829">
        <v>0</v>
      </c>
      <c r="H95" s="829">
        <v>0</v>
      </c>
      <c r="I95" s="829">
        <v>0</v>
      </c>
      <c r="J95" s="829">
        <v>0</v>
      </c>
      <c r="K95" s="829">
        <v>0</v>
      </c>
      <c r="L95" s="830">
        <v>0</v>
      </c>
      <c r="M95" s="823">
        <v>97000</v>
      </c>
      <c r="N95" s="831">
        <v>0.4</v>
      </c>
      <c r="O95" s="298" t="s">
        <v>3681</v>
      </c>
      <c r="P95" s="298" t="s">
        <v>3679</v>
      </c>
      <c r="S95" s="298" t="s">
        <v>4242</v>
      </c>
      <c r="T95" s="826" t="s">
        <v>4208</v>
      </c>
    </row>
    <row r="96" spans="1:20" s="298" customFormat="1" ht="15" customHeight="1" x14ac:dyDescent="0.2">
      <c r="A96" s="827" t="s">
        <v>3978</v>
      </c>
      <c r="B96" s="828">
        <v>3581</v>
      </c>
      <c r="C96" s="836">
        <f t="shared" si="12"/>
        <v>175000</v>
      </c>
      <c r="D96" s="829">
        <v>0</v>
      </c>
      <c r="E96" s="829">
        <v>0</v>
      </c>
      <c r="F96" s="829">
        <v>0</v>
      </c>
      <c r="G96" s="829">
        <v>0</v>
      </c>
      <c r="H96" s="829">
        <v>0</v>
      </c>
      <c r="I96" s="829">
        <v>0</v>
      </c>
      <c r="J96" s="829">
        <v>0</v>
      </c>
      <c r="K96" s="829">
        <v>0</v>
      </c>
      <c r="L96" s="830">
        <v>806.47</v>
      </c>
      <c r="M96" s="823">
        <v>174193.53</v>
      </c>
      <c r="N96" s="831">
        <v>0.85</v>
      </c>
      <c r="O96" s="298" t="s">
        <v>3681</v>
      </c>
      <c r="P96" s="298" t="s">
        <v>3679</v>
      </c>
      <c r="S96" s="298" t="s">
        <v>4206</v>
      </c>
      <c r="T96" s="826" t="s">
        <v>4208</v>
      </c>
    </row>
    <row r="97" spans="1:20" s="298" customFormat="1" ht="15" customHeight="1" x14ac:dyDescent="0.2">
      <c r="A97" s="827" t="s">
        <v>3976</v>
      </c>
      <c r="B97" s="832">
        <v>3579</v>
      </c>
      <c r="C97" s="836">
        <f t="shared" si="12"/>
        <v>64999.98</v>
      </c>
      <c r="D97" s="829">
        <v>0</v>
      </c>
      <c r="E97" s="829">
        <v>0</v>
      </c>
      <c r="F97" s="829">
        <v>0</v>
      </c>
      <c r="G97" s="829">
        <v>0</v>
      </c>
      <c r="H97" s="829">
        <v>0</v>
      </c>
      <c r="I97" s="829">
        <v>0</v>
      </c>
      <c r="J97" s="829">
        <v>0</v>
      </c>
      <c r="K97" s="829">
        <v>114.34</v>
      </c>
      <c r="L97" s="830">
        <v>550.14</v>
      </c>
      <c r="M97" s="823">
        <v>64335.5</v>
      </c>
      <c r="N97" s="831">
        <v>0.85</v>
      </c>
      <c r="O97" s="298" t="s">
        <v>3681</v>
      </c>
      <c r="P97" s="298" t="s">
        <v>3679</v>
      </c>
      <c r="S97" s="298" t="s">
        <v>4206</v>
      </c>
      <c r="T97" s="826" t="s">
        <v>4208</v>
      </c>
    </row>
    <row r="98" spans="1:20" s="298" customFormat="1" ht="15" customHeight="1" x14ac:dyDescent="0.2">
      <c r="A98" s="827" t="s">
        <v>3977</v>
      </c>
      <c r="B98" s="832">
        <v>3580</v>
      </c>
      <c r="C98" s="836">
        <f t="shared" si="12"/>
        <v>84999.989999999991</v>
      </c>
      <c r="D98" s="829">
        <v>0</v>
      </c>
      <c r="E98" s="829">
        <v>0</v>
      </c>
      <c r="F98" s="829">
        <v>0</v>
      </c>
      <c r="G98" s="829">
        <v>0</v>
      </c>
      <c r="H98" s="829">
        <v>0</v>
      </c>
      <c r="I98" s="829">
        <v>0</v>
      </c>
      <c r="J98" s="829">
        <v>0</v>
      </c>
      <c r="K98" s="829">
        <v>100.43</v>
      </c>
      <c r="L98" s="830">
        <v>296.75</v>
      </c>
      <c r="M98" s="823">
        <v>84602.81</v>
      </c>
      <c r="N98" s="831">
        <v>0.85</v>
      </c>
      <c r="O98" s="298" t="s">
        <v>3681</v>
      </c>
      <c r="P98" s="298" t="s">
        <v>3679</v>
      </c>
      <c r="S98" s="298" t="s">
        <v>4206</v>
      </c>
      <c r="T98" s="826" t="s">
        <v>4208</v>
      </c>
    </row>
    <row r="99" spans="1:20" s="298" customFormat="1" ht="15" customHeight="1" x14ac:dyDescent="0.2">
      <c r="A99" s="827" t="s">
        <v>3979</v>
      </c>
      <c r="B99" s="832">
        <v>3582</v>
      </c>
      <c r="C99" s="836">
        <f t="shared" si="12"/>
        <v>130000</v>
      </c>
      <c r="D99" s="829">
        <v>0</v>
      </c>
      <c r="E99" s="829">
        <v>0</v>
      </c>
      <c r="F99" s="829">
        <v>0</v>
      </c>
      <c r="G99" s="829">
        <v>0</v>
      </c>
      <c r="H99" s="829">
        <v>0</v>
      </c>
      <c r="I99" s="829">
        <v>0</v>
      </c>
      <c r="J99" s="829">
        <v>0</v>
      </c>
      <c r="K99" s="829">
        <v>378.13</v>
      </c>
      <c r="L99" s="830">
        <v>19.059999999999999</v>
      </c>
      <c r="M99" s="823">
        <v>129602.81</v>
      </c>
      <c r="N99" s="831">
        <v>0.85</v>
      </c>
      <c r="O99" s="298" t="s">
        <v>3681</v>
      </c>
      <c r="P99" s="298" t="s">
        <v>3679</v>
      </c>
      <c r="S99" s="298" t="s">
        <v>4206</v>
      </c>
      <c r="T99" s="826" t="s">
        <v>4208</v>
      </c>
    </row>
    <row r="100" spans="1:20" s="298" customFormat="1" ht="24" customHeight="1" x14ac:dyDescent="0.2">
      <c r="A100" s="827" t="s">
        <v>3689</v>
      </c>
      <c r="B100" s="832">
        <v>3544</v>
      </c>
      <c r="C100" s="836">
        <f t="shared" si="12"/>
        <v>25999.999999999996</v>
      </c>
      <c r="D100" s="829">
        <v>0</v>
      </c>
      <c r="E100" s="829">
        <v>0</v>
      </c>
      <c r="F100" s="829">
        <v>0</v>
      </c>
      <c r="G100" s="829">
        <v>0</v>
      </c>
      <c r="H100" s="829">
        <v>0</v>
      </c>
      <c r="I100" s="829">
        <v>0</v>
      </c>
      <c r="J100" s="829">
        <v>0</v>
      </c>
      <c r="K100" s="829">
        <v>0</v>
      </c>
      <c r="L100" s="830">
        <v>1102.26</v>
      </c>
      <c r="M100" s="823">
        <v>24897.739999999998</v>
      </c>
      <c r="N100" s="831">
        <v>1</v>
      </c>
      <c r="O100" s="298" t="s">
        <v>3681</v>
      </c>
      <c r="P100" s="298" t="s">
        <v>3679</v>
      </c>
      <c r="S100" s="298" t="s">
        <v>4204</v>
      </c>
      <c r="T100" s="826" t="s">
        <v>4207</v>
      </c>
    </row>
    <row r="101" spans="1:20" s="298" customFormat="1" ht="24" customHeight="1" x14ac:dyDescent="0.2">
      <c r="A101" s="827" t="s">
        <v>3183</v>
      </c>
      <c r="B101" s="832">
        <v>3543</v>
      </c>
      <c r="C101" s="836">
        <f t="shared" si="12"/>
        <v>126000</v>
      </c>
      <c r="D101" s="829">
        <v>0</v>
      </c>
      <c r="E101" s="829">
        <v>0</v>
      </c>
      <c r="F101" s="829">
        <v>0</v>
      </c>
      <c r="G101" s="829">
        <v>0</v>
      </c>
      <c r="H101" s="829">
        <v>0</v>
      </c>
      <c r="I101" s="829">
        <v>0</v>
      </c>
      <c r="J101" s="829">
        <v>0</v>
      </c>
      <c r="K101" s="829">
        <v>1819.84</v>
      </c>
      <c r="L101" s="830">
        <v>16715.11</v>
      </c>
      <c r="M101" s="823">
        <v>107465.05</v>
      </c>
      <c r="N101" s="831">
        <v>1</v>
      </c>
      <c r="O101" s="298" t="s">
        <v>3681</v>
      </c>
      <c r="P101" s="298" t="s">
        <v>3679</v>
      </c>
      <c r="S101" s="298" t="s">
        <v>4204</v>
      </c>
      <c r="T101" s="826" t="s">
        <v>4207</v>
      </c>
    </row>
    <row r="102" spans="1:20" s="298" customFormat="1" ht="24" customHeight="1" x14ac:dyDescent="0.2">
      <c r="A102" s="827" t="s">
        <v>2640</v>
      </c>
      <c r="B102" s="832">
        <v>3425</v>
      </c>
      <c r="C102" s="836">
        <f t="shared" si="12"/>
        <v>102000.01</v>
      </c>
      <c r="D102" s="829">
        <v>0</v>
      </c>
      <c r="E102" s="829">
        <v>0</v>
      </c>
      <c r="F102" s="829">
        <v>480</v>
      </c>
      <c r="G102" s="829">
        <v>0</v>
      </c>
      <c r="H102" s="829">
        <v>0</v>
      </c>
      <c r="I102" s="829">
        <v>3597.53</v>
      </c>
      <c r="J102" s="829">
        <v>23836.969999999998</v>
      </c>
      <c r="K102" s="829">
        <v>20803.23</v>
      </c>
      <c r="L102" s="830">
        <v>8486.44</v>
      </c>
      <c r="M102" s="823">
        <v>44795.839999999997</v>
      </c>
      <c r="N102" s="831">
        <v>0.35</v>
      </c>
      <c r="O102" s="298" t="s">
        <v>3681</v>
      </c>
      <c r="P102" s="298" t="s">
        <v>3679</v>
      </c>
      <c r="S102" s="298" t="s">
        <v>4242</v>
      </c>
      <c r="T102" s="826" t="s">
        <v>4207</v>
      </c>
    </row>
    <row r="103" spans="1:20" s="298" customFormat="1" ht="15" customHeight="1" x14ac:dyDescent="0.2">
      <c r="A103" s="827" t="s">
        <v>3184</v>
      </c>
      <c r="B103" s="832">
        <v>3510</v>
      </c>
      <c r="C103" s="836">
        <f t="shared" si="12"/>
        <v>15599.55</v>
      </c>
      <c r="D103" s="829">
        <v>0</v>
      </c>
      <c r="E103" s="829">
        <v>0</v>
      </c>
      <c r="F103" s="829">
        <v>0</v>
      </c>
      <c r="G103" s="829">
        <v>0</v>
      </c>
      <c r="H103" s="829">
        <v>0</v>
      </c>
      <c r="I103" s="829">
        <v>0</v>
      </c>
      <c r="J103" s="829">
        <v>0</v>
      </c>
      <c r="K103" s="829">
        <v>89.429999999999993</v>
      </c>
      <c r="L103" s="830">
        <v>4284.8099999999995</v>
      </c>
      <c r="M103" s="823">
        <v>11225.31</v>
      </c>
      <c r="N103" s="831">
        <v>0.9</v>
      </c>
      <c r="O103" s="298" t="s">
        <v>4209</v>
      </c>
      <c r="P103" s="298" t="s">
        <v>3680</v>
      </c>
      <c r="Q103" s="298" t="s">
        <v>3681</v>
      </c>
      <c r="S103" s="298" t="s">
        <v>4245</v>
      </c>
      <c r="T103" s="826" t="s">
        <v>4207</v>
      </c>
    </row>
    <row r="104" spans="1:20" s="815" customFormat="1" ht="15.75" customHeight="1" x14ac:dyDescent="0.2">
      <c r="A104" s="113" t="s">
        <v>535</v>
      </c>
      <c r="B104" s="227">
        <f>COUNT(B78:B103)</f>
        <v>26</v>
      </c>
      <c r="C104" s="833">
        <f>SUM(C78:C103)</f>
        <v>2471823.0399999996</v>
      </c>
      <c r="D104" s="833">
        <f t="shared" ref="D104:M104" si="13">SUM(D78:D103)</f>
        <v>214.78</v>
      </c>
      <c r="E104" s="833">
        <f t="shared" si="13"/>
        <v>358.77</v>
      </c>
      <c r="F104" s="833">
        <f t="shared" si="13"/>
        <v>2157.06</v>
      </c>
      <c r="G104" s="833">
        <f t="shared" si="13"/>
        <v>987.36</v>
      </c>
      <c r="H104" s="833">
        <f t="shared" si="13"/>
        <v>1414.28</v>
      </c>
      <c r="I104" s="833">
        <f t="shared" si="13"/>
        <v>21819.059999999998</v>
      </c>
      <c r="J104" s="833">
        <f t="shared" si="13"/>
        <v>332589.94</v>
      </c>
      <c r="K104" s="833">
        <f t="shared" si="13"/>
        <v>367658.47000000003</v>
      </c>
      <c r="L104" s="833">
        <f t="shared" si="13"/>
        <v>425274.71</v>
      </c>
      <c r="M104" s="833">
        <f t="shared" si="13"/>
        <v>1319348.6100000003</v>
      </c>
      <c r="N104" s="834" t="s">
        <v>2739</v>
      </c>
    </row>
    <row r="105" spans="1:20" s="815" customFormat="1" ht="18" customHeight="1" x14ac:dyDescent="0.15">
      <c r="A105" s="516" t="s">
        <v>450</v>
      </c>
      <c r="B105" s="517"/>
      <c r="C105" s="517"/>
      <c r="D105" s="517"/>
      <c r="E105" s="517"/>
      <c r="F105" s="517"/>
      <c r="G105" s="517"/>
      <c r="H105" s="517"/>
      <c r="I105" s="517"/>
      <c r="J105" s="517"/>
      <c r="K105" s="517"/>
      <c r="L105" s="517"/>
      <c r="M105" s="517"/>
      <c r="N105" s="835"/>
    </row>
    <row r="106" spans="1:20" s="298" customFormat="1" ht="24" customHeight="1" x14ac:dyDescent="0.2">
      <c r="A106" s="827" t="s">
        <v>4250</v>
      </c>
      <c r="B106" s="832">
        <v>3593</v>
      </c>
      <c r="C106" s="836">
        <f t="shared" ref="C106:C148" si="14">SUM(D106:M106)</f>
        <v>10134.34</v>
      </c>
      <c r="D106" s="829">
        <v>0</v>
      </c>
      <c r="E106" s="829">
        <v>0</v>
      </c>
      <c r="F106" s="829">
        <v>0</v>
      </c>
      <c r="G106" s="829">
        <v>0</v>
      </c>
      <c r="H106" s="829">
        <v>0</v>
      </c>
      <c r="I106" s="829">
        <v>0</v>
      </c>
      <c r="J106" s="829">
        <v>0</v>
      </c>
      <c r="K106" s="829">
        <v>0</v>
      </c>
      <c r="L106" s="830">
        <v>7687.7</v>
      </c>
      <c r="M106" s="823">
        <v>2446.64</v>
      </c>
      <c r="N106" s="831">
        <v>1</v>
      </c>
      <c r="O106" s="298" t="s">
        <v>4209</v>
      </c>
      <c r="P106" s="298" t="s">
        <v>3680</v>
      </c>
      <c r="Q106" s="298" t="s">
        <v>3681</v>
      </c>
      <c r="S106" s="298" t="s">
        <v>4251</v>
      </c>
      <c r="T106" s="826" t="s">
        <v>4207</v>
      </c>
    </row>
    <row r="107" spans="1:20" s="298" customFormat="1" ht="24" customHeight="1" x14ac:dyDescent="0.2">
      <c r="A107" s="827" t="s">
        <v>3694</v>
      </c>
      <c r="B107" s="832">
        <v>3566</v>
      </c>
      <c r="C107" s="836">
        <f t="shared" si="14"/>
        <v>10131.150000000001</v>
      </c>
      <c r="D107" s="829">
        <v>0</v>
      </c>
      <c r="E107" s="829">
        <v>0</v>
      </c>
      <c r="F107" s="829">
        <v>0</v>
      </c>
      <c r="G107" s="829">
        <v>0</v>
      </c>
      <c r="H107" s="829">
        <v>0</v>
      </c>
      <c r="I107" s="829">
        <v>0</v>
      </c>
      <c r="J107" s="829">
        <v>0</v>
      </c>
      <c r="K107" s="829">
        <v>0</v>
      </c>
      <c r="L107" s="830">
        <v>0</v>
      </c>
      <c r="M107" s="823">
        <v>10131.150000000001</v>
      </c>
      <c r="N107" s="831">
        <v>1</v>
      </c>
      <c r="O107" s="298" t="s">
        <v>4209</v>
      </c>
      <c r="P107" s="298" t="s">
        <v>3680</v>
      </c>
      <c r="Q107" s="298" t="s">
        <v>3681</v>
      </c>
      <c r="S107" s="298" t="s">
        <v>4251</v>
      </c>
      <c r="T107" s="826" t="s">
        <v>4208</v>
      </c>
    </row>
    <row r="108" spans="1:20" s="298" customFormat="1" ht="24" customHeight="1" x14ac:dyDescent="0.2">
      <c r="A108" s="827" t="s">
        <v>4252</v>
      </c>
      <c r="B108" s="832">
        <v>3643</v>
      </c>
      <c r="C108" s="836">
        <f t="shared" si="14"/>
        <v>18580.789999999997</v>
      </c>
      <c r="D108" s="829">
        <v>0</v>
      </c>
      <c r="E108" s="829">
        <v>0</v>
      </c>
      <c r="F108" s="829">
        <v>0</v>
      </c>
      <c r="G108" s="829">
        <v>0</v>
      </c>
      <c r="H108" s="829">
        <v>0</v>
      </c>
      <c r="I108" s="829">
        <v>38</v>
      </c>
      <c r="J108" s="829">
        <v>0</v>
      </c>
      <c r="K108" s="829">
        <v>0</v>
      </c>
      <c r="L108" s="830">
        <v>194.3</v>
      </c>
      <c r="M108" s="823">
        <v>18348.489999999998</v>
      </c>
      <c r="N108" s="831">
        <v>0.6</v>
      </c>
      <c r="O108" s="298" t="s">
        <v>3681</v>
      </c>
      <c r="P108" s="298" t="s">
        <v>3679</v>
      </c>
      <c r="S108" s="298" t="s">
        <v>4220</v>
      </c>
      <c r="T108" s="826" t="s">
        <v>4208</v>
      </c>
    </row>
    <row r="109" spans="1:20" s="298" customFormat="1" ht="24" customHeight="1" x14ac:dyDescent="0.2">
      <c r="A109" s="827" t="s">
        <v>4253</v>
      </c>
      <c r="B109" s="832">
        <v>3636</v>
      </c>
      <c r="C109" s="836">
        <f t="shared" si="14"/>
        <v>45414.43</v>
      </c>
      <c r="D109" s="829">
        <v>0</v>
      </c>
      <c r="E109" s="829">
        <v>0</v>
      </c>
      <c r="F109" s="829">
        <v>0</v>
      </c>
      <c r="G109" s="829">
        <v>0</v>
      </c>
      <c r="H109" s="829">
        <v>0</v>
      </c>
      <c r="I109" s="829">
        <v>0</v>
      </c>
      <c r="J109" s="829">
        <v>0</v>
      </c>
      <c r="K109" s="829">
        <v>0</v>
      </c>
      <c r="L109" s="830">
        <v>623.03</v>
      </c>
      <c r="M109" s="823">
        <v>44791.4</v>
      </c>
      <c r="N109" s="831">
        <v>0.6</v>
      </c>
      <c r="O109" s="298" t="s">
        <v>3681</v>
      </c>
      <c r="P109" s="298" t="s">
        <v>3679</v>
      </c>
      <c r="S109" s="298" t="s">
        <v>4220</v>
      </c>
      <c r="T109" s="826" t="s">
        <v>4208</v>
      </c>
    </row>
    <row r="110" spans="1:20" s="298" customFormat="1" ht="15" customHeight="1" x14ac:dyDescent="0.2">
      <c r="A110" s="827" t="s">
        <v>4002</v>
      </c>
      <c r="B110" s="828">
        <v>3571</v>
      </c>
      <c r="C110" s="836">
        <f t="shared" si="14"/>
        <v>42999.99</v>
      </c>
      <c r="D110" s="829">
        <v>0</v>
      </c>
      <c r="E110" s="829">
        <v>0</v>
      </c>
      <c r="F110" s="829">
        <v>0</v>
      </c>
      <c r="G110" s="829">
        <v>0</v>
      </c>
      <c r="H110" s="829">
        <v>0</v>
      </c>
      <c r="I110" s="829">
        <v>0</v>
      </c>
      <c r="J110" s="829">
        <v>0</v>
      </c>
      <c r="K110" s="829">
        <v>315.81</v>
      </c>
      <c r="L110" s="830">
        <v>1033.46</v>
      </c>
      <c r="M110" s="823">
        <v>41650.720000000001</v>
      </c>
      <c r="N110" s="831">
        <v>0.53779999999999994</v>
      </c>
      <c r="O110" s="298" t="s">
        <v>3681</v>
      </c>
      <c r="P110" s="298" t="s">
        <v>3679</v>
      </c>
      <c r="S110" s="298" t="s">
        <v>4242</v>
      </c>
      <c r="T110" s="826" t="s">
        <v>4208</v>
      </c>
    </row>
    <row r="111" spans="1:20" s="298" customFormat="1" ht="15" customHeight="1" x14ac:dyDescent="0.2">
      <c r="A111" s="827" t="s">
        <v>4254</v>
      </c>
      <c r="B111" s="832">
        <v>3610</v>
      </c>
      <c r="C111" s="836">
        <f t="shared" si="14"/>
        <v>9000</v>
      </c>
      <c r="D111" s="829">
        <v>0</v>
      </c>
      <c r="E111" s="829">
        <v>0</v>
      </c>
      <c r="F111" s="829">
        <v>0</v>
      </c>
      <c r="G111" s="829">
        <v>0</v>
      </c>
      <c r="H111" s="829">
        <v>0</v>
      </c>
      <c r="I111" s="829">
        <v>0</v>
      </c>
      <c r="J111" s="829">
        <v>0</v>
      </c>
      <c r="K111" s="829">
        <v>0</v>
      </c>
      <c r="L111" s="830">
        <v>423</v>
      </c>
      <c r="M111" s="823">
        <v>8577</v>
      </c>
      <c r="N111" s="831">
        <v>0.51270000000000004</v>
      </c>
      <c r="O111" s="298" t="s">
        <v>3681</v>
      </c>
      <c r="P111" s="298" t="s">
        <v>3679</v>
      </c>
      <c r="S111" s="298" t="s">
        <v>4242</v>
      </c>
      <c r="T111" s="826" t="s">
        <v>4208</v>
      </c>
    </row>
    <row r="112" spans="1:20" s="298" customFormat="1" ht="15" customHeight="1" x14ac:dyDescent="0.2">
      <c r="A112" s="827" t="s">
        <v>4255</v>
      </c>
      <c r="B112" s="832">
        <v>3618</v>
      </c>
      <c r="C112" s="836">
        <f t="shared" si="14"/>
        <v>132300</v>
      </c>
      <c r="D112" s="829">
        <v>0</v>
      </c>
      <c r="E112" s="829">
        <v>0</v>
      </c>
      <c r="F112" s="829">
        <v>0</v>
      </c>
      <c r="G112" s="829">
        <v>0</v>
      </c>
      <c r="H112" s="829">
        <v>0</v>
      </c>
      <c r="I112" s="829">
        <v>0</v>
      </c>
      <c r="J112" s="829">
        <v>0</v>
      </c>
      <c r="K112" s="829">
        <v>0</v>
      </c>
      <c r="L112" s="830">
        <v>0</v>
      </c>
      <c r="M112" s="823">
        <v>132300</v>
      </c>
      <c r="N112" s="831">
        <v>0.54039999999999999</v>
      </c>
      <c r="O112" s="298" t="s">
        <v>3681</v>
      </c>
      <c r="P112" s="298" t="s">
        <v>3679</v>
      </c>
      <c r="S112" s="298" t="s">
        <v>4242</v>
      </c>
      <c r="T112" s="826" t="s">
        <v>4207</v>
      </c>
    </row>
    <row r="113" spans="1:20" s="298" customFormat="1" ht="15" customHeight="1" x14ac:dyDescent="0.2">
      <c r="A113" s="827" t="s">
        <v>4256</v>
      </c>
      <c r="B113" s="832">
        <v>3626</v>
      </c>
      <c r="C113" s="836">
        <f t="shared" si="14"/>
        <v>51999.83</v>
      </c>
      <c r="D113" s="829">
        <v>0</v>
      </c>
      <c r="E113" s="829">
        <v>0</v>
      </c>
      <c r="F113" s="829">
        <v>0</v>
      </c>
      <c r="G113" s="829">
        <v>0</v>
      </c>
      <c r="H113" s="829">
        <v>0</v>
      </c>
      <c r="I113" s="829">
        <v>0</v>
      </c>
      <c r="J113" s="829">
        <v>0</v>
      </c>
      <c r="K113" s="829">
        <v>0</v>
      </c>
      <c r="L113" s="830">
        <v>0</v>
      </c>
      <c r="M113" s="823">
        <v>51999.83</v>
      </c>
      <c r="N113" s="831">
        <v>0.50639999999999996</v>
      </c>
      <c r="O113" s="298" t="s">
        <v>3681</v>
      </c>
      <c r="P113" s="298" t="s">
        <v>3679</v>
      </c>
      <c r="S113" s="298" t="s">
        <v>4242</v>
      </c>
      <c r="T113" s="826" t="s">
        <v>4207</v>
      </c>
    </row>
    <row r="114" spans="1:20" s="298" customFormat="1" ht="15" customHeight="1" x14ac:dyDescent="0.2">
      <c r="A114" s="827" t="s">
        <v>4257</v>
      </c>
      <c r="B114" s="832">
        <v>3620</v>
      </c>
      <c r="C114" s="836">
        <f t="shared" si="14"/>
        <v>86499.83</v>
      </c>
      <c r="D114" s="829">
        <v>0</v>
      </c>
      <c r="E114" s="829">
        <v>0</v>
      </c>
      <c r="F114" s="829">
        <v>0</v>
      </c>
      <c r="G114" s="829">
        <v>0</v>
      </c>
      <c r="H114" s="829">
        <v>0</v>
      </c>
      <c r="I114" s="829">
        <v>0</v>
      </c>
      <c r="J114" s="829">
        <v>0</v>
      </c>
      <c r="K114" s="829">
        <v>0</v>
      </c>
      <c r="L114" s="830">
        <v>0</v>
      </c>
      <c r="M114" s="823">
        <v>86499.83</v>
      </c>
      <c r="N114" s="831">
        <v>0.60640000000000005</v>
      </c>
      <c r="O114" s="298" t="s">
        <v>3681</v>
      </c>
      <c r="P114" s="298" t="s">
        <v>3679</v>
      </c>
      <c r="S114" s="298" t="s">
        <v>4242</v>
      </c>
      <c r="T114" s="826" t="s">
        <v>4208</v>
      </c>
    </row>
    <row r="115" spans="1:20" s="298" customFormat="1" ht="15" customHeight="1" x14ac:dyDescent="0.2">
      <c r="A115" s="827" t="s">
        <v>4258</v>
      </c>
      <c r="B115" s="832">
        <v>3622</v>
      </c>
      <c r="C115" s="836">
        <f t="shared" si="14"/>
        <v>27500</v>
      </c>
      <c r="D115" s="829">
        <v>0</v>
      </c>
      <c r="E115" s="829">
        <v>0</v>
      </c>
      <c r="F115" s="829">
        <v>0</v>
      </c>
      <c r="G115" s="829">
        <v>0</v>
      </c>
      <c r="H115" s="829">
        <v>0</v>
      </c>
      <c r="I115" s="829">
        <v>0</v>
      </c>
      <c r="J115" s="829">
        <v>0</v>
      </c>
      <c r="K115" s="829">
        <v>0</v>
      </c>
      <c r="L115" s="830">
        <v>421</v>
      </c>
      <c r="M115" s="823">
        <v>27079</v>
      </c>
      <c r="N115" s="831">
        <v>0.52259999999999995</v>
      </c>
      <c r="O115" s="298" t="s">
        <v>3681</v>
      </c>
      <c r="P115" s="298" t="s">
        <v>3679</v>
      </c>
      <c r="S115" s="298" t="s">
        <v>4242</v>
      </c>
      <c r="T115" s="826" t="s">
        <v>4208</v>
      </c>
    </row>
    <row r="116" spans="1:20" s="298" customFormat="1" ht="15" customHeight="1" x14ac:dyDescent="0.2">
      <c r="A116" s="827" t="s">
        <v>4259</v>
      </c>
      <c r="B116" s="832">
        <v>3615</v>
      </c>
      <c r="C116" s="836">
        <f t="shared" si="14"/>
        <v>75999.83</v>
      </c>
      <c r="D116" s="829">
        <v>0</v>
      </c>
      <c r="E116" s="829">
        <v>0</v>
      </c>
      <c r="F116" s="829">
        <v>0</v>
      </c>
      <c r="G116" s="829">
        <v>0</v>
      </c>
      <c r="H116" s="829">
        <v>0</v>
      </c>
      <c r="I116" s="829">
        <v>0</v>
      </c>
      <c r="J116" s="829">
        <v>0</v>
      </c>
      <c r="K116" s="829">
        <v>0</v>
      </c>
      <c r="L116" s="830">
        <v>0</v>
      </c>
      <c r="M116" s="823">
        <v>75999.83</v>
      </c>
      <c r="N116" s="831">
        <v>0.66369999999999996</v>
      </c>
      <c r="O116" s="298" t="s">
        <v>3681</v>
      </c>
      <c r="P116" s="298" t="s">
        <v>3679</v>
      </c>
      <c r="S116" s="298" t="s">
        <v>4242</v>
      </c>
      <c r="T116" s="826" t="s">
        <v>4207</v>
      </c>
    </row>
    <row r="117" spans="1:20" s="298" customFormat="1" ht="15" customHeight="1" x14ac:dyDescent="0.2">
      <c r="A117" s="827" t="s">
        <v>4260</v>
      </c>
      <c r="B117" s="832">
        <v>3611</v>
      </c>
      <c r="C117" s="836">
        <f t="shared" si="14"/>
        <v>230999.83000000002</v>
      </c>
      <c r="D117" s="829">
        <v>0</v>
      </c>
      <c r="E117" s="829">
        <v>0</v>
      </c>
      <c r="F117" s="829">
        <v>0</v>
      </c>
      <c r="G117" s="829">
        <v>0</v>
      </c>
      <c r="H117" s="829">
        <v>0</v>
      </c>
      <c r="I117" s="829">
        <v>0</v>
      </c>
      <c r="J117" s="829">
        <v>0</v>
      </c>
      <c r="K117" s="829">
        <v>0</v>
      </c>
      <c r="L117" s="830">
        <v>724</v>
      </c>
      <c r="M117" s="823">
        <v>230275.83000000002</v>
      </c>
      <c r="N117" s="831">
        <v>0.64880000000000004</v>
      </c>
      <c r="O117" s="298" t="s">
        <v>3681</v>
      </c>
      <c r="P117" s="298" t="s">
        <v>3679</v>
      </c>
      <c r="S117" s="298" t="s">
        <v>4242</v>
      </c>
      <c r="T117" s="826" t="s">
        <v>4208</v>
      </c>
    </row>
    <row r="118" spans="1:20" s="298" customFormat="1" ht="15" customHeight="1" x14ac:dyDescent="0.2">
      <c r="A118" s="827" t="s">
        <v>3690</v>
      </c>
      <c r="B118" s="832">
        <v>3613</v>
      </c>
      <c r="C118" s="836">
        <f t="shared" si="14"/>
        <v>14400.47</v>
      </c>
      <c r="D118" s="829">
        <v>0</v>
      </c>
      <c r="E118" s="829">
        <v>0</v>
      </c>
      <c r="F118" s="829">
        <v>0</v>
      </c>
      <c r="G118" s="829">
        <v>0</v>
      </c>
      <c r="H118" s="829">
        <v>0</v>
      </c>
      <c r="I118" s="829">
        <v>0</v>
      </c>
      <c r="J118" s="829">
        <v>0</v>
      </c>
      <c r="K118" s="829">
        <v>175.45</v>
      </c>
      <c r="L118" s="830">
        <v>517.15</v>
      </c>
      <c r="M118" s="823">
        <v>13707.869999999999</v>
      </c>
      <c r="N118" s="831">
        <v>0.52329999999999999</v>
      </c>
      <c r="O118" s="298" t="s">
        <v>3681</v>
      </c>
      <c r="P118" s="298" t="s">
        <v>3679</v>
      </c>
      <c r="S118" s="298" t="s">
        <v>4242</v>
      </c>
      <c r="T118" s="826" t="s">
        <v>4208</v>
      </c>
    </row>
    <row r="119" spans="1:20" s="298" customFormat="1" ht="15" customHeight="1" x14ac:dyDescent="0.2">
      <c r="A119" s="827" t="s">
        <v>4261</v>
      </c>
      <c r="B119" s="832">
        <v>3619</v>
      </c>
      <c r="C119" s="836">
        <f t="shared" si="14"/>
        <v>121999.83</v>
      </c>
      <c r="D119" s="829">
        <v>0</v>
      </c>
      <c r="E119" s="829">
        <v>0</v>
      </c>
      <c r="F119" s="829">
        <v>0</v>
      </c>
      <c r="G119" s="829">
        <v>0</v>
      </c>
      <c r="H119" s="829">
        <v>0</v>
      </c>
      <c r="I119" s="829">
        <v>0</v>
      </c>
      <c r="J119" s="829">
        <v>0</v>
      </c>
      <c r="K119" s="829">
        <v>0</v>
      </c>
      <c r="L119" s="830">
        <v>0</v>
      </c>
      <c r="M119" s="823">
        <v>121999.83</v>
      </c>
      <c r="N119" s="831">
        <v>0.66669999999999996</v>
      </c>
      <c r="O119" s="298" t="s">
        <v>3681</v>
      </c>
      <c r="P119" s="298" t="s">
        <v>3679</v>
      </c>
      <c r="S119" s="298" t="s">
        <v>4242</v>
      </c>
      <c r="T119" s="826" t="s">
        <v>4207</v>
      </c>
    </row>
    <row r="120" spans="1:20" s="298" customFormat="1" ht="15" customHeight="1" x14ac:dyDescent="0.2">
      <c r="A120" s="827" t="s">
        <v>4262</v>
      </c>
      <c r="B120" s="832">
        <v>3617</v>
      </c>
      <c r="C120" s="836">
        <f t="shared" si="14"/>
        <v>33749.799999999996</v>
      </c>
      <c r="D120" s="829">
        <v>0</v>
      </c>
      <c r="E120" s="829">
        <v>0</v>
      </c>
      <c r="F120" s="829">
        <v>0</v>
      </c>
      <c r="G120" s="829">
        <v>0</v>
      </c>
      <c r="H120" s="829">
        <v>0</v>
      </c>
      <c r="I120" s="829">
        <v>0</v>
      </c>
      <c r="J120" s="829">
        <v>0</v>
      </c>
      <c r="K120" s="829">
        <v>0</v>
      </c>
      <c r="L120" s="830">
        <v>606.49</v>
      </c>
      <c r="M120" s="823">
        <v>33143.31</v>
      </c>
      <c r="N120" s="831">
        <v>0.52880000000000005</v>
      </c>
      <c r="O120" s="298" t="s">
        <v>3681</v>
      </c>
      <c r="P120" s="298" t="s">
        <v>3679</v>
      </c>
      <c r="S120" s="298" t="s">
        <v>4242</v>
      </c>
      <c r="T120" s="826" t="s">
        <v>4208</v>
      </c>
    </row>
    <row r="121" spans="1:20" s="298" customFormat="1" ht="15" customHeight="1" x14ac:dyDescent="0.2">
      <c r="A121" s="827" t="s">
        <v>4263</v>
      </c>
      <c r="B121" s="832">
        <v>3612</v>
      </c>
      <c r="C121" s="836">
        <f t="shared" si="14"/>
        <v>9450</v>
      </c>
      <c r="D121" s="829">
        <v>0</v>
      </c>
      <c r="E121" s="829">
        <v>0</v>
      </c>
      <c r="F121" s="829">
        <v>0</v>
      </c>
      <c r="G121" s="829">
        <v>0</v>
      </c>
      <c r="H121" s="829">
        <v>0</v>
      </c>
      <c r="I121" s="829">
        <v>0</v>
      </c>
      <c r="J121" s="829">
        <v>0</v>
      </c>
      <c r="K121" s="829">
        <v>0</v>
      </c>
      <c r="L121" s="830">
        <v>0</v>
      </c>
      <c r="M121" s="823">
        <v>9450</v>
      </c>
      <c r="N121" s="831">
        <v>0.49959999999999999</v>
      </c>
      <c r="O121" s="298" t="s">
        <v>3681</v>
      </c>
      <c r="P121" s="298" t="s">
        <v>3679</v>
      </c>
      <c r="S121" s="298" t="s">
        <v>4242</v>
      </c>
      <c r="T121" s="826" t="s">
        <v>4207</v>
      </c>
    </row>
    <row r="122" spans="1:20" s="298" customFormat="1" ht="15" customHeight="1" x14ac:dyDescent="0.2">
      <c r="A122" s="827" t="s">
        <v>4264</v>
      </c>
      <c r="B122" s="832">
        <v>3608</v>
      </c>
      <c r="C122" s="836">
        <f t="shared" si="14"/>
        <v>102150.75</v>
      </c>
      <c r="D122" s="829">
        <v>0</v>
      </c>
      <c r="E122" s="829">
        <v>0</v>
      </c>
      <c r="F122" s="829">
        <v>0</v>
      </c>
      <c r="G122" s="829">
        <v>0</v>
      </c>
      <c r="H122" s="829">
        <v>0</v>
      </c>
      <c r="I122" s="829">
        <v>0</v>
      </c>
      <c r="J122" s="829">
        <v>618.30999999999995</v>
      </c>
      <c r="K122" s="829">
        <v>470.69</v>
      </c>
      <c r="L122" s="830">
        <v>444.8</v>
      </c>
      <c r="M122" s="823">
        <v>100616.95</v>
      </c>
      <c r="N122" s="831">
        <v>0.65</v>
      </c>
      <c r="O122" s="298" t="s">
        <v>3681</v>
      </c>
      <c r="P122" s="298" t="s">
        <v>3679</v>
      </c>
      <c r="S122" s="298" t="s">
        <v>4242</v>
      </c>
      <c r="T122" s="826" t="s">
        <v>4208</v>
      </c>
    </row>
    <row r="123" spans="1:20" s="298" customFormat="1" ht="15" customHeight="1" x14ac:dyDescent="0.2">
      <c r="A123" s="827" t="s">
        <v>4265</v>
      </c>
      <c r="B123" s="832">
        <v>3607</v>
      </c>
      <c r="C123" s="836">
        <f t="shared" si="14"/>
        <v>71999.83</v>
      </c>
      <c r="D123" s="829">
        <v>0</v>
      </c>
      <c r="E123" s="829">
        <v>0</v>
      </c>
      <c r="F123" s="829">
        <v>0</v>
      </c>
      <c r="G123" s="829">
        <v>0</v>
      </c>
      <c r="H123" s="829">
        <v>0</v>
      </c>
      <c r="I123" s="829">
        <v>0</v>
      </c>
      <c r="J123" s="829">
        <v>0</v>
      </c>
      <c r="K123" s="829">
        <v>0</v>
      </c>
      <c r="L123" s="830">
        <v>0</v>
      </c>
      <c r="M123" s="823">
        <v>71999.83</v>
      </c>
      <c r="N123" s="831">
        <v>0.35</v>
      </c>
      <c r="O123" s="298" t="s">
        <v>3681</v>
      </c>
      <c r="P123" s="298" t="s">
        <v>3679</v>
      </c>
      <c r="S123" s="298" t="s">
        <v>4242</v>
      </c>
      <c r="T123" s="826" t="s">
        <v>4207</v>
      </c>
    </row>
    <row r="124" spans="1:20" s="298" customFormat="1" ht="15" customHeight="1" x14ac:dyDescent="0.2">
      <c r="A124" s="827" t="s">
        <v>3691</v>
      </c>
      <c r="B124" s="832">
        <v>3614</v>
      </c>
      <c r="C124" s="836">
        <f t="shared" si="14"/>
        <v>18450</v>
      </c>
      <c r="D124" s="829">
        <v>0</v>
      </c>
      <c r="E124" s="829">
        <v>0</v>
      </c>
      <c r="F124" s="829">
        <v>0</v>
      </c>
      <c r="G124" s="829">
        <v>0</v>
      </c>
      <c r="H124" s="829">
        <v>0</v>
      </c>
      <c r="I124" s="829">
        <v>0</v>
      </c>
      <c r="J124" s="829">
        <v>0</v>
      </c>
      <c r="K124" s="829">
        <v>272.25</v>
      </c>
      <c r="L124" s="830">
        <v>414.75</v>
      </c>
      <c r="M124" s="823">
        <v>17763</v>
      </c>
      <c r="N124" s="831">
        <v>0.63190000000000002</v>
      </c>
      <c r="O124" s="298" t="s">
        <v>3681</v>
      </c>
      <c r="P124" s="298" t="s">
        <v>3679</v>
      </c>
      <c r="S124" s="298" t="s">
        <v>4242</v>
      </c>
      <c r="T124" s="826" t="s">
        <v>4208</v>
      </c>
    </row>
    <row r="125" spans="1:20" s="298" customFormat="1" ht="15" customHeight="1" x14ac:dyDescent="0.2">
      <c r="A125" s="827" t="s">
        <v>4266</v>
      </c>
      <c r="B125" s="832">
        <v>3609</v>
      </c>
      <c r="C125" s="836">
        <f t="shared" si="14"/>
        <v>41040</v>
      </c>
      <c r="D125" s="829">
        <v>0</v>
      </c>
      <c r="E125" s="829">
        <v>0</v>
      </c>
      <c r="F125" s="829">
        <v>0</v>
      </c>
      <c r="G125" s="829">
        <v>0</v>
      </c>
      <c r="H125" s="829">
        <v>0</v>
      </c>
      <c r="I125" s="829">
        <v>0</v>
      </c>
      <c r="J125" s="829">
        <v>0</v>
      </c>
      <c r="K125" s="829">
        <v>0</v>
      </c>
      <c r="L125" s="830">
        <v>629.16999999999996</v>
      </c>
      <c r="M125" s="823">
        <v>40410.83</v>
      </c>
      <c r="N125" s="831">
        <v>0.64910000000000001</v>
      </c>
      <c r="O125" s="298" t="s">
        <v>3681</v>
      </c>
      <c r="P125" s="298" t="s">
        <v>3679</v>
      </c>
      <c r="S125" s="298" t="s">
        <v>4242</v>
      </c>
      <c r="T125" s="826" t="s">
        <v>4207</v>
      </c>
    </row>
    <row r="126" spans="1:20" s="298" customFormat="1" ht="15" customHeight="1" x14ac:dyDescent="0.2">
      <c r="A126" s="827" t="s">
        <v>3692</v>
      </c>
      <c r="B126" s="832">
        <v>3616</v>
      </c>
      <c r="C126" s="836">
        <f t="shared" si="14"/>
        <v>21999.85</v>
      </c>
      <c r="D126" s="829">
        <v>0</v>
      </c>
      <c r="E126" s="829">
        <v>0</v>
      </c>
      <c r="F126" s="829">
        <v>0</v>
      </c>
      <c r="G126" s="829">
        <v>0</v>
      </c>
      <c r="H126" s="829">
        <v>0</v>
      </c>
      <c r="I126" s="829">
        <v>0</v>
      </c>
      <c r="J126" s="829">
        <v>0</v>
      </c>
      <c r="K126" s="829">
        <v>484</v>
      </c>
      <c r="L126" s="830">
        <v>344.85</v>
      </c>
      <c r="M126" s="823">
        <v>21171</v>
      </c>
      <c r="N126" s="831">
        <v>0.62970000000000004</v>
      </c>
      <c r="O126" s="298" t="s">
        <v>3681</v>
      </c>
      <c r="P126" s="298" t="s">
        <v>3679</v>
      </c>
      <c r="S126" s="298" t="s">
        <v>4242</v>
      </c>
      <c r="T126" s="826" t="s">
        <v>4207</v>
      </c>
    </row>
    <row r="127" spans="1:20" s="298" customFormat="1" ht="15" customHeight="1" x14ac:dyDescent="0.2">
      <c r="A127" s="827" t="s">
        <v>4267</v>
      </c>
      <c r="B127" s="832">
        <v>3596</v>
      </c>
      <c r="C127" s="836">
        <f t="shared" si="14"/>
        <v>233095.41999999998</v>
      </c>
      <c r="D127" s="829">
        <v>0</v>
      </c>
      <c r="E127" s="829">
        <v>0</v>
      </c>
      <c r="F127" s="829">
        <v>0</v>
      </c>
      <c r="G127" s="829">
        <v>0</v>
      </c>
      <c r="H127" s="829">
        <v>0</v>
      </c>
      <c r="I127" s="829">
        <v>0</v>
      </c>
      <c r="J127" s="829">
        <v>0</v>
      </c>
      <c r="K127" s="829">
        <v>0</v>
      </c>
      <c r="L127" s="830">
        <v>29731.3</v>
      </c>
      <c r="M127" s="823">
        <v>203364.12</v>
      </c>
      <c r="N127" s="831">
        <v>0.9</v>
      </c>
      <c r="O127" s="298" t="s">
        <v>4209</v>
      </c>
      <c r="P127" s="298" t="s">
        <v>3680</v>
      </c>
      <c r="Q127" s="298" t="s">
        <v>3681</v>
      </c>
      <c r="S127" s="298" t="s">
        <v>4238</v>
      </c>
      <c r="T127" s="826" t="s">
        <v>4207</v>
      </c>
    </row>
    <row r="128" spans="1:20" s="298" customFormat="1" ht="24" customHeight="1" x14ac:dyDescent="0.2">
      <c r="A128" s="827" t="s">
        <v>4000</v>
      </c>
      <c r="B128" s="832">
        <v>3546</v>
      </c>
      <c r="C128" s="836">
        <f t="shared" si="14"/>
        <v>200</v>
      </c>
      <c r="D128" s="829">
        <v>0</v>
      </c>
      <c r="E128" s="829">
        <v>0</v>
      </c>
      <c r="F128" s="829">
        <v>0</v>
      </c>
      <c r="G128" s="829">
        <v>0</v>
      </c>
      <c r="H128" s="829">
        <v>0</v>
      </c>
      <c r="I128" s="829">
        <v>0</v>
      </c>
      <c r="J128" s="829">
        <v>0</v>
      </c>
      <c r="K128" s="829">
        <v>0</v>
      </c>
      <c r="L128" s="830">
        <v>0</v>
      </c>
      <c r="M128" s="823">
        <v>200</v>
      </c>
      <c r="N128" s="831">
        <v>0.9</v>
      </c>
      <c r="O128" s="298" t="s">
        <v>3681</v>
      </c>
      <c r="P128" s="298" t="s">
        <v>3679</v>
      </c>
      <c r="S128" s="298" t="s">
        <v>4206</v>
      </c>
      <c r="T128" s="826" t="s">
        <v>4208</v>
      </c>
    </row>
    <row r="129" spans="1:20" s="298" customFormat="1" ht="15" customHeight="1" x14ac:dyDescent="0.2">
      <c r="A129" s="827" t="s">
        <v>2806</v>
      </c>
      <c r="B129" s="832">
        <v>3495</v>
      </c>
      <c r="C129" s="836">
        <f t="shared" si="14"/>
        <v>5192.0200000000004</v>
      </c>
      <c r="D129" s="829">
        <v>0</v>
      </c>
      <c r="E129" s="829">
        <v>0</v>
      </c>
      <c r="F129" s="829">
        <v>0</v>
      </c>
      <c r="G129" s="829">
        <v>0</v>
      </c>
      <c r="H129" s="829">
        <v>0</v>
      </c>
      <c r="I129" s="829">
        <v>0</v>
      </c>
      <c r="J129" s="829">
        <v>3267.13</v>
      </c>
      <c r="K129" s="829">
        <v>1924.8900000000003</v>
      </c>
      <c r="L129" s="830">
        <v>0</v>
      </c>
      <c r="M129" s="823">
        <v>0</v>
      </c>
      <c r="N129" s="831">
        <v>0.95</v>
      </c>
      <c r="O129" s="298" t="s">
        <v>4209</v>
      </c>
      <c r="P129" s="298" t="s">
        <v>3680</v>
      </c>
      <c r="Q129" s="298" t="s">
        <v>3681</v>
      </c>
      <c r="S129" s="298" t="s">
        <v>4268</v>
      </c>
      <c r="T129" s="826" t="s">
        <v>4205</v>
      </c>
    </row>
    <row r="130" spans="1:20" s="298" customFormat="1" ht="15" customHeight="1" x14ac:dyDescent="0.2">
      <c r="A130" s="827" t="s">
        <v>4269</v>
      </c>
      <c r="B130" s="832">
        <v>3666</v>
      </c>
      <c r="C130" s="836">
        <f t="shared" si="14"/>
        <v>38125.839999999997</v>
      </c>
      <c r="D130" s="829">
        <v>0</v>
      </c>
      <c r="E130" s="829">
        <v>0</v>
      </c>
      <c r="F130" s="829">
        <v>0</v>
      </c>
      <c r="G130" s="829">
        <v>0</v>
      </c>
      <c r="H130" s="829">
        <v>0</v>
      </c>
      <c r="I130" s="829">
        <v>0</v>
      </c>
      <c r="J130" s="829">
        <v>160.93</v>
      </c>
      <c r="K130" s="829">
        <v>0</v>
      </c>
      <c r="L130" s="830">
        <v>19.059999999999999</v>
      </c>
      <c r="M130" s="823">
        <v>37945.85</v>
      </c>
      <c r="N130" s="831">
        <v>0.9</v>
      </c>
      <c r="O130" s="298" t="s">
        <v>3681</v>
      </c>
      <c r="P130" s="298" t="s">
        <v>3679</v>
      </c>
      <c r="S130" s="298" t="s">
        <v>4206</v>
      </c>
      <c r="T130" s="826" t="s">
        <v>4208</v>
      </c>
    </row>
    <row r="131" spans="1:20" s="298" customFormat="1" ht="15" customHeight="1" x14ac:dyDescent="0.2">
      <c r="A131" s="827" t="s">
        <v>3695</v>
      </c>
      <c r="B131" s="832">
        <v>3569</v>
      </c>
      <c r="C131" s="836">
        <f t="shared" si="14"/>
        <v>11999.97</v>
      </c>
      <c r="D131" s="829">
        <v>0</v>
      </c>
      <c r="E131" s="829">
        <v>0</v>
      </c>
      <c r="F131" s="829">
        <v>0</v>
      </c>
      <c r="G131" s="829">
        <v>0</v>
      </c>
      <c r="H131" s="829">
        <v>0</v>
      </c>
      <c r="I131" s="829">
        <v>0</v>
      </c>
      <c r="J131" s="829">
        <v>529.98</v>
      </c>
      <c r="K131" s="829">
        <v>0</v>
      </c>
      <c r="L131" s="830">
        <v>3652.84</v>
      </c>
      <c r="M131" s="823">
        <v>7817.15</v>
      </c>
      <c r="N131" s="831">
        <v>0.85</v>
      </c>
      <c r="O131" s="298" t="s">
        <v>3681</v>
      </c>
      <c r="P131" s="298" t="s">
        <v>3679</v>
      </c>
      <c r="S131" s="298" t="s">
        <v>4218</v>
      </c>
      <c r="T131" s="826" t="s">
        <v>4207</v>
      </c>
    </row>
    <row r="132" spans="1:20" s="298" customFormat="1" ht="15" customHeight="1" x14ac:dyDescent="0.2">
      <c r="A132" s="827" t="s">
        <v>3185</v>
      </c>
      <c r="B132" s="832">
        <v>3525</v>
      </c>
      <c r="C132" s="836">
        <f t="shared" si="14"/>
        <v>10000</v>
      </c>
      <c r="D132" s="829">
        <v>0</v>
      </c>
      <c r="E132" s="829">
        <v>0</v>
      </c>
      <c r="F132" s="829">
        <v>0</v>
      </c>
      <c r="G132" s="829">
        <v>0</v>
      </c>
      <c r="H132" s="829">
        <v>0</v>
      </c>
      <c r="I132" s="829">
        <v>0</v>
      </c>
      <c r="J132" s="829">
        <v>0</v>
      </c>
      <c r="K132" s="829">
        <v>0</v>
      </c>
      <c r="L132" s="830">
        <v>0</v>
      </c>
      <c r="M132" s="823">
        <v>10000</v>
      </c>
      <c r="N132" s="831">
        <v>0.9</v>
      </c>
      <c r="O132" s="298" t="s">
        <v>3681</v>
      </c>
      <c r="P132" s="298" t="s">
        <v>3679</v>
      </c>
      <c r="S132" s="298" t="s">
        <v>4206</v>
      </c>
      <c r="T132" s="826" t="s">
        <v>4208</v>
      </c>
    </row>
    <row r="133" spans="1:20" s="298" customFormat="1" ht="15" customHeight="1" x14ac:dyDescent="0.2">
      <c r="A133" s="827" t="s">
        <v>4001</v>
      </c>
      <c r="B133" s="832">
        <v>3547</v>
      </c>
      <c r="C133" s="836">
        <f t="shared" si="14"/>
        <v>200</v>
      </c>
      <c r="D133" s="829">
        <v>0</v>
      </c>
      <c r="E133" s="829">
        <v>0</v>
      </c>
      <c r="F133" s="829">
        <v>0</v>
      </c>
      <c r="G133" s="829">
        <v>0</v>
      </c>
      <c r="H133" s="829">
        <v>0</v>
      </c>
      <c r="I133" s="829">
        <v>0</v>
      </c>
      <c r="J133" s="829">
        <v>0</v>
      </c>
      <c r="K133" s="829">
        <v>0</v>
      </c>
      <c r="L133" s="830">
        <v>0</v>
      </c>
      <c r="M133" s="823">
        <v>200</v>
      </c>
      <c r="N133" s="831">
        <v>0.9</v>
      </c>
      <c r="O133" s="298" t="s">
        <v>3681</v>
      </c>
      <c r="P133" s="298" t="s">
        <v>3679</v>
      </c>
      <c r="S133" s="298" t="s">
        <v>4206</v>
      </c>
      <c r="T133" s="826" t="s">
        <v>4208</v>
      </c>
    </row>
    <row r="134" spans="1:20" s="298" customFormat="1" ht="24" customHeight="1" x14ac:dyDescent="0.2">
      <c r="A134" s="827" t="s">
        <v>3186</v>
      </c>
      <c r="B134" s="832">
        <v>3515</v>
      </c>
      <c r="C134" s="836">
        <f t="shared" si="14"/>
        <v>89999.91</v>
      </c>
      <c r="D134" s="829">
        <v>0</v>
      </c>
      <c r="E134" s="829">
        <v>0</v>
      </c>
      <c r="F134" s="829">
        <v>0</v>
      </c>
      <c r="G134" s="829">
        <v>0</v>
      </c>
      <c r="H134" s="829">
        <v>0</v>
      </c>
      <c r="I134" s="829">
        <v>0</v>
      </c>
      <c r="J134" s="829">
        <v>456.17</v>
      </c>
      <c r="K134" s="829">
        <v>1527.75</v>
      </c>
      <c r="L134" s="830">
        <v>27.1</v>
      </c>
      <c r="M134" s="823">
        <v>87988.89</v>
      </c>
      <c r="N134" s="831">
        <v>0.9</v>
      </c>
      <c r="O134" s="298" t="s">
        <v>3681</v>
      </c>
      <c r="P134" s="298" t="s">
        <v>3679</v>
      </c>
      <c r="S134" s="298" t="s">
        <v>4206</v>
      </c>
      <c r="T134" s="826" t="s">
        <v>4208</v>
      </c>
    </row>
    <row r="135" spans="1:20" s="298" customFormat="1" ht="24" customHeight="1" x14ac:dyDescent="0.2">
      <c r="A135" s="827" t="s">
        <v>3187</v>
      </c>
      <c r="B135" s="832">
        <v>3516</v>
      </c>
      <c r="C135" s="836">
        <f t="shared" si="14"/>
        <v>139999.99</v>
      </c>
      <c r="D135" s="829">
        <v>0</v>
      </c>
      <c r="E135" s="829">
        <v>0</v>
      </c>
      <c r="F135" s="829">
        <v>0</v>
      </c>
      <c r="G135" s="829">
        <v>0</v>
      </c>
      <c r="H135" s="829">
        <v>0</v>
      </c>
      <c r="I135" s="829">
        <v>0</v>
      </c>
      <c r="J135" s="829">
        <v>1040.24</v>
      </c>
      <c r="K135" s="829">
        <v>236.12</v>
      </c>
      <c r="L135" s="830">
        <v>1037.6400000000001</v>
      </c>
      <c r="M135" s="823">
        <v>137685.99</v>
      </c>
      <c r="N135" s="831">
        <v>0.9</v>
      </c>
      <c r="O135" s="298" t="s">
        <v>3681</v>
      </c>
      <c r="P135" s="298" t="s">
        <v>3679</v>
      </c>
      <c r="S135" s="298" t="s">
        <v>4206</v>
      </c>
      <c r="T135" s="826" t="s">
        <v>4208</v>
      </c>
    </row>
    <row r="136" spans="1:20" s="298" customFormat="1" ht="24" customHeight="1" x14ac:dyDescent="0.2">
      <c r="A136" s="827" t="s">
        <v>3188</v>
      </c>
      <c r="B136" s="832">
        <v>3517</v>
      </c>
      <c r="C136" s="836">
        <f t="shared" si="14"/>
        <v>129999.98000000001</v>
      </c>
      <c r="D136" s="829">
        <v>0</v>
      </c>
      <c r="E136" s="829">
        <v>0</v>
      </c>
      <c r="F136" s="829">
        <v>0</v>
      </c>
      <c r="G136" s="829">
        <v>0</v>
      </c>
      <c r="H136" s="829">
        <v>0</v>
      </c>
      <c r="I136" s="829">
        <v>0</v>
      </c>
      <c r="J136" s="829">
        <v>268.98</v>
      </c>
      <c r="K136" s="829">
        <v>1146.48</v>
      </c>
      <c r="L136" s="830">
        <v>1762</v>
      </c>
      <c r="M136" s="823">
        <v>126822.52</v>
      </c>
      <c r="N136" s="837">
        <v>0.9</v>
      </c>
      <c r="O136" s="298" t="s">
        <v>3681</v>
      </c>
      <c r="P136" s="298" t="s">
        <v>3679</v>
      </c>
      <c r="S136" s="298" t="s">
        <v>4206</v>
      </c>
      <c r="T136" s="826" t="s">
        <v>4208</v>
      </c>
    </row>
    <row r="137" spans="1:20" s="298" customFormat="1" ht="15" customHeight="1" x14ac:dyDescent="0.2">
      <c r="A137" s="827" t="s">
        <v>2807</v>
      </c>
      <c r="B137" s="832">
        <v>3464</v>
      </c>
      <c r="C137" s="836">
        <f t="shared" si="14"/>
        <v>400399.25000000006</v>
      </c>
      <c r="D137" s="829">
        <v>0</v>
      </c>
      <c r="E137" s="829">
        <v>0</v>
      </c>
      <c r="F137" s="829">
        <v>0</v>
      </c>
      <c r="G137" s="829">
        <v>0</v>
      </c>
      <c r="H137" s="829">
        <v>0</v>
      </c>
      <c r="I137" s="829">
        <v>138278.31000000003</v>
      </c>
      <c r="J137" s="829">
        <v>148315.76</v>
      </c>
      <c r="K137" s="829">
        <v>113132.37</v>
      </c>
      <c r="L137" s="830">
        <v>470.40999999999985</v>
      </c>
      <c r="M137" s="823">
        <v>202.4</v>
      </c>
      <c r="N137" s="831">
        <v>0.95</v>
      </c>
      <c r="O137" s="298" t="s">
        <v>4209</v>
      </c>
      <c r="P137" s="298" t="s">
        <v>3680</v>
      </c>
      <c r="Q137" s="298" t="s">
        <v>3681</v>
      </c>
      <c r="S137" s="298" t="s">
        <v>4268</v>
      </c>
      <c r="T137" s="826" t="s">
        <v>4205</v>
      </c>
    </row>
    <row r="138" spans="1:20" s="298" customFormat="1" ht="24" customHeight="1" x14ac:dyDescent="0.2">
      <c r="A138" s="827" t="s">
        <v>3491</v>
      </c>
      <c r="B138" s="832">
        <v>3578</v>
      </c>
      <c r="C138" s="836">
        <f t="shared" si="14"/>
        <v>70383.040000000008</v>
      </c>
      <c r="D138" s="829">
        <v>0</v>
      </c>
      <c r="E138" s="829">
        <v>0</v>
      </c>
      <c r="F138" s="829">
        <v>0</v>
      </c>
      <c r="G138" s="829">
        <v>0</v>
      </c>
      <c r="H138" s="829">
        <v>0</v>
      </c>
      <c r="I138" s="829">
        <v>0</v>
      </c>
      <c r="J138" s="829">
        <v>0</v>
      </c>
      <c r="K138" s="829">
        <v>4043.4099999999994</v>
      </c>
      <c r="L138" s="830">
        <v>31019.34</v>
      </c>
      <c r="M138" s="823">
        <v>35320.29</v>
      </c>
      <c r="N138" s="831">
        <v>0.9</v>
      </c>
      <c r="O138" s="298" t="s">
        <v>4209</v>
      </c>
      <c r="P138" s="298" t="s">
        <v>3680</v>
      </c>
      <c r="Q138" s="298" t="s">
        <v>3681</v>
      </c>
      <c r="S138" s="298" t="s">
        <v>4245</v>
      </c>
      <c r="T138" s="826" t="s">
        <v>4207</v>
      </c>
    </row>
    <row r="139" spans="1:20" s="298" customFormat="1" ht="15" customHeight="1" x14ac:dyDescent="0.2">
      <c r="A139" s="827" t="s">
        <v>4270</v>
      </c>
      <c r="B139" s="832">
        <v>3628</v>
      </c>
      <c r="C139" s="836">
        <f t="shared" si="14"/>
        <v>4000</v>
      </c>
      <c r="D139" s="829">
        <v>0</v>
      </c>
      <c r="E139" s="829">
        <v>0</v>
      </c>
      <c r="F139" s="829">
        <v>0</v>
      </c>
      <c r="G139" s="829">
        <v>0</v>
      </c>
      <c r="H139" s="829">
        <v>0</v>
      </c>
      <c r="I139" s="829">
        <v>0</v>
      </c>
      <c r="J139" s="829">
        <v>0</v>
      </c>
      <c r="K139" s="829">
        <v>0</v>
      </c>
      <c r="L139" s="830">
        <v>0</v>
      </c>
      <c r="M139" s="823">
        <v>4000</v>
      </c>
      <c r="N139" s="831">
        <v>0.5</v>
      </c>
      <c r="O139" s="298" t="s">
        <v>3681</v>
      </c>
      <c r="P139" s="298" t="s">
        <v>3679</v>
      </c>
      <c r="S139" s="298" t="s">
        <v>4242</v>
      </c>
      <c r="T139" s="826" t="s">
        <v>4208</v>
      </c>
    </row>
    <row r="140" spans="1:20" s="298" customFormat="1" ht="15" customHeight="1" x14ac:dyDescent="0.2">
      <c r="A140" s="827" t="s">
        <v>4271</v>
      </c>
      <c r="B140" s="832">
        <v>3627</v>
      </c>
      <c r="C140" s="836">
        <f t="shared" si="14"/>
        <v>0</v>
      </c>
      <c r="D140" s="829">
        <v>0</v>
      </c>
      <c r="E140" s="829">
        <v>0</v>
      </c>
      <c r="F140" s="829">
        <v>0</v>
      </c>
      <c r="G140" s="829">
        <v>0</v>
      </c>
      <c r="H140" s="829">
        <v>0</v>
      </c>
      <c r="I140" s="829">
        <v>0</v>
      </c>
      <c r="J140" s="829">
        <v>0</v>
      </c>
      <c r="K140" s="829">
        <v>0</v>
      </c>
      <c r="L140" s="830">
        <v>0</v>
      </c>
      <c r="M140" s="823">
        <v>0</v>
      </c>
      <c r="N140" s="831">
        <v>0.5</v>
      </c>
      <c r="O140" s="298" t="s">
        <v>3681</v>
      </c>
      <c r="P140" s="298" t="s">
        <v>3679</v>
      </c>
      <c r="S140" s="298" t="s">
        <v>4242</v>
      </c>
      <c r="T140" s="826" t="s">
        <v>4208</v>
      </c>
    </row>
    <row r="141" spans="1:20" s="298" customFormat="1" ht="15" customHeight="1" x14ac:dyDescent="0.2">
      <c r="A141" s="827" t="s">
        <v>4272</v>
      </c>
      <c r="B141" s="828">
        <v>3659</v>
      </c>
      <c r="C141" s="836">
        <f t="shared" si="14"/>
        <v>48000.01</v>
      </c>
      <c r="D141" s="829">
        <v>0</v>
      </c>
      <c r="E141" s="829">
        <v>0</v>
      </c>
      <c r="F141" s="829">
        <v>0</v>
      </c>
      <c r="G141" s="829">
        <v>0</v>
      </c>
      <c r="H141" s="829">
        <v>0</v>
      </c>
      <c r="I141" s="829">
        <v>375.1</v>
      </c>
      <c r="J141" s="829">
        <v>200.26</v>
      </c>
      <c r="K141" s="829">
        <v>0</v>
      </c>
      <c r="L141" s="830">
        <v>1</v>
      </c>
      <c r="M141" s="823">
        <v>47423.65</v>
      </c>
      <c r="N141" s="831">
        <v>0.82499999999999996</v>
      </c>
      <c r="O141" s="298" t="s">
        <v>3681</v>
      </c>
      <c r="P141" s="298" t="s">
        <v>3679</v>
      </c>
      <c r="S141" s="298" t="s">
        <v>4218</v>
      </c>
      <c r="T141" s="826" t="s">
        <v>4207</v>
      </c>
    </row>
    <row r="142" spans="1:20" s="298" customFormat="1" ht="15" customHeight="1" x14ac:dyDescent="0.2">
      <c r="A142" s="827" t="s">
        <v>4273</v>
      </c>
      <c r="B142" s="828">
        <v>3435</v>
      </c>
      <c r="C142" s="836">
        <f t="shared" si="14"/>
        <v>28000.36</v>
      </c>
      <c r="D142" s="829">
        <v>0</v>
      </c>
      <c r="E142" s="829">
        <v>0</v>
      </c>
      <c r="F142" s="829">
        <v>0</v>
      </c>
      <c r="G142" s="829">
        <v>0</v>
      </c>
      <c r="H142" s="829">
        <v>474.93</v>
      </c>
      <c r="I142" s="829">
        <v>15.13</v>
      </c>
      <c r="J142" s="829">
        <v>0</v>
      </c>
      <c r="K142" s="829">
        <v>24.2</v>
      </c>
      <c r="L142" s="830">
        <v>314.29999999999995</v>
      </c>
      <c r="M142" s="823">
        <v>27171.8</v>
      </c>
      <c r="N142" s="831">
        <v>0.9</v>
      </c>
      <c r="O142" s="298" t="s">
        <v>3681</v>
      </c>
      <c r="P142" s="298" t="s">
        <v>3679</v>
      </c>
      <c r="S142" s="298" t="s">
        <v>4206</v>
      </c>
      <c r="T142" s="826" t="s">
        <v>4208</v>
      </c>
    </row>
    <row r="143" spans="1:20" s="298" customFormat="1" ht="24" customHeight="1" x14ac:dyDescent="0.2">
      <c r="A143" s="827" t="s">
        <v>4274</v>
      </c>
      <c r="B143" s="832">
        <v>3434</v>
      </c>
      <c r="C143" s="836">
        <f t="shared" si="14"/>
        <v>36000.07</v>
      </c>
      <c r="D143" s="829">
        <v>0</v>
      </c>
      <c r="E143" s="829">
        <v>0</v>
      </c>
      <c r="F143" s="829">
        <v>0</v>
      </c>
      <c r="G143" s="829">
        <v>644.33000000000004</v>
      </c>
      <c r="H143" s="829">
        <v>22.67</v>
      </c>
      <c r="I143" s="829">
        <v>47.19</v>
      </c>
      <c r="J143" s="829">
        <v>0</v>
      </c>
      <c r="K143" s="829">
        <v>0</v>
      </c>
      <c r="L143" s="830">
        <v>559.32000000000005</v>
      </c>
      <c r="M143" s="823">
        <v>34726.559999999998</v>
      </c>
      <c r="N143" s="831">
        <v>0.9</v>
      </c>
      <c r="O143" s="298" t="s">
        <v>3681</v>
      </c>
      <c r="P143" s="298" t="s">
        <v>3679</v>
      </c>
      <c r="S143" s="298" t="s">
        <v>4206</v>
      </c>
      <c r="T143" s="826" t="s">
        <v>4207</v>
      </c>
    </row>
    <row r="144" spans="1:20" s="298" customFormat="1" ht="24" customHeight="1" x14ac:dyDescent="0.2">
      <c r="A144" s="827" t="s">
        <v>3189</v>
      </c>
      <c r="B144" s="832">
        <v>3520</v>
      </c>
      <c r="C144" s="836">
        <f t="shared" si="14"/>
        <v>65000.61</v>
      </c>
      <c r="D144" s="829">
        <v>0</v>
      </c>
      <c r="E144" s="829">
        <v>0</v>
      </c>
      <c r="F144" s="829">
        <v>0</v>
      </c>
      <c r="G144" s="829">
        <v>0</v>
      </c>
      <c r="H144" s="829">
        <v>0</v>
      </c>
      <c r="I144" s="829">
        <v>489.20000000000005</v>
      </c>
      <c r="J144" s="829">
        <v>386.16</v>
      </c>
      <c r="K144" s="829">
        <v>1002.26</v>
      </c>
      <c r="L144" s="830">
        <v>1727.96</v>
      </c>
      <c r="M144" s="823">
        <v>61395.03</v>
      </c>
      <c r="N144" s="831">
        <v>0.9</v>
      </c>
      <c r="O144" s="298" t="s">
        <v>3681</v>
      </c>
      <c r="P144" s="298" t="s">
        <v>3679</v>
      </c>
      <c r="S144" s="298" t="s">
        <v>4206</v>
      </c>
      <c r="T144" s="826" t="s">
        <v>4207</v>
      </c>
    </row>
    <row r="145" spans="1:20" s="298" customFormat="1" ht="24" customHeight="1" x14ac:dyDescent="0.2">
      <c r="A145" s="827" t="s">
        <v>3224</v>
      </c>
      <c r="B145" s="832">
        <v>3500</v>
      </c>
      <c r="C145" s="836">
        <f t="shared" si="14"/>
        <v>398.57</v>
      </c>
      <c r="D145" s="829">
        <v>0</v>
      </c>
      <c r="E145" s="829">
        <v>0</v>
      </c>
      <c r="F145" s="829">
        <v>0</v>
      </c>
      <c r="G145" s="829">
        <v>0</v>
      </c>
      <c r="H145" s="829">
        <v>0</v>
      </c>
      <c r="I145" s="829">
        <v>0</v>
      </c>
      <c r="J145" s="829">
        <v>79.349999999999994</v>
      </c>
      <c r="K145" s="829">
        <v>146.71</v>
      </c>
      <c r="L145" s="830">
        <v>172.51</v>
      </c>
      <c r="M145" s="823">
        <v>0</v>
      </c>
      <c r="N145" s="831">
        <v>1</v>
      </c>
      <c r="O145" s="298" t="s">
        <v>4209</v>
      </c>
      <c r="P145" s="298" t="s">
        <v>3680</v>
      </c>
      <c r="Q145" s="298" t="s">
        <v>3681</v>
      </c>
      <c r="S145" s="298" t="s">
        <v>4251</v>
      </c>
      <c r="T145" s="826" t="s">
        <v>4205</v>
      </c>
    </row>
    <row r="146" spans="1:20" s="298" customFormat="1" ht="15" customHeight="1" x14ac:dyDescent="0.2">
      <c r="A146" s="827" t="s">
        <v>3190</v>
      </c>
      <c r="B146" s="832">
        <v>3502</v>
      </c>
      <c r="C146" s="836">
        <f t="shared" si="14"/>
        <v>1105992.3799999999</v>
      </c>
      <c r="D146" s="829">
        <v>0</v>
      </c>
      <c r="E146" s="829">
        <v>0</v>
      </c>
      <c r="F146" s="829">
        <v>0</v>
      </c>
      <c r="G146" s="829">
        <v>0</v>
      </c>
      <c r="H146" s="829">
        <v>0</v>
      </c>
      <c r="I146" s="829">
        <v>13814.429999999998</v>
      </c>
      <c r="J146" s="829">
        <v>10355.370000000001</v>
      </c>
      <c r="K146" s="829">
        <v>17354.18</v>
      </c>
      <c r="L146" s="830">
        <v>63965.79</v>
      </c>
      <c r="M146" s="823">
        <v>1000502.61</v>
      </c>
      <c r="N146" s="831">
        <v>0.85</v>
      </c>
      <c r="O146" s="298" t="s">
        <v>3681</v>
      </c>
      <c r="P146" s="298" t="s">
        <v>3679</v>
      </c>
      <c r="S146" s="298" t="s">
        <v>4218</v>
      </c>
      <c r="T146" s="826" t="s">
        <v>4207</v>
      </c>
    </row>
    <row r="147" spans="1:20" s="298" customFormat="1" ht="15" customHeight="1" x14ac:dyDescent="0.2">
      <c r="A147" s="827" t="s">
        <v>4275</v>
      </c>
      <c r="B147" s="832">
        <v>3675</v>
      </c>
      <c r="C147" s="836">
        <f t="shared" si="14"/>
        <v>100000</v>
      </c>
      <c r="D147" s="829">
        <v>0</v>
      </c>
      <c r="E147" s="829">
        <v>0</v>
      </c>
      <c r="F147" s="829">
        <v>0</v>
      </c>
      <c r="G147" s="829">
        <v>0</v>
      </c>
      <c r="H147" s="829">
        <v>0</v>
      </c>
      <c r="I147" s="829">
        <v>0</v>
      </c>
      <c r="J147" s="829">
        <v>0</v>
      </c>
      <c r="K147" s="829">
        <v>0</v>
      </c>
      <c r="L147" s="830">
        <v>0</v>
      </c>
      <c r="M147" s="823">
        <v>100000</v>
      </c>
      <c r="N147" s="831">
        <v>1</v>
      </c>
      <c r="O147" s="298" t="s">
        <v>4209</v>
      </c>
      <c r="P147" s="298" t="s">
        <v>3679</v>
      </c>
      <c r="Q147" s="298" t="s">
        <v>3681</v>
      </c>
      <c r="S147" s="298" t="s">
        <v>4218</v>
      </c>
      <c r="T147" s="826" t="s">
        <v>4207</v>
      </c>
    </row>
    <row r="148" spans="1:20" s="298" customFormat="1" ht="15" customHeight="1" x14ac:dyDescent="0.2">
      <c r="A148" s="827" t="s">
        <v>3269</v>
      </c>
      <c r="B148" s="832">
        <v>3594</v>
      </c>
      <c r="C148" s="836">
        <f t="shared" si="14"/>
        <v>90999.97</v>
      </c>
      <c r="D148" s="829">
        <v>0</v>
      </c>
      <c r="E148" s="829">
        <v>0</v>
      </c>
      <c r="F148" s="829">
        <v>0</v>
      </c>
      <c r="G148" s="829">
        <v>0</v>
      </c>
      <c r="H148" s="829">
        <v>0</v>
      </c>
      <c r="I148" s="829">
        <v>0</v>
      </c>
      <c r="J148" s="829">
        <v>328.39</v>
      </c>
      <c r="K148" s="829">
        <v>2370.75</v>
      </c>
      <c r="L148" s="830">
        <v>5159.9799999999996</v>
      </c>
      <c r="M148" s="823">
        <v>83140.850000000006</v>
      </c>
      <c r="N148" s="831">
        <v>0.85</v>
      </c>
      <c r="O148" s="298" t="s">
        <v>3681</v>
      </c>
      <c r="P148" s="298" t="s">
        <v>3679</v>
      </c>
      <c r="S148" s="298" t="s">
        <v>4218</v>
      </c>
      <c r="T148" s="826" t="s">
        <v>4207</v>
      </c>
    </row>
    <row r="149" spans="1:20" s="815" customFormat="1" ht="15.75" customHeight="1" x14ac:dyDescent="0.2">
      <c r="A149" s="113" t="s">
        <v>542</v>
      </c>
      <c r="B149" s="227">
        <f>COUNT(B106:B148)</f>
        <v>43</v>
      </c>
      <c r="C149" s="833">
        <f>SUM(C106:C148)</f>
        <v>3784787.9399999995</v>
      </c>
      <c r="D149" s="833">
        <f t="shared" ref="D149:M149" si="15">SUM(D106:D148)</f>
        <v>0</v>
      </c>
      <c r="E149" s="833">
        <f t="shared" si="15"/>
        <v>0</v>
      </c>
      <c r="F149" s="833">
        <f t="shared" si="15"/>
        <v>0</v>
      </c>
      <c r="G149" s="833">
        <f t="shared" si="15"/>
        <v>644.33000000000004</v>
      </c>
      <c r="H149" s="833">
        <f t="shared" si="15"/>
        <v>497.6</v>
      </c>
      <c r="I149" s="833">
        <f t="shared" si="15"/>
        <v>153057.36000000004</v>
      </c>
      <c r="J149" s="833">
        <f t="shared" si="15"/>
        <v>166007.03000000003</v>
      </c>
      <c r="K149" s="833">
        <f t="shared" si="15"/>
        <v>144627.32</v>
      </c>
      <c r="L149" s="833">
        <f t="shared" si="15"/>
        <v>153684.25</v>
      </c>
      <c r="M149" s="833">
        <f t="shared" si="15"/>
        <v>3166270.05</v>
      </c>
      <c r="N149" s="834" t="s">
        <v>2739</v>
      </c>
    </row>
    <row r="150" spans="1:20" s="815" customFormat="1" ht="18" customHeight="1" x14ac:dyDescent="0.15">
      <c r="A150" s="516" t="s">
        <v>3196</v>
      </c>
      <c r="B150" s="517"/>
      <c r="C150" s="517"/>
      <c r="D150" s="517"/>
      <c r="E150" s="517"/>
      <c r="F150" s="517"/>
      <c r="G150" s="517"/>
      <c r="H150" s="517"/>
      <c r="I150" s="517"/>
      <c r="J150" s="517"/>
      <c r="K150" s="517"/>
      <c r="L150" s="517"/>
      <c r="M150" s="517"/>
      <c r="N150" s="835"/>
    </row>
    <row r="151" spans="1:20" s="298" customFormat="1" ht="15" customHeight="1" x14ac:dyDescent="0.2">
      <c r="A151" s="827" t="s">
        <v>3696</v>
      </c>
      <c r="B151" s="832">
        <v>3572</v>
      </c>
      <c r="C151" s="836">
        <f>SUM(D151:M151)</f>
        <v>95000</v>
      </c>
      <c r="D151" s="829">
        <v>0</v>
      </c>
      <c r="E151" s="829">
        <v>0</v>
      </c>
      <c r="F151" s="829">
        <v>0</v>
      </c>
      <c r="G151" s="829">
        <v>0</v>
      </c>
      <c r="H151" s="829">
        <v>0</v>
      </c>
      <c r="I151" s="829">
        <v>0</v>
      </c>
      <c r="J151" s="829">
        <v>0</v>
      </c>
      <c r="K151" s="829">
        <v>0</v>
      </c>
      <c r="L151" s="830">
        <v>61.199999999999996</v>
      </c>
      <c r="M151" s="823">
        <v>94938.8</v>
      </c>
      <c r="N151" s="831">
        <v>1</v>
      </c>
      <c r="O151" s="298" t="s">
        <v>3681</v>
      </c>
      <c r="P151" s="298" t="s">
        <v>3679</v>
      </c>
      <c r="S151" s="298" t="s">
        <v>4204</v>
      </c>
      <c r="T151" s="298" t="s">
        <v>4207</v>
      </c>
    </row>
    <row r="152" spans="1:20" s="815" customFormat="1" ht="25.5" customHeight="1" x14ac:dyDescent="0.2">
      <c r="A152" s="113" t="s">
        <v>3194</v>
      </c>
      <c r="B152" s="227">
        <f>COUNT(B151:B151)</f>
        <v>1</v>
      </c>
      <c r="C152" s="833">
        <f>SUM(C151)</f>
        <v>95000</v>
      </c>
      <c r="D152" s="833">
        <f t="shared" ref="D152:M152" si="16">SUM(D151)</f>
        <v>0</v>
      </c>
      <c r="E152" s="833">
        <f t="shared" si="16"/>
        <v>0</v>
      </c>
      <c r="F152" s="833">
        <f t="shared" si="16"/>
        <v>0</v>
      </c>
      <c r="G152" s="833">
        <f t="shared" si="16"/>
        <v>0</v>
      </c>
      <c r="H152" s="833">
        <f t="shared" si="16"/>
        <v>0</v>
      </c>
      <c r="I152" s="833">
        <f t="shared" si="16"/>
        <v>0</v>
      </c>
      <c r="J152" s="833">
        <f t="shared" si="16"/>
        <v>0</v>
      </c>
      <c r="K152" s="833">
        <f t="shared" si="16"/>
        <v>0</v>
      </c>
      <c r="L152" s="833">
        <f t="shared" si="16"/>
        <v>61.199999999999996</v>
      </c>
      <c r="M152" s="833">
        <f t="shared" si="16"/>
        <v>94938.8</v>
      </c>
      <c r="N152" s="834" t="s">
        <v>2739</v>
      </c>
    </row>
    <row r="153" spans="1:20" s="815" customFormat="1" ht="18" customHeight="1" x14ac:dyDescent="0.15">
      <c r="A153" s="516" t="s">
        <v>487</v>
      </c>
      <c r="B153" s="517"/>
      <c r="C153" s="517"/>
      <c r="D153" s="517"/>
      <c r="E153" s="517"/>
      <c r="F153" s="517"/>
      <c r="G153" s="517"/>
      <c r="H153" s="517"/>
      <c r="I153" s="517"/>
      <c r="J153" s="517"/>
      <c r="K153" s="517"/>
      <c r="L153" s="517"/>
      <c r="M153" s="517"/>
      <c r="N153" s="835"/>
    </row>
    <row r="154" spans="1:20" s="298" customFormat="1" ht="24" customHeight="1" x14ac:dyDescent="0.2">
      <c r="A154" s="827" t="s">
        <v>4276</v>
      </c>
      <c r="B154" s="832">
        <v>3630</v>
      </c>
      <c r="C154" s="836">
        <f>SUM(D154:M154)</f>
        <v>45838</v>
      </c>
      <c r="D154" s="829">
        <v>0</v>
      </c>
      <c r="E154" s="829">
        <v>0</v>
      </c>
      <c r="F154" s="829">
        <v>0</v>
      </c>
      <c r="G154" s="829">
        <v>0</v>
      </c>
      <c r="H154" s="829">
        <v>0</v>
      </c>
      <c r="I154" s="829">
        <v>0</v>
      </c>
      <c r="J154" s="829">
        <v>0</v>
      </c>
      <c r="K154" s="829">
        <v>0</v>
      </c>
      <c r="L154" s="830">
        <v>0</v>
      </c>
      <c r="M154" s="823">
        <v>45838</v>
      </c>
      <c r="N154" s="831">
        <v>1</v>
      </c>
      <c r="O154" s="298" t="s">
        <v>3681</v>
      </c>
      <c r="P154" s="298" t="s">
        <v>3679</v>
      </c>
      <c r="S154" s="298" t="s">
        <v>4204</v>
      </c>
      <c r="T154" s="826" t="s">
        <v>4208</v>
      </c>
    </row>
    <row r="155" spans="1:20" s="298" customFormat="1" ht="24" customHeight="1" x14ac:dyDescent="0.2">
      <c r="A155" s="827" t="s">
        <v>3220</v>
      </c>
      <c r="B155" s="832">
        <v>7054</v>
      </c>
      <c r="C155" s="836">
        <f t="shared" ref="C155:C167" si="17">SUM(D155:M155)</f>
        <v>159459.1194</v>
      </c>
      <c r="D155" s="829">
        <v>0</v>
      </c>
      <c r="E155" s="829">
        <v>0</v>
      </c>
      <c r="F155" s="829">
        <v>0</v>
      </c>
      <c r="G155" s="829">
        <v>0</v>
      </c>
      <c r="H155" s="829">
        <v>0</v>
      </c>
      <c r="I155" s="829">
        <v>0</v>
      </c>
      <c r="J155" s="829">
        <v>63074.839180000003</v>
      </c>
      <c r="K155" s="829">
        <v>89384.280220000001</v>
      </c>
      <c r="L155" s="830">
        <v>7000</v>
      </c>
      <c r="M155" s="823">
        <v>0</v>
      </c>
      <c r="N155" s="831">
        <v>1</v>
      </c>
      <c r="O155" s="298" t="s">
        <v>3681</v>
      </c>
      <c r="P155" s="298" t="s">
        <v>3679</v>
      </c>
      <c r="R155" s="298" t="s">
        <v>3681</v>
      </c>
      <c r="S155" s="298" t="s">
        <v>4206</v>
      </c>
      <c r="T155" s="826" t="s">
        <v>4205</v>
      </c>
    </row>
    <row r="156" spans="1:20" s="298" customFormat="1" ht="24" customHeight="1" x14ac:dyDescent="0.2">
      <c r="A156" s="827" t="s">
        <v>4016</v>
      </c>
      <c r="B156" s="832">
        <v>7062</v>
      </c>
      <c r="C156" s="836">
        <f t="shared" si="17"/>
        <v>49180.979999999996</v>
      </c>
      <c r="D156" s="829">
        <v>0</v>
      </c>
      <c r="E156" s="829">
        <v>0</v>
      </c>
      <c r="F156" s="829">
        <v>0</v>
      </c>
      <c r="G156" s="829">
        <v>0</v>
      </c>
      <c r="H156" s="829">
        <v>0</v>
      </c>
      <c r="I156" s="829">
        <v>0</v>
      </c>
      <c r="J156" s="829">
        <v>0</v>
      </c>
      <c r="K156" s="829">
        <v>0</v>
      </c>
      <c r="L156" s="830">
        <v>16556.98</v>
      </c>
      <c r="M156" s="823">
        <v>32624</v>
      </c>
      <c r="N156" s="838">
        <v>0.85</v>
      </c>
      <c r="O156" s="298" t="s">
        <v>3681</v>
      </c>
      <c r="P156" s="298" t="s">
        <v>3679</v>
      </c>
      <c r="R156" s="298" t="s">
        <v>3681</v>
      </c>
      <c r="S156" s="298" t="s">
        <v>4206</v>
      </c>
      <c r="T156" s="826" t="s">
        <v>4207</v>
      </c>
    </row>
    <row r="157" spans="1:20" s="298" customFormat="1" ht="24" customHeight="1" x14ac:dyDescent="0.2">
      <c r="A157" s="827" t="s">
        <v>4014</v>
      </c>
      <c r="B157" s="832">
        <v>7057</v>
      </c>
      <c r="C157" s="836">
        <f t="shared" si="17"/>
        <v>5442.79</v>
      </c>
      <c r="D157" s="829">
        <v>0</v>
      </c>
      <c r="E157" s="829">
        <v>0</v>
      </c>
      <c r="F157" s="829">
        <v>0</v>
      </c>
      <c r="G157" s="829">
        <v>0</v>
      </c>
      <c r="H157" s="829">
        <v>0</v>
      </c>
      <c r="I157" s="829">
        <v>0</v>
      </c>
      <c r="J157" s="829">
        <v>0</v>
      </c>
      <c r="K157" s="829">
        <v>0</v>
      </c>
      <c r="L157" s="830">
        <v>0</v>
      </c>
      <c r="M157" s="823">
        <v>5442.79</v>
      </c>
      <c r="N157" s="838">
        <v>0.5</v>
      </c>
      <c r="O157" s="298" t="s">
        <v>3681</v>
      </c>
      <c r="P157" s="298" t="s">
        <v>3679</v>
      </c>
      <c r="R157" s="298" t="s">
        <v>3681</v>
      </c>
      <c r="S157" s="298" t="s">
        <v>4242</v>
      </c>
      <c r="T157" s="826" t="s">
        <v>4205</v>
      </c>
    </row>
    <row r="158" spans="1:20" s="298" customFormat="1" ht="15" customHeight="1" x14ac:dyDescent="0.2">
      <c r="A158" s="827" t="s">
        <v>4013</v>
      </c>
      <c r="B158" s="832">
        <v>3548</v>
      </c>
      <c r="C158" s="836">
        <f t="shared" si="17"/>
        <v>200</v>
      </c>
      <c r="D158" s="829">
        <v>0</v>
      </c>
      <c r="E158" s="829">
        <v>0</v>
      </c>
      <c r="F158" s="829">
        <v>0</v>
      </c>
      <c r="G158" s="829">
        <v>0</v>
      </c>
      <c r="H158" s="829">
        <v>0</v>
      </c>
      <c r="I158" s="829">
        <v>0</v>
      </c>
      <c r="J158" s="829">
        <v>0</v>
      </c>
      <c r="K158" s="829">
        <v>0</v>
      </c>
      <c r="L158" s="830">
        <v>0</v>
      </c>
      <c r="M158" s="823">
        <v>200</v>
      </c>
      <c r="N158" s="838">
        <v>0.85</v>
      </c>
      <c r="O158" s="298" t="s">
        <v>3681</v>
      </c>
      <c r="P158" s="298" t="s">
        <v>3679</v>
      </c>
      <c r="S158" s="298" t="s">
        <v>4206</v>
      </c>
      <c r="T158" s="826" t="s">
        <v>4208</v>
      </c>
    </row>
    <row r="159" spans="1:20" s="298" customFormat="1" ht="34.5" customHeight="1" x14ac:dyDescent="0.2">
      <c r="A159" s="827" t="s">
        <v>3466</v>
      </c>
      <c r="B159" s="832">
        <v>7044</v>
      </c>
      <c r="C159" s="836">
        <f t="shared" si="17"/>
        <v>39723.370729999995</v>
      </c>
      <c r="D159" s="829">
        <v>0</v>
      </c>
      <c r="E159" s="829">
        <v>0</v>
      </c>
      <c r="F159" s="829">
        <v>0</v>
      </c>
      <c r="G159" s="829">
        <v>0</v>
      </c>
      <c r="H159" s="829">
        <v>0</v>
      </c>
      <c r="I159" s="829">
        <v>0</v>
      </c>
      <c r="J159" s="829">
        <v>6466.0512099999996</v>
      </c>
      <c r="K159" s="829">
        <v>21922.371169999999</v>
      </c>
      <c r="L159" s="830">
        <v>11334.948350000001</v>
      </c>
      <c r="M159" s="823">
        <v>0</v>
      </c>
      <c r="N159" s="838" t="s">
        <v>4277</v>
      </c>
      <c r="O159" s="298" t="s">
        <v>3681</v>
      </c>
      <c r="P159" s="298" t="s">
        <v>3679</v>
      </c>
      <c r="R159" s="298" t="s">
        <v>3681</v>
      </c>
      <c r="S159" s="298" t="s">
        <v>4206</v>
      </c>
      <c r="T159" s="826" t="s">
        <v>4205</v>
      </c>
    </row>
    <row r="160" spans="1:20" s="298" customFormat="1" ht="24" customHeight="1" x14ac:dyDescent="0.2">
      <c r="A160" s="827" t="s">
        <v>3464</v>
      </c>
      <c r="B160" s="832">
        <v>7039</v>
      </c>
      <c r="C160" s="836">
        <f t="shared" si="17"/>
        <v>1551.0461499999999</v>
      </c>
      <c r="D160" s="829">
        <v>0</v>
      </c>
      <c r="E160" s="829">
        <v>0</v>
      </c>
      <c r="F160" s="829">
        <v>0</v>
      </c>
      <c r="G160" s="829">
        <v>0</v>
      </c>
      <c r="H160" s="829">
        <v>0</v>
      </c>
      <c r="I160" s="829">
        <v>0</v>
      </c>
      <c r="J160" s="829">
        <v>1124.0161499999999</v>
      </c>
      <c r="K160" s="829">
        <v>320.62</v>
      </c>
      <c r="L160" s="830">
        <v>106.41</v>
      </c>
      <c r="M160" s="823">
        <v>0</v>
      </c>
      <c r="N160" s="831">
        <v>0.6</v>
      </c>
      <c r="O160" s="298" t="s">
        <v>4209</v>
      </c>
      <c r="P160" s="298" t="s">
        <v>3680</v>
      </c>
      <c r="R160" s="298" t="s">
        <v>3681</v>
      </c>
      <c r="S160" s="298" t="s">
        <v>4242</v>
      </c>
      <c r="T160" s="826" t="s">
        <v>4205</v>
      </c>
    </row>
    <row r="161" spans="1:20" s="298" customFormat="1" ht="24" customHeight="1" x14ac:dyDescent="0.2">
      <c r="A161" s="827" t="s">
        <v>3465</v>
      </c>
      <c r="B161" s="832">
        <v>7040</v>
      </c>
      <c r="C161" s="836">
        <f t="shared" si="17"/>
        <v>970.24303999999995</v>
      </c>
      <c r="D161" s="829">
        <v>0</v>
      </c>
      <c r="E161" s="829">
        <v>0</v>
      </c>
      <c r="F161" s="829">
        <v>0</v>
      </c>
      <c r="G161" s="829">
        <v>0</v>
      </c>
      <c r="H161" s="829">
        <v>0</v>
      </c>
      <c r="I161" s="829">
        <v>0</v>
      </c>
      <c r="J161" s="829">
        <v>799.38603999999998</v>
      </c>
      <c r="K161" s="829">
        <v>45.697000000000003</v>
      </c>
      <c r="L161" s="830">
        <v>125.16</v>
      </c>
      <c r="M161" s="823">
        <v>0</v>
      </c>
      <c r="N161" s="831">
        <v>0.6</v>
      </c>
      <c r="O161" s="298" t="s">
        <v>4209</v>
      </c>
      <c r="P161" s="298" t="s">
        <v>3680</v>
      </c>
      <c r="R161" s="298" t="s">
        <v>3681</v>
      </c>
      <c r="S161" s="298" t="s">
        <v>4242</v>
      </c>
      <c r="T161" s="826" t="s">
        <v>4205</v>
      </c>
    </row>
    <row r="162" spans="1:20" s="298" customFormat="1" ht="34.5" customHeight="1" x14ac:dyDescent="0.2">
      <c r="A162" s="827" t="s">
        <v>3496</v>
      </c>
      <c r="B162" s="832">
        <v>7056</v>
      </c>
      <c r="C162" s="836">
        <f t="shared" si="17"/>
        <v>177918.02649999998</v>
      </c>
      <c r="D162" s="829">
        <v>0</v>
      </c>
      <c r="E162" s="829">
        <v>0</v>
      </c>
      <c r="F162" s="829">
        <v>0</v>
      </c>
      <c r="G162" s="829">
        <v>0</v>
      </c>
      <c r="H162" s="829">
        <v>0</v>
      </c>
      <c r="I162" s="829">
        <v>0</v>
      </c>
      <c r="J162" s="829">
        <v>23915.90163</v>
      </c>
      <c r="K162" s="829">
        <v>66902.384869999994</v>
      </c>
      <c r="L162" s="830">
        <v>87099.739999999991</v>
      </c>
      <c r="M162" s="823">
        <v>0</v>
      </c>
      <c r="N162" s="831">
        <v>1</v>
      </c>
      <c r="O162" s="298" t="s">
        <v>3681</v>
      </c>
      <c r="P162" s="298" t="s">
        <v>3679</v>
      </c>
      <c r="R162" s="298" t="s">
        <v>3681</v>
      </c>
      <c r="S162" s="298" t="s">
        <v>4206</v>
      </c>
      <c r="T162" s="826" t="s">
        <v>4205</v>
      </c>
    </row>
    <row r="163" spans="1:20" s="298" customFormat="1" ht="34.5" customHeight="1" x14ac:dyDescent="0.2">
      <c r="A163" s="827" t="s">
        <v>4278</v>
      </c>
      <c r="B163" s="832">
        <v>7042</v>
      </c>
      <c r="C163" s="836">
        <f t="shared" si="17"/>
        <v>88921.4</v>
      </c>
      <c r="D163" s="829">
        <v>0</v>
      </c>
      <c r="E163" s="829">
        <v>0</v>
      </c>
      <c r="F163" s="829">
        <v>0</v>
      </c>
      <c r="G163" s="829">
        <v>0</v>
      </c>
      <c r="H163" s="829">
        <v>0</v>
      </c>
      <c r="I163" s="829">
        <v>0</v>
      </c>
      <c r="J163" s="829">
        <v>0</v>
      </c>
      <c r="K163" s="829">
        <v>0</v>
      </c>
      <c r="L163" s="830">
        <v>0</v>
      </c>
      <c r="M163" s="823">
        <v>88921.4</v>
      </c>
      <c r="N163" s="831">
        <v>0.4</v>
      </c>
      <c r="O163" s="298" t="s">
        <v>3681</v>
      </c>
      <c r="P163" s="298" t="s">
        <v>3679</v>
      </c>
      <c r="R163" s="298" t="s">
        <v>3681</v>
      </c>
      <c r="S163" s="298" t="s">
        <v>4204</v>
      </c>
      <c r="T163" s="826" t="s">
        <v>4207</v>
      </c>
    </row>
    <row r="164" spans="1:20" s="298" customFormat="1" ht="34.5" customHeight="1" x14ac:dyDescent="0.2">
      <c r="A164" s="827" t="s">
        <v>4279</v>
      </c>
      <c r="B164" s="832">
        <v>7061</v>
      </c>
      <c r="C164" s="836">
        <f t="shared" si="17"/>
        <v>22264.6</v>
      </c>
      <c r="D164" s="829">
        <v>0</v>
      </c>
      <c r="E164" s="829">
        <v>0</v>
      </c>
      <c r="F164" s="829">
        <v>0</v>
      </c>
      <c r="G164" s="829">
        <v>0</v>
      </c>
      <c r="H164" s="829">
        <v>0</v>
      </c>
      <c r="I164" s="829">
        <v>0</v>
      </c>
      <c r="J164" s="829">
        <v>0</v>
      </c>
      <c r="K164" s="829">
        <v>0</v>
      </c>
      <c r="L164" s="830">
        <v>0</v>
      </c>
      <c r="M164" s="823">
        <v>22264.6</v>
      </c>
      <c r="N164" s="831">
        <v>0.4</v>
      </c>
      <c r="O164" s="298" t="s">
        <v>3681</v>
      </c>
      <c r="P164" s="298" t="s">
        <v>3679</v>
      </c>
      <c r="R164" s="298" t="s">
        <v>3681</v>
      </c>
      <c r="S164" s="298" t="s">
        <v>4204</v>
      </c>
      <c r="T164" s="826" t="s">
        <v>4207</v>
      </c>
    </row>
    <row r="165" spans="1:20" s="298" customFormat="1" ht="15" customHeight="1" x14ac:dyDescent="0.2">
      <c r="A165" s="827" t="s">
        <v>556</v>
      </c>
      <c r="B165" s="832">
        <v>3292</v>
      </c>
      <c r="C165" s="836">
        <f t="shared" si="17"/>
        <v>245000.38999999998</v>
      </c>
      <c r="D165" s="829">
        <v>0</v>
      </c>
      <c r="E165" s="829">
        <v>435.6</v>
      </c>
      <c r="F165" s="829">
        <v>160</v>
      </c>
      <c r="G165" s="829">
        <v>160</v>
      </c>
      <c r="H165" s="829">
        <v>108.9</v>
      </c>
      <c r="I165" s="829">
        <v>1333.52</v>
      </c>
      <c r="J165" s="829">
        <v>0</v>
      </c>
      <c r="K165" s="829">
        <v>1206.3700000000001</v>
      </c>
      <c r="L165" s="830">
        <v>38.72</v>
      </c>
      <c r="M165" s="823">
        <v>241557.28</v>
      </c>
      <c r="N165" s="831">
        <v>0.85</v>
      </c>
      <c r="O165" s="298" t="s">
        <v>3681</v>
      </c>
      <c r="P165" s="298" t="s">
        <v>3679</v>
      </c>
      <c r="S165" s="298" t="s">
        <v>4206</v>
      </c>
      <c r="T165" s="826" t="s">
        <v>4208</v>
      </c>
    </row>
    <row r="166" spans="1:20" s="298" customFormat="1" ht="24" customHeight="1" x14ac:dyDescent="0.2">
      <c r="A166" s="827" t="s">
        <v>4015</v>
      </c>
      <c r="B166" s="832">
        <v>7058</v>
      </c>
      <c r="C166" s="836">
        <f t="shared" si="17"/>
        <v>47200</v>
      </c>
      <c r="D166" s="829">
        <v>0</v>
      </c>
      <c r="E166" s="829">
        <v>0</v>
      </c>
      <c r="F166" s="829">
        <v>0</v>
      </c>
      <c r="G166" s="829">
        <v>0</v>
      </c>
      <c r="H166" s="829">
        <v>0</v>
      </c>
      <c r="I166" s="829">
        <v>0</v>
      </c>
      <c r="J166" s="829">
        <v>0</v>
      </c>
      <c r="K166" s="829">
        <v>0</v>
      </c>
      <c r="L166" s="830">
        <v>14160</v>
      </c>
      <c r="M166" s="823">
        <v>33040</v>
      </c>
      <c r="N166" s="831">
        <v>0.7</v>
      </c>
      <c r="O166" s="298" t="s">
        <v>3681</v>
      </c>
      <c r="P166" s="298" t="s">
        <v>3679</v>
      </c>
      <c r="R166" s="298" t="s">
        <v>3681</v>
      </c>
      <c r="S166" s="298" t="s">
        <v>4242</v>
      </c>
      <c r="T166" s="826" t="s">
        <v>4205</v>
      </c>
    </row>
    <row r="167" spans="1:20" s="298" customFormat="1" ht="24" customHeight="1" x14ac:dyDescent="0.2">
      <c r="A167" s="827" t="s">
        <v>3779</v>
      </c>
      <c r="B167" s="832">
        <v>7038</v>
      </c>
      <c r="C167" s="836">
        <f t="shared" si="17"/>
        <v>10551.28</v>
      </c>
      <c r="D167" s="829">
        <v>0</v>
      </c>
      <c r="E167" s="829">
        <v>0</v>
      </c>
      <c r="F167" s="829">
        <v>0</v>
      </c>
      <c r="G167" s="829">
        <v>0</v>
      </c>
      <c r="H167" s="829">
        <v>0</v>
      </c>
      <c r="I167" s="829">
        <v>0</v>
      </c>
      <c r="J167" s="829">
        <v>0</v>
      </c>
      <c r="K167" s="829">
        <v>0</v>
      </c>
      <c r="L167" s="830">
        <v>10551.28</v>
      </c>
      <c r="M167" s="823">
        <v>0</v>
      </c>
      <c r="N167" s="831">
        <v>0.85</v>
      </c>
      <c r="O167" s="298" t="s">
        <v>3681</v>
      </c>
      <c r="P167" s="298" t="s">
        <v>3679</v>
      </c>
      <c r="R167" s="298" t="s">
        <v>3681</v>
      </c>
      <c r="S167" s="298" t="s">
        <v>4242</v>
      </c>
      <c r="T167" s="826" t="s">
        <v>4207</v>
      </c>
    </row>
    <row r="168" spans="1:20" s="815" customFormat="1" ht="15.75" customHeight="1" x14ac:dyDescent="0.2">
      <c r="A168" s="113" t="s">
        <v>546</v>
      </c>
      <c r="B168" s="227">
        <f>COUNT(B154:B167)</f>
        <v>14</v>
      </c>
      <c r="C168" s="833">
        <f>SUM(C154:C167)</f>
        <v>894221.24581999995</v>
      </c>
      <c r="D168" s="833">
        <f t="shared" ref="D168:M168" si="18">SUM(D154:D167)</f>
        <v>0</v>
      </c>
      <c r="E168" s="833">
        <f t="shared" si="18"/>
        <v>435.6</v>
      </c>
      <c r="F168" s="833">
        <f t="shared" si="18"/>
        <v>160</v>
      </c>
      <c r="G168" s="833">
        <f t="shared" si="18"/>
        <v>160</v>
      </c>
      <c r="H168" s="833">
        <f t="shared" si="18"/>
        <v>108.9</v>
      </c>
      <c r="I168" s="833">
        <f t="shared" si="18"/>
        <v>1333.52</v>
      </c>
      <c r="J168" s="833">
        <f t="shared" si="18"/>
        <v>95380.194209999987</v>
      </c>
      <c r="K168" s="833">
        <f t="shared" si="18"/>
        <v>179781.72326</v>
      </c>
      <c r="L168" s="833">
        <f t="shared" si="18"/>
        <v>146973.23835</v>
      </c>
      <c r="M168" s="833">
        <f t="shared" si="18"/>
        <v>469888.07</v>
      </c>
      <c r="N168" s="834" t="s">
        <v>2739</v>
      </c>
    </row>
    <row r="169" spans="1:20" s="815" customFormat="1" ht="18" customHeight="1" x14ac:dyDescent="0.15">
      <c r="A169" s="516" t="s">
        <v>494</v>
      </c>
      <c r="B169" s="517"/>
      <c r="C169" s="517"/>
      <c r="D169" s="517"/>
      <c r="E169" s="517"/>
      <c r="F169" s="517"/>
      <c r="G169" s="517"/>
      <c r="H169" s="517"/>
      <c r="I169" s="517"/>
      <c r="J169" s="517"/>
      <c r="K169" s="517"/>
      <c r="L169" s="517"/>
      <c r="M169" s="517"/>
      <c r="N169" s="835"/>
    </row>
    <row r="170" spans="1:20" s="839" customFormat="1" ht="15" customHeight="1" x14ac:dyDescent="0.2">
      <c r="A170" s="827" t="s">
        <v>3697</v>
      </c>
      <c r="B170" s="828">
        <v>3452</v>
      </c>
      <c r="C170" s="836">
        <f>SUM(D170:M170)</f>
        <v>437325.26</v>
      </c>
      <c r="D170" s="829">
        <v>0</v>
      </c>
      <c r="E170" s="829">
        <v>0</v>
      </c>
      <c r="F170" s="829">
        <v>0</v>
      </c>
      <c r="G170" s="829">
        <v>194.93</v>
      </c>
      <c r="H170" s="829">
        <v>829.84</v>
      </c>
      <c r="I170" s="829">
        <v>389.01</v>
      </c>
      <c r="J170" s="829">
        <v>44718.240000000005</v>
      </c>
      <c r="K170" s="829">
        <v>13509.53</v>
      </c>
      <c r="L170" s="830">
        <v>19806.55</v>
      </c>
      <c r="M170" s="823">
        <v>357877.16000000003</v>
      </c>
      <c r="N170" s="831">
        <v>0.6</v>
      </c>
      <c r="O170" s="298" t="s">
        <v>4209</v>
      </c>
      <c r="P170" s="298" t="s">
        <v>3680</v>
      </c>
      <c r="Q170" s="298" t="s">
        <v>3681</v>
      </c>
      <c r="R170" s="298"/>
      <c r="S170" s="298" t="s">
        <v>4280</v>
      </c>
      <c r="T170" s="826" t="s">
        <v>4207</v>
      </c>
    </row>
    <row r="171" spans="1:20" s="839" customFormat="1" ht="15" customHeight="1" x14ac:dyDescent="0.2">
      <c r="A171" s="827" t="s">
        <v>3192</v>
      </c>
      <c r="B171" s="828">
        <v>3504</v>
      </c>
      <c r="C171" s="836">
        <f t="shared" ref="C171:C174" si="19">SUM(D171:M171)</f>
        <v>492695.42608</v>
      </c>
      <c r="D171" s="829">
        <v>0</v>
      </c>
      <c r="E171" s="829">
        <v>0</v>
      </c>
      <c r="F171" s="829">
        <v>0</v>
      </c>
      <c r="G171" s="829">
        <v>0</v>
      </c>
      <c r="H171" s="829">
        <v>0</v>
      </c>
      <c r="I171" s="829">
        <v>0</v>
      </c>
      <c r="J171" s="829">
        <v>81161.181079999995</v>
      </c>
      <c r="K171" s="829">
        <v>226027.87</v>
      </c>
      <c r="L171" s="830">
        <v>96624.415000000008</v>
      </c>
      <c r="M171" s="823">
        <v>88881.959999999992</v>
      </c>
      <c r="N171" s="831" t="s">
        <v>2739</v>
      </c>
      <c r="O171" s="298" t="s">
        <v>4209</v>
      </c>
      <c r="P171" s="298" t="s">
        <v>3679</v>
      </c>
      <c r="Q171" s="298" t="s">
        <v>3681</v>
      </c>
      <c r="R171" s="298"/>
      <c r="S171" s="298" t="s">
        <v>4242</v>
      </c>
      <c r="T171" s="826" t="s">
        <v>4207</v>
      </c>
    </row>
    <row r="172" spans="1:20" s="839" customFormat="1" ht="15" customHeight="1" x14ac:dyDescent="0.2">
      <c r="A172" s="827" t="s">
        <v>3698</v>
      </c>
      <c r="B172" s="828">
        <v>3570</v>
      </c>
      <c r="C172" s="836">
        <f t="shared" si="19"/>
        <v>265423.55800000002</v>
      </c>
      <c r="D172" s="829">
        <v>0</v>
      </c>
      <c r="E172" s="829">
        <v>0</v>
      </c>
      <c r="F172" s="829">
        <v>0</v>
      </c>
      <c r="G172" s="829">
        <v>0</v>
      </c>
      <c r="H172" s="829">
        <v>0</v>
      </c>
      <c r="I172" s="829">
        <v>0</v>
      </c>
      <c r="J172" s="829">
        <v>0</v>
      </c>
      <c r="K172" s="829">
        <v>9771.49</v>
      </c>
      <c r="L172" s="830">
        <v>74270.848000000013</v>
      </c>
      <c r="M172" s="823">
        <v>181381.22</v>
      </c>
      <c r="N172" s="831" t="s">
        <v>2739</v>
      </c>
      <c r="O172" s="298" t="s">
        <v>4209</v>
      </c>
      <c r="P172" s="298" t="s">
        <v>3679</v>
      </c>
      <c r="Q172" s="298" t="s">
        <v>3681</v>
      </c>
      <c r="R172" s="298"/>
      <c r="S172" s="298" t="s">
        <v>4242</v>
      </c>
      <c r="T172" s="826" t="s">
        <v>4207</v>
      </c>
    </row>
    <row r="173" spans="1:20" s="839" customFormat="1" ht="15" customHeight="1" x14ac:dyDescent="0.2">
      <c r="A173" s="827" t="s">
        <v>2810</v>
      </c>
      <c r="B173" s="828">
        <v>3487</v>
      </c>
      <c r="C173" s="836">
        <f t="shared" si="19"/>
        <v>16309.61</v>
      </c>
      <c r="D173" s="829">
        <v>0</v>
      </c>
      <c r="E173" s="829">
        <v>0</v>
      </c>
      <c r="F173" s="829">
        <v>0</v>
      </c>
      <c r="G173" s="829">
        <v>0</v>
      </c>
      <c r="H173" s="829">
        <v>0</v>
      </c>
      <c r="I173" s="829">
        <v>2352.9</v>
      </c>
      <c r="J173" s="829">
        <v>1470.3400000000001</v>
      </c>
      <c r="K173" s="829">
        <v>2816.2</v>
      </c>
      <c r="L173" s="830">
        <v>9670.17</v>
      </c>
      <c r="M173" s="823">
        <v>0</v>
      </c>
      <c r="N173" s="831">
        <v>1</v>
      </c>
      <c r="O173" s="298" t="s">
        <v>4209</v>
      </c>
      <c r="P173" s="298" t="s">
        <v>3680</v>
      </c>
      <c r="Q173" s="298" t="s">
        <v>3681</v>
      </c>
      <c r="R173" s="298"/>
      <c r="S173" s="298" t="s">
        <v>4281</v>
      </c>
      <c r="T173" s="826" t="s">
        <v>4205</v>
      </c>
    </row>
    <row r="174" spans="1:20" s="839" customFormat="1" ht="24" customHeight="1" x14ac:dyDescent="0.2">
      <c r="A174" s="827" t="s">
        <v>4282</v>
      </c>
      <c r="B174" s="828">
        <v>3599</v>
      </c>
      <c r="C174" s="836">
        <f t="shared" si="19"/>
        <v>11345.970000000001</v>
      </c>
      <c r="D174" s="829">
        <v>0</v>
      </c>
      <c r="E174" s="829">
        <v>0</v>
      </c>
      <c r="F174" s="829">
        <v>0</v>
      </c>
      <c r="G174" s="829">
        <v>0</v>
      </c>
      <c r="H174" s="829">
        <v>0</v>
      </c>
      <c r="I174" s="829">
        <v>0</v>
      </c>
      <c r="J174" s="829">
        <v>0</v>
      </c>
      <c r="K174" s="829">
        <v>0</v>
      </c>
      <c r="L174" s="830">
        <v>0</v>
      </c>
      <c r="M174" s="823">
        <v>11345.970000000001</v>
      </c>
      <c r="N174" s="831">
        <v>0.67</v>
      </c>
      <c r="O174" s="298" t="s">
        <v>4209</v>
      </c>
      <c r="P174" s="298" t="s">
        <v>3680</v>
      </c>
      <c r="Q174" s="298" t="s">
        <v>3681</v>
      </c>
      <c r="R174" s="298"/>
      <c r="S174" s="298" t="s">
        <v>4210</v>
      </c>
      <c r="T174" s="826" t="s">
        <v>4208</v>
      </c>
    </row>
    <row r="175" spans="1:20" s="815" customFormat="1" ht="15.75" customHeight="1" x14ac:dyDescent="0.2">
      <c r="A175" s="113" t="s">
        <v>2848</v>
      </c>
      <c r="B175" s="227">
        <f>COUNT(B170:B174)</f>
        <v>5</v>
      </c>
      <c r="C175" s="833">
        <f>SUM(C170:C174)</f>
        <v>1223099.8240800002</v>
      </c>
      <c r="D175" s="833">
        <f t="shared" ref="D175:M175" si="20">SUM(D170:D174)</f>
        <v>0</v>
      </c>
      <c r="E175" s="833">
        <f t="shared" si="20"/>
        <v>0</v>
      </c>
      <c r="F175" s="833">
        <f t="shared" si="20"/>
        <v>0</v>
      </c>
      <c r="G175" s="833">
        <f t="shared" si="20"/>
        <v>194.93</v>
      </c>
      <c r="H175" s="833">
        <f t="shared" si="20"/>
        <v>829.84</v>
      </c>
      <c r="I175" s="833">
        <f t="shared" si="20"/>
        <v>2741.91</v>
      </c>
      <c r="J175" s="833">
        <f t="shared" si="20"/>
        <v>127349.76108</v>
      </c>
      <c r="K175" s="833">
        <f t="shared" si="20"/>
        <v>252125.09</v>
      </c>
      <c r="L175" s="833">
        <f t="shared" si="20"/>
        <v>200371.98300000004</v>
      </c>
      <c r="M175" s="833">
        <f t="shared" si="20"/>
        <v>639486.30999999994</v>
      </c>
      <c r="N175" s="834" t="s">
        <v>2739</v>
      </c>
    </row>
    <row r="176" spans="1:20" s="815" customFormat="1" ht="9" customHeight="1" thickBot="1" x14ac:dyDescent="0.25">
      <c r="A176" s="849"/>
      <c r="B176" s="299"/>
      <c r="C176" s="848"/>
      <c r="D176" s="848"/>
      <c r="E176" s="848"/>
      <c r="F176" s="848"/>
      <c r="G176" s="300"/>
      <c r="H176" s="848"/>
      <c r="I176" s="848"/>
      <c r="J176" s="848"/>
      <c r="K176" s="848"/>
      <c r="L176" s="848"/>
      <c r="M176" s="848"/>
      <c r="N176" s="850"/>
    </row>
    <row r="177" spans="1:14" s="815" customFormat="1" ht="17.25" customHeight="1" thickBot="1" x14ac:dyDescent="0.25">
      <c r="A177" s="118" t="s">
        <v>295</v>
      </c>
      <c r="B177" s="228">
        <f>B9+B31+B49+B52+B66+B76+B104+B149+B152+B168+B175</f>
        <v>149</v>
      </c>
      <c r="C177" s="851">
        <f>C9+C31+C49+C52+C66+C76+C104+C149+C152+C168+C175</f>
        <v>14497177.56556</v>
      </c>
      <c r="D177" s="851">
        <f t="shared" ref="D177:L177" si="21">D9+D31+D49+D52+D66+D76+D104+D149+D152+D168+D175</f>
        <v>214.78</v>
      </c>
      <c r="E177" s="851">
        <f t="shared" si="21"/>
        <v>794.37</v>
      </c>
      <c r="F177" s="851">
        <f t="shared" si="21"/>
        <v>2317.06</v>
      </c>
      <c r="G177" s="851">
        <f t="shared" si="21"/>
        <v>1986.6200000000001</v>
      </c>
      <c r="H177" s="851">
        <f t="shared" si="21"/>
        <v>16236.060000000001</v>
      </c>
      <c r="I177" s="851">
        <f t="shared" si="21"/>
        <v>197526.90000000002</v>
      </c>
      <c r="J177" s="851">
        <f t="shared" si="21"/>
        <v>740685.52567</v>
      </c>
      <c r="K177" s="851">
        <f t="shared" si="21"/>
        <v>1161295.3052600001</v>
      </c>
      <c r="L177" s="851">
        <f t="shared" si="21"/>
        <v>1324443.08663</v>
      </c>
      <c r="M177" s="851">
        <f>M9+M31+M49+M52+M66+M76+M104+M149+M152+M168+M175</f>
        <v>11051677.858000001</v>
      </c>
      <c r="N177" s="499" t="s">
        <v>2739</v>
      </c>
    </row>
    <row r="178" spans="1:14" s="844" customFormat="1" ht="15" customHeight="1" x14ac:dyDescent="0.25">
      <c r="A178" s="840"/>
      <c r="B178" s="841"/>
      <c r="C178" s="842"/>
      <c r="D178" s="842"/>
      <c r="E178" s="842"/>
      <c r="F178" s="842"/>
      <c r="G178" s="842"/>
      <c r="H178" s="842"/>
      <c r="I178" s="842"/>
      <c r="J178" s="842"/>
      <c r="K178" s="842"/>
      <c r="L178" s="842"/>
      <c r="M178" s="842"/>
      <c r="N178" s="843"/>
    </row>
    <row r="179" spans="1:14" s="812" customFormat="1" ht="12.75" customHeight="1" x14ac:dyDescent="0.25">
      <c r="A179" s="114" t="s">
        <v>561</v>
      </c>
      <c r="B179" s="813"/>
      <c r="C179" s="813"/>
      <c r="D179" s="813"/>
      <c r="E179" s="813"/>
      <c r="F179" s="813"/>
      <c r="G179" s="813"/>
      <c r="H179" s="813"/>
      <c r="I179" s="813"/>
      <c r="J179" s="813"/>
      <c r="K179" s="813"/>
      <c r="L179" s="813"/>
      <c r="M179" s="813"/>
      <c r="N179" s="843"/>
    </row>
    <row r="180" spans="1:14" s="812" customFormat="1" ht="12.75" customHeight="1" x14ac:dyDescent="0.25">
      <c r="A180" s="114" t="s">
        <v>4283</v>
      </c>
      <c r="B180" s="813"/>
      <c r="C180" s="813"/>
      <c r="D180" s="813"/>
      <c r="E180" s="813"/>
      <c r="F180" s="813"/>
      <c r="G180" s="813"/>
      <c r="H180" s="813"/>
      <c r="I180" s="813"/>
      <c r="J180" s="813"/>
      <c r="K180" s="813"/>
      <c r="L180" s="813"/>
      <c r="M180" s="813"/>
      <c r="N180" s="843"/>
    </row>
    <row r="181" spans="1:14" s="812" customFormat="1" ht="12.75" customHeight="1" x14ac:dyDescent="0.25">
      <c r="A181" s="114" t="s">
        <v>2813</v>
      </c>
      <c r="B181" s="813"/>
      <c r="C181" s="813"/>
      <c r="D181" s="813"/>
      <c r="E181" s="813"/>
      <c r="F181" s="813"/>
      <c r="G181" s="813"/>
      <c r="H181" s="813"/>
      <c r="I181" s="813"/>
      <c r="J181" s="813"/>
      <c r="K181" s="813"/>
      <c r="L181" s="813"/>
      <c r="M181" s="813"/>
      <c r="N181" s="843"/>
    </row>
    <row r="182" spans="1:14" s="812" customFormat="1" ht="12.75" customHeight="1" x14ac:dyDescent="0.25">
      <c r="A182" s="114" t="s">
        <v>2669</v>
      </c>
      <c r="B182" s="813"/>
      <c r="C182" s="813"/>
      <c r="D182" s="813"/>
      <c r="E182" s="813"/>
      <c r="F182" s="813"/>
      <c r="G182" s="813"/>
      <c r="H182" s="813"/>
      <c r="I182" s="813"/>
      <c r="J182" s="813"/>
      <c r="K182" s="813"/>
      <c r="L182" s="813"/>
      <c r="M182" s="813"/>
      <c r="N182" s="843"/>
    </row>
  </sheetData>
  <mergeCells count="7">
    <mergeCell ref="A1:N1"/>
    <mergeCell ref="A3:A4"/>
    <mergeCell ref="B3:B4"/>
    <mergeCell ref="C3:C4"/>
    <mergeCell ref="D3:L3"/>
    <mergeCell ref="M3:M4"/>
    <mergeCell ref="N3:N4"/>
  </mergeCells>
  <pageMargins left="0.39370078740157483" right="0.39370078740157483" top="0.59055118110236227" bottom="0.39370078740157483" header="0.31496062992125984" footer="0.11811023622047245"/>
  <pageSetup paperSize="9" scale="79" firstPageNumber="162" fitToHeight="0" orientation="landscape" useFirstPageNumber="1" r:id="rId1"/>
  <headerFooter>
    <oddHeader>&amp;L&amp;"Tahoma,Kurzíva"Závěrečný účet Moravskoslezského kraje za rok 2024&amp;R&amp;"Tahoma,Kurzíva"Tabulka č. 8</oddHeader>
    <oddFooter>&amp;C&amp;"Tahoma,Obyčejné"&amp;P</oddFooter>
  </headerFooter>
  <rowBreaks count="3" manualBreakCount="3">
    <brk id="34" max="16383" man="1"/>
    <brk id="69" max="16383" man="1"/>
    <brk id="138" max="16383" man="1"/>
  </rowBreaks>
  <ignoredErrors>
    <ignoredError sqref="C9:M9 C31:M31 C49:M49 C52:M52 C66:M66 C76:M76 C104:M104 C149:M149 C152:M152 C168:M168 C175:M175 C177:M177" unlockedFormula="1"/>
    <ignoredError sqref="C6:C8 C11:C30 C33:C48 C51 C54:C65 C68:C75 C78:C103 C112:C148 C106:C111 C151 C154:C167 C170:C174"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FCE50-F838-4607-AC56-A46205F28E41}">
  <sheetPr>
    <pageSetUpPr fitToPage="1"/>
  </sheetPr>
  <dimension ref="A1:L69"/>
  <sheetViews>
    <sheetView zoomScaleNormal="100" zoomScaleSheetLayoutView="100" workbookViewId="0">
      <selection activeCell="K2" sqref="K2"/>
    </sheetView>
  </sheetViews>
  <sheetFormatPr defaultColWidth="9.140625" defaultRowHeight="10.5" x14ac:dyDescent="0.15"/>
  <cols>
    <col min="1" max="1" width="20.7109375" style="434" customWidth="1"/>
    <col min="2" max="2" width="7.7109375" style="435" customWidth="1"/>
    <col min="3" max="3" width="42.85546875" style="426" customWidth="1"/>
    <col min="4" max="5" width="17.7109375" style="426" customWidth="1"/>
    <col min="6" max="6" width="15.85546875" style="426" bestFit="1" customWidth="1"/>
    <col min="7" max="7" width="16.85546875" style="426" customWidth="1"/>
    <col min="8" max="8" width="15.140625" style="430" bestFit="1" customWidth="1"/>
    <col min="9" max="9" width="13.5703125" style="430" bestFit="1" customWidth="1"/>
    <col min="10" max="10" width="14.28515625" style="430" customWidth="1"/>
    <col min="11" max="11" width="16.42578125" style="426" customWidth="1"/>
    <col min="12" max="12" width="15.85546875" style="426" bestFit="1" customWidth="1"/>
    <col min="13" max="251" width="9.140625" style="426"/>
    <col min="252" max="252" width="13.140625" style="426" bestFit="1" customWidth="1"/>
    <col min="253" max="16384" width="9.140625" style="426"/>
  </cols>
  <sheetData>
    <row r="1" spans="1:12" s="444" customFormat="1" ht="30" customHeight="1" x14ac:dyDescent="0.2">
      <c r="A1" s="1386" t="s">
        <v>4553</v>
      </c>
      <c r="B1" s="1386"/>
      <c r="C1" s="1386"/>
      <c r="D1" s="1386"/>
      <c r="E1" s="1386"/>
      <c r="F1" s="1386"/>
      <c r="G1" s="1386"/>
      <c r="H1" s="1386"/>
      <c r="I1" s="1386"/>
      <c r="J1" s="1386"/>
    </row>
    <row r="2" spans="1:12" ht="15.75" customHeight="1" thickBot="1" x14ac:dyDescent="0.2">
      <c r="A2" s="427"/>
      <c r="B2" s="427"/>
      <c r="C2" s="427"/>
      <c r="D2" s="427"/>
      <c r="E2" s="427"/>
      <c r="F2" s="427"/>
      <c r="G2" s="427"/>
      <c r="H2" s="427"/>
      <c r="I2" s="427"/>
      <c r="J2" s="428" t="s">
        <v>562</v>
      </c>
    </row>
    <row r="3" spans="1:12" s="267" customFormat="1" ht="36" customHeight="1" thickBot="1" x14ac:dyDescent="0.25">
      <c r="A3" s="274" t="s">
        <v>563</v>
      </c>
      <c r="B3" s="1028" t="s">
        <v>3228</v>
      </c>
      <c r="C3" s="1028" t="s">
        <v>564</v>
      </c>
      <c r="D3" s="461" t="s">
        <v>4554</v>
      </c>
      <c r="E3" s="372" t="s">
        <v>4555</v>
      </c>
      <c r="F3" s="372" t="s">
        <v>4556</v>
      </c>
      <c r="G3" s="372" t="s">
        <v>4557</v>
      </c>
      <c r="H3" s="372" t="s">
        <v>4558</v>
      </c>
      <c r="I3" s="372" t="s">
        <v>4559</v>
      </c>
      <c r="J3" s="373" t="s">
        <v>4560</v>
      </c>
    </row>
    <row r="4" spans="1:12" ht="12.75" customHeight="1" x14ac:dyDescent="0.15">
      <c r="A4" s="1387" t="s">
        <v>565</v>
      </c>
      <c r="B4" s="1029">
        <v>33095</v>
      </c>
      <c r="C4" s="1030" t="s">
        <v>4561</v>
      </c>
      <c r="D4" s="1048">
        <v>2093000</v>
      </c>
      <c r="E4" s="1031">
        <v>2093000</v>
      </c>
      <c r="F4" s="1031">
        <f t="shared" ref="F4:F50" si="0">D4-E4</f>
        <v>0</v>
      </c>
      <c r="G4" s="1031">
        <v>0</v>
      </c>
      <c r="H4" s="1032">
        <f t="shared" ref="H4:H15" si="1">F4-G4</f>
        <v>0</v>
      </c>
      <c r="I4" s="1033">
        <v>0</v>
      </c>
      <c r="J4" s="1034">
        <v>0</v>
      </c>
      <c r="K4" s="253"/>
      <c r="L4" s="433"/>
    </row>
    <row r="5" spans="1:12" ht="12.75" customHeight="1" x14ac:dyDescent="0.15">
      <c r="A5" s="1387"/>
      <c r="B5" s="1029">
        <v>33122</v>
      </c>
      <c r="C5" s="1035" t="s">
        <v>3230</v>
      </c>
      <c r="D5" s="1048">
        <v>1233000</v>
      </c>
      <c r="E5" s="1031">
        <v>1200055</v>
      </c>
      <c r="F5" s="1031">
        <f t="shared" si="0"/>
        <v>32945</v>
      </c>
      <c r="G5" s="1033">
        <v>32833</v>
      </c>
      <c r="H5" s="1032">
        <f t="shared" si="1"/>
        <v>112</v>
      </c>
      <c r="I5" s="1033">
        <v>0</v>
      </c>
      <c r="J5" s="1034">
        <v>112</v>
      </c>
      <c r="K5" s="253"/>
      <c r="L5" s="433"/>
    </row>
    <row r="6" spans="1:12" ht="12.75" customHeight="1" x14ac:dyDescent="0.15">
      <c r="A6" s="1387"/>
      <c r="B6" s="1029">
        <v>33155</v>
      </c>
      <c r="C6" s="1035" t="s">
        <v>1741</v>
      </c>
      <c r="D6" s="1048">
        <v>1598335243</v>
      </c>
      <c r="E6" s="1031">
        <v>1598335243</v>
      </c>
      <c r="F6" s="1031">
        <f t="shared" si="0"/>
        <v>0</v>
      </c>
      <c r="G6" s="1033">
        <v>0</v>
      </c>
      <c r="H6" s="1032">
        <f t="shared" si="1"/>
        <v>0</v>
      </c>
      <c r="I6" s="1033">
        <v>0</v>
      </c>
      <c r="J6" s="1034">
        <v>0</v>
      </c>
      <c r="K6" s="253"/>
      <c r="L6" s="433"/>
    </row>
    <row r="7" spans="1:12" ht="12.75" customHeight="1" x14ac:dyDescent="0.15">
      <c r="A7" s="1387"/>
      <c r="B7" s="1029">
        <v>33160</v>
      </c>
      <c r="C7" s="1035" t="s">
        <v>566</v>
      </c>
      <c r="D7" s="1048">
        <v>204980</v>
      </c>
      <c r="E7" s="1031">
        <v>117355.8</v>
      </c>
      <c r="F7" s="1031">
        <f t="shared" si="0"/>
        <v>87624.2</v>
      </c>
      <c r="G7" s="1033">
        <v>0</v>
      </c>
      <c r="H7" s="1032">
        <f t="shared" si="1"/>
        <v>87624.2</v>
      </c>
      <c r="I7" s="1033">
        <v>87624.2</v>
      </c>
      <c r="J7" s="1034">
        <v>0</v>
      </c>
      <c r="K7" s="253"/>
      <c r="L7" s="433"/>
    </row>
    <row r="8" spans="1:12" ht="12.75" customHeight="1" x14ac:dyDescent="0.15">
      <c r="A8" s="1387"/>
      <c r="B8" s="1029">
        <v>33166</v>
      </c>
      <c r="C8" s="1035" t="s">
        <v>3231</v>
      </c>
      <c r="D8" s="1048">
        <v>1629570</v>
      </c>
      <c r="E8" s="1031">
        <v>1610459</v>
      </c>
      <c r="F8" s="1031">
        <f t="shared" si="0"/>
        <v>19111</v>
      </c>
      <c r="G8" s="1033">
        <v>7000</v>
      </c>
      <c r="H8" s="1032">
        <f t="shared" si="1"/>
        <v>12111</v>
      </c>
      <c r="I8" s="1033">
        <v>12111</v>
      </c>
      <c r="J8" s="1034">
        <v>0</v>
      </c>
      <c r="K8" s="253"/>
      <c r="L8" s="433"/>
    </row>
    <row r="9" spans="1:12" ht="12.75" customHeight="1" x14ac:dyDescent="0.15">
      <c r="A9" s="1387"/>
      <c r="B9" s="1029">
        <v>33192</v>
      </c>
      <c r="C9" s="1035" t="s">
        <v>567</v>
      </c>
      <c r="D9" s="1048">
        <v>144000</v>
      </c>
      <c r="E9" s="1031">
        <v>144000</v>
      </c>
      <c r="F9" s="1031">
        <f t="shared" si="0"/>
        <v>0</v>
      </c>
      <c r="G9" s="1033">
        <v>0</v>
      </c>
      <c r="H9" s="1032">
        <f t="shared" si="1"/>
        <v>0</v>
      </c>
      <c r="I9" s="1033">
        <v>0</v>
      </c>
      <c r="J9" s="1034">
        <v>0</v>
      </c>
      <c r="K9" s="253"/>
      <c r="L9" s="433"/>
    </row>
    <row r="10" spans="1:12" ht="12.75" customHeight="1" x14ac:dyDescent="0.15">
      <c r="A10" s="1387"/>
      <c r="B10" s="1029">
        <v>33351</v>
      </c>
      <c r="C10" s="1035" t="s">
        <v>3699</v>
      </c>
      <c r="D10" s="1048">
        <v>2757122</v>
      </c>
      <c r="E10" s="1031">
        <v>2734687.93</v>
      </c>
      <c r="F10" s="1031">
        <f t="shared" si="0"/>
        <v>22434.069999999832</v>
      </c>
      <c r="G10" s="1033">
        <v>22434.07</v>
      </c>
      <c r="H10" s="1032">
        <f t="shared" si="1"/>
        <v>-1.673470251262188E-10</v>
      </c>
      <c r="I10" s="1033">
        <v>0</v>
      </c>
      <c r="J10" s="1034">
        <v>0</v>
      </c>
      <c r="K10" s="253"/>
      <c r="L10" s="433"/>
    </row>
    <row r="11" spans="1:12" ht="12.75" customHeight="1" x14ac:dyDescent="0.15">
      <c r="A11" s="1387"/>
      <c r="B11" s="1029">
        <v>33352</v>
      </c>
      <c r="C11" s="1035" t="s">
        <v>3700</v>
      </c>
      <c r="D11" s="1048">
        <v>11830692</v>
      </c>
      <c r="E11" s="1031">
        <v>9738975.7599999998</v>
      </c>
      <c r="F11" s="1031">
        <f t="shared" si="0"/>
        <v>2091716.2400000002</v>
      </c>
      <c r="G11" s="1033">
        <v>2091716.24</v>
      </c>
      <c r="H11" s="1032">
        <f t="shared" si="1"/>
        <v>0</v>
      </c>
      <c r="I11" s="1033">
        <v>0</v>
      </c>
      <c r="J11" s="1034">
        <v>0</v>
      </c>
      <c r="K11" s="253"/>
      <c r="L11" s="433"/>
    </row>
    <row r="12" spans="1:12" ht="12.75" customHeight="1" x14ac:dyDescent="0.15">
      <c r="A12" s="1387"/>
      <c r="B12" s="1029">
        <v>33353</v>
      </c>
      <c r="C12" s="1035" t="s">
        <v>568</v>
      </c>
      <c r="D12" s="1048">
        <v>19888498627</v>
      </c>
      <c r="E12" s="1031">
        <v>19884179108</v>
      </c>
      <c r="F12" s="1031">
        <f t="shared" si="0"/>
        <v>4319519</v>
      </c>
      <c r="G12" s="1033">
        <v>4319519</v>
      </c>
      <c r="H12" s="1032">
        <f t="shared" si="1"/>
        <v>0</v>
      </c>
      <c r="I12" s="1033">
        <v>0</v>
      </c>
      <c r="J12" s="1034">
        <v>0</v>
      </c>
      <c r="K12" s="253"/>
      <c r="L12" s="433"/>
    </row>
    <row r="13" spans="1:12" ht="12.75" customHeight="1" x14ac:dyDescent="0.15">
      <c r="A13" s="1387"/>
      <c r="B13" s="1029">
        <v>33354</v>
      </c>
      <c r="C13" s="1035" t="s">
        <v>569</v>
      </c>
      <c r="D13" s="1048">
        <v>2756110</v>
      </c>
      <c r="E13" s="1031">
        <v>2756110</v>
      </c>
      <c r="F13" s="1031">
        <f t="shared" si="0"/>
        <v>0</v>
      </c>
      <c r="G13" s="1033">
        <v>0</v>
      </c>
      <c r="H13" s="1032">
        <f t="shared" si="1"/>
        <v>0</v>
      </c>
      <c r="I13" s="1033">
        <v>0</v>
      </c>
      <c r="J13" s="1034">
        <v>0</v>
      </c>
      <c r="K13" s="253"/>
      <c r="L13" s="433"/>
    </row>
    <row r="14" spans="1:12" ht="12.75" customHeight="1" x14ac:dyDescent="0.15">
      <c r="A14" s="1387"/>
      <c r="B14" s="1029" t="s">
        <v>3237</v>
      </c>
      <c r="C14" s="1030" t="s">
        <v>3229</v>
      </c>
      <c r="D14" s="1048">
        <v>62690000</v>
      </c>
      <c r="E14" s="1031">
        <v>62690000</v>
      </c>
      <c r="F14" s="1031">
        <f t="shared" si="0"/>
        <v>0</v>
      </c>
      <c r="G14" s="1031">
        <v>0</v>
      </c>
      <c r="H14" s="1032">
        <f t="shared" si="1"/>
        <v>0</v>
      </c>
      <c r="I14" s="1033">
        <v>0</v>
      </c>
      <c r="J14" s="1034">
        <v>0</v>
      </c>
      <c r="K14" s="430"/>
    </row>
    <row r="15" spans="1:12" ht="34.5" customHeight="1" x14ac:dyDescent="0.15">
      <c r="A15" s="1387"/>
      <c r="B15" s="1029" t="s">
        <v>3238</v>
      </c>
      <c r="C15" s="1030" t="s">
        <v>3232</v>
      </c>
      <c r="D15" s="1048">
        <v>84990</v>
      </c>
      <c r="E15" s="1031">
        <v>84990</v>
      </c>
      <c r="F15" s="1031">
        <f t="shared" si="0"/>
        <v>0</v>
      </c>
      <c r="G15" s="1033">
        <v>0</v>
      </c>
      <c r="H15" s="1032">
        <f t="shared" si="1"/>
        <v>0</v>
      </c>
      <c r="I15" s="1033">
        <v>0</v>
      </c>
      <c r="J15" s="1034">
        <v>0</v>
      </c>
      <c r="K15" s="432"/>
    </row>
    <row r="16" spans="1:12" s="192" customFormat="1" ht="15.75" customHeight="1" x14ac:dyDescent="0.2">
      <c r="A16" s="462" t="s">
        <v>3701</v>
      </c>
      <c r="B16" s="1051"/>
      <c r="C16" s="1052"/>
      <c r="D16" s="1049">
        <f>SUM(D4:D15)</f>
        <v>21572257334</v>
      </c>
      <c r="E16" s="1049">
        <f t="shared" ref="E16:J16" si="2">SUM(E4:E15)</f>
        <v>21565683984.490002</v>
      </c>
      <c r="F16" s="1049">
        <f>SUM(F4:F15)</f>
        <v>6573349.5099999998</v>
      </c>
      <c r="G16" s="1049">
        <f t="shared" si="2"/>
        <v>6473502.3100000005</v>
      </c>
      <c r="H16" s="1049">
        <f t="shared" si="2"/>
        <v>99847.199999999837</v>
      </c>
      <c r="I16" s="1049">
        <f t="shared" si="2"/>
        <v>99735.2</v>
      </c>
      <c r="J16" s="1053">
        <f t="shared" si="2"/>
        <v>112</v>
      </c>
      <c r="K16" s="431"/>
    </row>
    <row r="17" spans="1:12" s="430" customFormat="1" ht="24" customHeight="1" x14ac:dyDescent="0.15">
      <c r="A17" s="272" t="s">
        <v>570</v>
      </c>
      <c r="B17" s="1029">
        <v>27355</v>
      </c>
      <c r="C17" s="1030" t="s">
        <v>571</v>
      </c>
      <c r="D17" s="1050">
        <v>396046804</v>
      </c>
      <c r="E17" s="1033">
        <v>396046804</v>
      </c>
      <c r="F17" s="1031">
        <f>D17-E17</f>
        <v>0</v>
      </c>
      <c r="G17" s="1033">
        <v>0</v>
      </c>
      <c r="H17" s="1032">
        <f>F17-G17</f>
        <v>0</v>
      </c>
      <c r="I17" s="1033">
        <v>0</v>
      </c>
      <c r="J17" s="1034">
        <v>0</v>
      </c>
      <c r="L17" s="432"/>
    </row>
    <row r="18" spans="1:12" s="192" customFormat="1" ht="15.75" customHeight="1" x14ac:dyDescent="0.2">
      <c r="A18" s="1388" t="s">
        <v>2830</v>
      </c>
      <c r="B18" s="1389"/>
      <c r="C18" s="1389"/>
      <c r="D18" s="1049">
        <f>SUM(D17:D17)</f>
        <v>396046804</v>
      </c>
      <c r="E18" s="1049">
        <f t="shared" ref="E18:J18" si="3">SUM(E17:E17)</f>
        <v>396046804</v>
      </c>
      <c r="F18" s="1049">
        <f t="shared" si="3"/>
        <v>0</v>
      </c>
      <c r="G18" s="1049">
        <f t="shared" si="3"/>
        <v>0</v>
      </c>
      <c r="H18" s="1049">
        <f t="shared" si="3"/>
        <v>0</v>
      </c>
      <c r="I18" s="1049">
        <f t="shared" si="3"/>
        <v>0</v>
      </c>
      <c r="J18" s="1053">
        <f t="shared" si="3"/>
        <v>0</v>
      </c>
      <c r="K18" s="431"/>
      <c r="L18" s="431"/>
    </row>
    <row r="19" spans="1:12" s="430" customFormat="1" ht="24" customHeight="1" x14ac:dyDescent="0.15">
      <c r="A19" s="1387" t="s">
        <v>572</v>
      </c>
      <c r="B19" s="1029">
        <v>13015</v>
      </c>
      <c r="C19" s="1030" t="s">
        <v>573</v>
      </c>
      <c r="D19" s="1050">
        <v>1868441</v>
      </c>
      <c r="E19" s="1033">
        <v>1868441</v>
      </c>
      <c r="F19" s="1031">
        <f t="shared" ref="F19:F28" si="4">D19-E19</f>
        <v>0</v>
      </c>
      <c r="G19" s="1033">
        <v>0</v>
      </c>
      <c r="H19" s="1032">
        <f t="shared" ref="H19:H20" si="5">F19-G19</f>
        <v>0</v>
      </c>
      <c r="I19" s="1033">
        <v>0</v>
      </c>
      <c r="J19" s="1034">
        <v>0</v>
      </c>
    </row>
    <row r="20" spans="1:12" s="430" customFormat="1" ht="24" customHeight="1" x14ac:dyDescent="0.15">
      <c r="A20" s="1387"/>
      <c r="B20" s="1029">
        <v>13305</v>
      </c>
      <c r="C20" s="1030" t="s">
        <v>2662</v>
      </c>
      <c r="D20" s="1050">
        <v>2985510000</v>
      </c>
      <c r="E20" s="1033">
        <v>2979727693.9000001</v>
      </c>
      <c r="F20" s="1031">
        <f t="shared" si="4"/>
        <v>5782306.0999999046</v>
      </c>
      <c r="G20" s="1033">
        <v>0</v>
      </c>
      <c r="H20" s="1032">
        <f t="shared" si="5"/>
        <v>5782306.0999999046</v>
      </c>
      <c r="I20" s="1033">
        <v>5782306.0999999996</v>
      </c>
      <c r="J20" s="1034">
        <v>0</v>
      </c>
    </row>
    <row r="21" spans="1:12" s="430" customFormat="1" ht="24" customHeight="1" x14ac:dyDescent="0.15">
      <c r="A21" s="1387"/>
      <c r="B21" s="1029">
        <v>13307</v>
      </c>
      <c r="C21" s="1030" t="s">
        <v>574</v>
      </c>
      <c r="D21" s="1050">
        <v>25720000</v>
      </c>
      <c r="E21" s="1033">
        <v>25074588</v>
      </c>
      <c r="F21" s="1031">
        <f t="shared" si="4"/>
        <v>645412</v>
      </c>
      <c r="G21" s="1033">
        <v>0</v>
      </c>
      <c r="H21" s="1032">
        <f>F21-G21</f>
        <v>645412</v>
      </c>
      <c r="I21" s="1033">
        <v>0</v>
      </c>
      <c r="J21" s="1034">
        <v>645412</v>
      </c>
    </row>
    <row r="22" spans="1:12" s="430" customFormat="1" ht="24" customHeight="1" x14ac:dyDescent="0.15">
      <c r="A22" s="1387"/>
      <c r="B22" s="1029">
        <v>13351</v>
      </c>
      <c r="C22" s="1030" t="s">
        <v>2663</v>
      </c>
      <c r="D22" s="1050">
        <v>11915465</v>
      </c>
      <c r="E22" s="1033">
        <v>10672162.350000001</v>
      </c>
      <c r="F22" s="1031">
        <f t="shared" si="4"/>
        <v>1243302.6499999985</v>
      </c>
      <c r="G22" s="1033">
        <v>0</v>
      </c>
      <c r="H22" s="1032">
        <f t="shared" ref="H22" si="6">F22-G22</f>
        <v>1243302.6499999985</v>
      </c>
      <c r="I22" s="1033">
        <v>1243302.6499999999</v>
      </c>
      <c r="J22" s="1034">
        <v>0</v>
      </c>
    </row>
    <row r="23" spans="1:12" s="192" customFormat="1" ht="15.75" customHeight="1" x14ac:dyDescent="0.2">
      <c r="A23" s="462" t="s">
        <v>2831</v>
      </c>
      <c r="B23" s="1051"/>
      <c r="C23" s="1052"/>
      <c r="D23" s="1049">
        <f>SUM(D19:D22)</f>
        <v>3025013906</v>
      </c>
      <c r="E23" s="1049">
        <f>SUM(E19:E22)</f>
        <v>3017342885.25</v>
      </c>
      <c r="F23" s="1049">
        <f>SUM(F19:F22)</f>
        <v>7671020.7499999031</v>
      </c>
      <c r="G23" s="1049">
        <f t="shared" ref="G23:J23" si="7">SUM(G19:G22)</f>
        <v>0</v>
      </c>
      <c r="H23" s="1049">
        <f>SUM(H19:H22)</f>
        <v>7671020.7499999031</v>
      </c>
      <c r="I23" s="1049">
        <f t="shared" si="7"/>
        <v>7025608.75</v>
      </c>
      <c r="J23" s="1053">
        <f t="shared" si="7"/>
        <v>645412</v>
      </c>
      <c r="K23" s="444"/>
    </row>
    <row r="24" spans="1:12" s="430" customFormat="1" ht="14.25" customHeight="1" x14ac:dyDescent="0.15">
      <c r="A24" s="1390" t="s">
        <v>3702</v>
      </c>
      <c r="B24" s="1029">
        <v>98035</v>
      </c>
      <c r="C24" s="1030" t="s">
        <v>4562</v>
      </c>
      <c r="D24" s="1048">
        <v>150000</v>
      </c>
      <c r="E24" s="1031">
        <v>150000</v>
      </c>
      <c r="F24" s="1031">
        <f t="shared" si="4"/>
        <v>0</v>
      </c>
      <c r="G24" s="1031">
        <v>0</v>
      </c>
      <c r="H24" s="1032">
        <f>F24-G24</f>
        <v>0</v>
      </c>
      <c r="I24" s="1033">
        <v>0</v>
      </c>
      <c r="J24" s="1034">
        <v>0</v>
      </c>
      <c r="K24" s="432"/>
    </row>
    <row r="25" spans="1:12" s="430" customFormat="1" ht="14.25" customHeight="1" x14ac:dyDescent="0.15">
      <c r="A25" s="1391"/>
      <c r="B25" s="1029">
        <v>98048</v>
      </c>
      <c r="C25" s="1030" t="s">
        <v>4563</v>
      </c>
      <c r="D25" s="1048">
        <v>640000000</v>
      </c>
      <c r="E25" s="1031">
        <v>638759308.54999995</v>
      </c>
      <c r="F25" s="1031">
        <f t="shared" si="4"/>
        <v>1240691.4500000477</v>
      </c>
      <c r="G25" s="1031">
        <v>0</v>
      </c>
      <c r="H25" s="1032">
        <f>F25-G25</f>
        <v>1240691.4500000477</v>
      </c>
      <c r="I25" s="1033">
        <v>552908.44999999995</v>
      </c>
      <c r="J25" s="1034">
        <v>687783</v>
      </c>
      <c r="K25" s="432"/>
    </row>
    <row r="26" spans="1:12" s="430" customFormat="1" ht="24" customHeight="1" x14ac:dyDescent="0.15">
      <c r="A26" s="1391"/>
      <c r="B26" s="1029">
        <v>98074</v>
      </c>
      <c r="C26" s="1030" t="s">
        <v>3703</v>
      </c>
      <c r="D26" s="1048">
        <v>15000</v>
      </c>
      <c r="E26" s="1031">
        <v>9173.4599999999991</v>
      </c>
      <c r="F26" s="1031">
        <f t="shared" si="4"/>
        <v>5826.5400000000009</v>
      </c>
      <c r="G26" s="1031">
        <v>0</v>
      </c>
      <c r="H26" s="1032">
        <f t="shared" ref="H26:H28" si="8">F26-G26</f>
        <v>5826.5400000000009</v>
      </c>
      <c r="I26" s="1033">
        <v>0</v>
      </c>
      <c r="J26" s="1034">
        <v>5826.5400000000009</v>
      </c>
    </row>
    <row r="27" spans="1:12" s="430" customFormat="1" ht="24" customHeight="1" x14ac:dyDescent="0.15">
      <c r="A27" s="1391"/>
      <c r="B27" s="1029">
        <v>98193</v>
      </c>
      <c r="C27" s="1030" t="s">
        <v>4564</v>
      </c>
      <c r="D27" s="1048">
        <v>500000</v>
      </c>
      <c r="E27" s="1031">
        <v>150804.46</v>
      </c>
      <c r="F27" s="1031">
        <f t="shared" si="4"/>
        <v>349195.54000000004</v>
      </c>
      <c r="G27" s="1031">
        <v>0</v>
      </c>
      <c r="H27" s="1032">
        <f t="shared" si="8"/>
        <v>349195.54000000004</v>
      </c>
      <c r="I27" s="1033">
        <v>0</v>
      </c>
      <c r="J27" s="1034">
        <v>349195.54000000004</v>
      </c>
    </row>
    <row r="28" spans="1:12" s="430" customFormat="1" ht="24" customHeight="1" x14ac:dyDescent="0.15">
      <c r="A28" s="1392"/>
      <c r="B28" s="1029">
        <v>98348</v>
      </c>
      <c r="C28" s="1030" t="s">
        <v>4565</v>
      </c>
      <c r="D28" s="1048">
        <v>500000</v>
      </c>
      <c r="E28" s="1031">
        <v>81990.03</v>
      </c>
      <c r="F28" s="1031">
        <f t="shared" si="4"/>
        <v>418009.97</v>
      </c>
      <c r="G28" s="1031">
        <v>0</v>
      </c>
      <c r="H28" s="1032">
        <f t="shared" si="8"/>
        <v>418009.97</v>
      </c>
      <c r="I28" s="1033">
        <v>0</v>
      </c>
      <c r="J28" s="1034">
        <v>418009.97</v>
      </c>
    </row>
    <row r="29" spans="1:12" s="192" customFormat="1" ht="15.75" customHeight="1" x14ac:dyDescent="0.2">
      <c r="A29" s="462" t="s">
        <v>3704</v>
      </c>
      <c r="B29" s="1051"/>
      <c r="C29" s="1052"/>
      <c r="D29" s="1049">
        <f>SUM(D24:D28)</f>
        <v>641165000</v>
      </c>
      <c r="E29" s="1049">
        <f t="shared" ref="E29:J29" si="9">SUM(E24:E28)</f>
        <v>639151276.5</v>
      </c>
      <c r="F29" s="1049">
        <f>SUM(F24:F28)</f>
        <v>2013723.5000000477</v>
      </c>
      <c r="G29" s="1049">
        <f t="shared" si="9"/>
        <v>0</v>
      </c>
      <c r="H29" s="1049">
        <f>SUM(H24:H28)</f>
        <v>2013723.5000000477</v>
      </c>
      <c r="I29" s="1049">
        <f t="shared" si="9"/>
        <v>552908.44999999995</v>
      </c>
      <c r="J29" s="1053">
        <f t="shared" si="9"/>
        <v>1460815.05</v>
      </c>
      <c r="K29" s="437"/>
      <c r="L29" s="438"/>
    </row>
    <row r="30" spans="1:12" s="430" customFormat="1" ht="24" customHeight="1" x14ac:dyDescent="0.15">
      <c r="A30" s="1393" t="s">
        <v>575</v>
      </c>
      <c r="B30" s="1029">
        <v>35015</v>
      </c>
      <c r="C30" s="1030" t="s">
        <v>576</v>
      </c>
      <c r="D30" s="1050">
        <v>19041776.5</v>
      </c>
      <c r="E30" s="1033">
        <v>18206780</v>
      </c>
      <c r="F30" s="1031">
        <f t="shared" ref="F30:F34" si="10">D30-E30</f>
        <v>834996.5</v>
      </c>
      <c r="G30" s="1033">
        <v>544996.5</v>
      </c>
      <c r="H30" s="1032">
        <f>F30-G30</f>
        <v>290000</v>
      </c>
      <c r="I30" s="1031">
        <v>290000</v>
      </c>
      <c r="J30" s="1037">
        <v>0</v>
      </c>
    </row>
    <row r="31" spans="1:12" s="430" customFormat="1" ht="24" customHeight="1" x14ac:dyDescent="0.15">
      <c r="A31" s="1393"/>
      <c r="B31" s="1029">
        <v>35018</v>
      </c>
      <c r="C31" s="1030" t="s">
        <v>577</v>
      </c>
      <c r="D31" s="1050">
        <v>7792040</v>
      </c>
      <c r="E31" s="1033">
        <v>7792040</v>
      </c>
      <c r="F31" s="1031">
        <f t="shared" si="10"/>
        <v>0</v>
      </c>
      <c r="G31" s="1033">
        <v>0</v>
      </c>
      <c r="H31" s="1032">
        <f t="shared" ref="H31:H34" si="11">F31-G31</f>
        <v>0</v>
      </c>
      <c r="I31" s="1031">
        <v>0</v>
      </c>
      <c r="J31" s="1037">
        <v>0</v>
      </c>
    </row>
    <row r="32" spans="1:12" s="430" customFormat="1" ht="12.75" customHeight="1" x14ac:dyDescent="0.15">
      <c r="A32" s="1393"/>
      <c r="B32" s="1029">
        <v>35019</v>
      </c>
      <c r="C32" s="1030" t="s">
        <v>1730</v>
      </c>
      <c r="D32" s="1050">
        <v>3730615</v>
      </c>
      <c r="E32" s="1033">
        <f>3373653-66210</f>
        <v>3307443</v>
      </c>
      <c r="F32" s="1031">
        <f t="shared" si="10"/>
        <v>423172</v>
      </c>
      <c r="G32" s="1033">
        <v>328747</v>
      </c>
      <c r="H32" s="1032">
        <f t="shared" si="11"/>
        <v>94425</v>
      </c>
      <c r="I32" s="1033">
        <v>94425</v>
      </c>
      <c r="J32" s="1034">
        <v>0</v>
      </c>
      <c r="K32" s="432"/>
    </row>
    <row r="33" spans="1:12" s="430" customFormat="1" ht="12.75" customHeight="1" x14ac:dyDescent="0.15">
      <c r="A33" s="1393"/>
      <c r="B33" s="1029">
        <v>35442</v>
      </c>
      <c r="C33" s="1030" t="s">
        <v>4566</v>
      </c>
      <c r="D33" s="1050">
        <v>240000</v>
      </c>
      <c r="E33" s="1033">
        <v>240000</v>
      </c>
      <c r="F33" s="1031">
        <f t="shared" si="10"/>
        <v>0</v>
      </c>
      <c r="G33" s="1033">
        <v>0</v>
      </c>
      <c r="H33" s="1032">
        <f t="shared" si="11"/>
        <v>0</v>
      </c>
      <c r="I33" s="1033">
        <v>0</v>
      </c>
      <c r="J33" s="1034">
        <v>0</v>
      </c>
    </row>
    <row r="34" spans="1:12" s="430" customFormat="1" ht="24" customHeight="1" x14ac:dyDescent="0.15">
      <c r="A34" s="1393"/>
      <c r="B34" s="1029">
        <v>35500</v>
      </c>
      <c r="C34" s="1030" t="s">
        <v>4567</v>
      </c>
      <c r="D34" s="1050">
        <v>9940488.8000000007</v>
      </c>
      <c r="E34" s="1033">
        <v>9940488.8000000007</v>
      </c>
      <c r="F34" s="1031">
        <f t="shared" si="10"/>
        <v>0</v>
      </c>
      <c r="G34" s="1033">
        <v>0</v>
      </c>
      <c r="H34" s="1032">
        <f t="shared" si="11"/>
        <v>0</v>
      </c>
      <c r="I34" s="1033">
        <v>0</v>
      </c>
      <c r="J34" s="1034">
        <v>0</v>
      </c>
    </row>
    <row r="35" spans="1:12" s="192" customFormat="1" ht="15.75" customHeight="1" x14ac:dyDescent="0.2">
      <c r="A35" s="462" t="s">
        <v>2832</v>
      </c>
      <c r="B35" s="1051"/>
      <c r="C35" s="1052"/>
      <c r="D35" s="1049">
        <f>SUM(D30:D34)</f>
        <v>40744920.299999997</v>
      </c>
      <c r="E35" s="1049">
        <f t="shared" ref="E35:J35" si="12">SUM(E30:E34)</f>
        <v>39486751.799999997</v>
      </c>
      <c r="F35" s="1049">
        <f t="shared" si="12"/>
        <v>1258168.5</v>
      </c>
      <c r="G35" s="1049">
        <f t="shared" si="12"/>
        <v>873743.5</v>
      </c>
      <c r="H35" s="1049">
        <f t="shared" si="12"/>
        <v>384425</v>
      </c>
      <c r="I35" s="1049">
        <f t="shared" si="12"/>
        <v>384425</v>
      </c>
      <c r="J35" s="1053">
        <f t="shared" si="12"/>
        <v>0</v>
      </c>
    </row>
    <row r="36" spans="1:12" ht="24" customHeight="1" x14ac:dyDescent="0.15">
      <c r="A36" s="1387" t="s">
        <v>578</v>
      </c>
      <c r="B36" s="1029">
        <v>34017</v>
      </c>
      <c r="C36" s="1030" t="s">
        <v>3233</v>
      </c>
      <c r="D36" s="1050">
        <v>276000</v>
      </c>
      <c r="E36" s="1033">
        <v>202255</v>
      </c>
      <c r="F36" s="1031">
        <f t="shared" ref="F36:F45" si="13">D36-E36</f>
        <v>73745</v>
      </c>
      <c r="G36" s="1033">
        <v>0</v>
      </c>
      <c r="H36" s="1036">
        <f t="shared" ref="H36:H45" si="14">F36-G36</f>
        <v>73745</v>
      </c>
      <c r="I36" s="1033">
        <v>73745</v>
      </c>
      <c r="J36" s="1034">
        <v>0</v>
      </c>
      <c r="K36" s="430"/>
    </row>
    <row r="37" spans="1:12" ht="24" customHeight="1" x14ac:dyDescent="0.15">
      <c r="A37" s="1387"/>
      <c r="B37" s="1029">
        <v>34019</v>
      </c>
      <c r="C37" s="1030" t="s">
        <v>3234</v>
      </c>
      <c r="D37" s="1050">
        <v>150000</v>
      </c>
      <c r="E37" s="1033">
        <v>150000</v>
      </c>
      <c r="F37" s="1031">
        <f t="shared" si="13"/>
        <v>0</v>
      </c>
      <c r="G37" s="1033">
        <v>0</v>
      </c>
      <c r="H37" s="1036">
        <f t="shared" si="14"/>
        <v>0</v>
      </c>
      <c r="I37" s="1033">
        <v>0</v>
      </c>
      <c r="J37" s="1034">
        <v>0</v>
      </c>
    </row>
    <row r="38" spans="1:12" ht="24" customHeight="1" x14ac:dyDescent="0.15">
      <c r="A38" s="1387"/>
      <c r="B38" s="1029">
        <v>34031</v>
      </c>
      <c r="C38" s="1030" t="s">
        <v>2664</v>
      </c>
      <c r="D38" s="1050">
        <v>341000</v>
      </c>
      <c r="E38" s="1033">
        <v>341000</v>
      </c>
      <c r="F38" s="1031">
        <f t="shared" si="13"/>
        <v>0</v>
      </c>
      <c r="G38" s="1033">
        <v>0</v>
      </c>
      <c r="H38" s="1036">
        <f t="shared" si="14"/>
        <v>0</v>
      </c>
      <c r="I38" s="1033">
        <v>0</v>
      </c>
      <c r="J38" s="1034">
        <v>0</v>
      </c>
    </row>
    <row r="39" spans="1:12" ht="12.75" customHeight="1" x14ac:dyDescent="0.15">
      <c r="A39" s="1387"/>
      <c r="B39" s="1029">
        <v>34053</v>
      </c>
      <c r="C39" s="1030" t="s">
        <v>579</v>
      </c>
      <c r="D39" s="1050">
        <v>218000</v>
      </c>
      <c r="E39" s="1033">
        <v>218000</v>
      </c>
      <c r="F39" s="1031">
        <f t="shared" si="13"/>
        <v>0</v>
      </c>
      <c r="G39" s="1033">
        <v>0</v>
      </c>
      <c r="H39" s="1036">
        <f t="shared" si="14"/>
        <v>0</v>
      </c>
      <c r="I39" s="1033">
        <v>0</v>
      </c>
      <c r="J39" s="1034">
        <v>0</v>
      </c>
    </row>
    <row r="40" spans="1:12" ht="12.75" customHeight="1" x14ac:dyDescent="0.15">
      <c r="A40" s="1387"/>
      <c r="B40" s="1029">
        <v>34070</v>
      </c>
      <c r="C40" s="1030" t="s">
        <v>580</v>
      </c>
      <c r="D40" s="1050">
        <v>964000</v>
      </c>
      <c r="E40" s="1033">
        <v>723400</v>
      </c>
      <c r="F40" s="1031">
        <f t="shared" si="13"/>
        <v>240600</v>
      </c>
      <c r="G40" s="1033">
        <v>220000</v>
      </c>
      <c r="H40" s="1036">
        <f t="shared" si="14"/>
        <v>20600</v>
      </c>
      <c r="I40" s="1033">
        <v>20600</v>
      </c>
      <c r="J40" s="1034">
        <v>0</v>
      </c>
    </row>
    <row r="41" spans="1:12" ht="12.75" customHeight="1" x14ac:dyDescent="0.15">
      <c r="A41" s="1387"/>
      <c r="B41" s="1029">
        <v>34090</v>
      </c>
      <c r="C41" s="1030" t="s">
        <v>3236</v>
      </c>
      <c r="D41" s="1050">
        <v>400000</v>
      </c>
      <c r="E41" s="1033">
        <v>400000</v>
      </c>
      <c r="F41" s="1031">
        <f t="shared" si="13"/>
        <v>0</v>
      </c>
      <c r="G41" s="1033">
        <v>0</v>
      </c>
      <c r="H41" s="1036">
        <f t="shared" si="14"/>
        <v>0</v>
      </c>
      <c r="I41" s="1033">
        <v>0</v>
      </c>
      <c r="J41" s="1034">
        <v>0</v>
      </c>
    </row>
    <row r="42" spans="1:12" ht="24" customHeight="1" x14ac:dyDescent="0.15">
      <c r="A42" s="1387"/>
      <c r="B42" s="1029">
        <v>34352</v>
      </c>
      <c r="C42" s="1030" t="s">
        <v>581</v>
      </c>
      <c r="D42" s="1050">
        <v>6050000</v>
      </c>
      <c r="E42" s="1033">
        <v>6050000</v>
      </c>
      <c r="F42" s="1031">
        <f t="shared" si="13"/>
        <v>0</v>
      </c>
      <c r="G42" s="1033">
        <v>0</v>
      </c>
      <c r="H42" s="1036">
        <f t="shared" si="14"/>
        <v>0</v>
      </c>
      <c r="I42" s="1033">
        <v>0</v>
      </c>
      <c r="J42" s="1034">
        <v>0</v>
      </c>
    </row>
    <row r="43" spans="1:12" ht="12.75" customHeight="1" x14ac:dyDescent="0.15">
      <c r="A43" s="1387"/>
      <c r="B43" s="1029">
        <v>34502</v>
      </c>
      <c r="C43" s="1030" t="s">
        <v>3705</v>
      </c>
      <c r="D43" s="1050">
        <v>1400000</v>
      </c>
      <c r="E43" s="1033">
        <v>1400000</v>
      </c>
      <c r="F43" s="1031">
        <f t="shared" si="13"/>
        <v>0</v>
      </c>
      <c r="G43" s="1033">
        <v>0</v>
      </c>
      <c r="H43" s="1036">
        <f t="shared" si="14"/>
        <v>0</v>
      </c>
      <c r="I43" s="1033">
        <v>0</v>
      </c>
      <c r="J43" s="1034">
        <v>0</v>
      </c>
    </row>
    <row r="44" spans="1:12" ht="12.75" customHeight="1" x14ac:dyDescent="0.15">
      <c r="A44" s="1387"/>
      <c r="B44" s="1029">
        <v>34503</v>
      </c>
      <c r="C44" s="1030" t="s">
        <v>4568</v>
      </c>
      <c r="D44" s="1050">
        <v>305000</v>
      </c>
      <c r="E44" s="1033">
        <v>182000</v>
      </c>
      <c r="F44" s="1031">
        <f t="shared" si="13"/>
        <v>123000</v>
      </c>
      <c r="G44" s="1033">
        <v>123000</v>
      </c>
      <c r="H44" s="1036">
        <f t="shared" si="14"/>
        <v>0</v>
      </c>
      <c r="I44" s="1033">
        <v>0</v>
      </c>
      <c r="J44" s="1034">
        <v>0</v>
      </c>
    </row>
    <row r="45" spans="1:12" ht="24" customHeight="1" x14ac:dyDescent="0.15">
      <c r="A45" s="1387"/>
      <c r="B45" s="1029">
        <v>34505</v>
      </c>
      <c r="C45" s="1030" t="s">
        <v>4569</v>
      </c>
      <c r="D45" s="1050">
        <v>675000</v>
      </c>
      <c r="E45" s="1033">
        <v>675000</v>
      </c>
      <c r="F45" s="1031">
        <f t="shared" si="13"/>
        <v>0</v>
      </c>
      <c r="G45" s="1033">
        <v>0</v>
      </c>
      <c r="H45" s="1036">
        <f t="shared" si="14"/>
        <v>0</v>
      </c>
      <c r="I45" s="1033">
        <v>0</v>
      </c>
      <c r="J45" s="1034">
        <v>0</v>
      </c>
    </row>
    <row r="46" spans="1:12" ht="12.75" customHeight="1" x14ac:dyDescent="0.15">
      <c r="A46" s="1387"/>
      <c r="B46" s="1029" t="s">
        <v>3239</v>
      </c>
      <c r="C46" s="1030" t="s">
        <v>3235</v>
      </c>
      <c r="D46" s="1050">
        <v>1137457.1399999999</v>
      </c>
      <c r="E46" s="1033">
        <v>1137457.1399999999</v>
      </c>
      <c r="F46" s="1031">
        <f>D46-E46</f>
        <v>0</v>
      </c>
      <c r="G46" s="1033">
        <v>0</v>
      </c>
      <c r="H46" s="1036">
        <f>F46-G46</f>
        <v>0</v>
      </c>
      <c r="I46" s="1033">
        <v>0</v>
      </c>
      <c r="J46" s="1034">
        <v>0</v>
      </c>
      <c r="K46" s="430"/>
    </row>
    <row r="47" spans="1:12" s="192" customFormat="1" ht="15.75" customHeight="1" x14ac:dyDescent="0.2">
      <c r="A47" s="462" t="s">
        <v>2833</v>
      </c>
      <c r="B47" s="1051"/>
      <c r="C47" s="1052"/>
      <c r="D47" s="1049">
        <f>SUM(D36:D46)</f>
        <v>11916457.140000001</v>
      </c>
      <c r="E47" s="1049">
        <f t="shared" ref="E47:J47" si="15">SUM(E36:E46)</f>
        <v>11479112.140000001</v>
      </c>
      <c r="F47" s="1049">
        <f t="shared" si="15"/>
        <v>437345</v>
      </c>
      <c r="G47" s="1049">
        <f t="shared" si="15"/>
        <v>343000</v>
      </c>
      <c r="H47" s="1049">
        <f t="shared" si="15"/>
        <v>94345</v>
      </c>
      <c r="I47" s="1049">
        <f t="shared" si="15"/>
        <v>94345</v>
      </c>
      <c r="J47" s="1053">
        <f t="shared" si="15"/>
        <v>0</v>
      </c>
    </row>
    <row r="48" spans="1:12" s="430" customFormat="1" ht="24" customHeight="1" x14ac:dyDescent="0.15">
      <c r="A48" s="273" t="s">
        <v>3715</v>
      </c>
      <c r="B48" s="1029" t="s">
        <v>4570</v>
      </c>
      <c r="C48" s="1030" t="s">
        <v>4571</v>
      </c>
      <c r="D48" s="1050">
        <v>1121972.5</v>
      </c>
      <c r="E48" s="1033">
        <v>1121972.5</v>
      </c>
      <c r="F48" s="1031">
        <f>D48-E48</f>
        <v>0</v>
      </c>
      <c r="G48" s="1033">
        <v>0</v>
      </c>
      <c r="H48" s="1032">
        <f>F48-G48</f>
        <v>0</v>
      </c>
      <c r="I48" s="1033">
        <v>0</v>
      </c>
      <c r="J48" s="1034">
        <v>0</v>
      </c>
      <c r="K48" s="431"/>
      <c r="L48" s="431"/>
    </row>
    <row r="49" spans="1:12" s="430" customFormat="1" ht="15.75" customHeight="1" x14ac:dyDescent="0.15">
      <c r="A49" s="458" t="s">
        <v>3716</v>
      </c>
      <c r="B49" s="446"/>
      <c r="C49" s="445"/>
      <c r="D49" s="447">
        <f>SUM(D48:D48)</f>
        <v>1121972.5</v>
      </c>
      <c r="E49" s="447">
        <f t="shared" ref="E49:J49" si="16">SUM(E48:E48)</f>
        <v>1121972.5</v>
      </c>
      <c r="F49" s="447">
        <f t="shared" si="16"/>
        <v>0</v>
      </c>
      <c r="G49" s="447">
        <f t="shared" si="16"/>
        <v>0</v>
      </c>
      <c r="H49" s="447">
        <f t="shared" si="16"/>
        <v>0</v>
      </c>
      <c r="I49" s="447">
        <f t="shared" si="16"/>
        <v>0</v>
      </c>
      <c r="J49" s="463">
        <f t="shared" si="16"/>
        <v>0</v>
      </c>
      <c r="K49" s="431"/>
      <c r="L49" s="431"/>
    </row>
    <row r="50" spans="1:12" ht="12.75" customHeight="1" x14ac:dyDescent="0.15">
      <c r="A50" s="273" t="s">
        <v>2834</v>
      </c>
      <c r="B50" s="1029">
        <v>4001</v>
      </c>
      <c r="C50" s="1030" t="s">
        <v>2665</v>
      </c>
      <c r="D50" s="1050">
        <v>300000</v>
      </c>
      <c r="E50" s="1033">
        <v>300000</v>
      </c>
      <c r="F50" s="1031">
        <f t="shared" si="0"/>
        <v>0</v>
      </c>
      <c r="G50" s="1033">
        <v>0</v>
      </c>
      <c r="H50" s="1032">
        <f>F50-G50</f>
        <v>0</v>
      </c>
      <c r="I50" s="1033">
        <v>0</v>
      </c>
      <c r="J50" s="1034">
        <v>0</v>
      </c>
      <c r="K50" s="430"/>
    </row>
    <row r="51" spans="1:12" s="192" customFormat="1" ht="15.75" customHeight="1" x14ac:dyDescent="0.2">
      <c r="A51" s="462" t="s">
        <v>2835</v>
      </c>
      <c r="B51" s="1054"/>
      <c r="C51" s="1052"/>
      <c r="D51" s="1049">
        <f>SUM(D50:D50)</f>
        <v>300000</v>
      </c>
      <c r="E51" s="1049">
        <f t="shared" ref="E51:J51" si="17">SUM(E50:E50)</f>
        <v>300000</v>
      </c>
      <c r="F51" s="1049">
        <f t="shared" si="17"/>
        <v>0</v>
      </c>
      <c r="G51" s="1049">
        <f t="shared" si="17"/>
        <v>0</v>
      </c>
      <c r="H51" s="1049">
        <f t="shared" si="17"/>
        <v>0</v>
      </c>
      <c r="I51" s="1049">
        <f t="shared" si="17"/>
        <v>0</v>
      </c>
      <c r="J51" s="1053">
        <f t="shared" si="17"/>
        <v>0</v>
      </c>
    </row>
    <row r="52" spans="1:12" s="430" customFormat="1" ht="12.75" customHeight="1" x14ac:dyDescent="0.15">
      <c r="A52" s="1387" t="s">
        <v>582</v>
      </c>
      <c r="B52" s="1029">
        <v>91252</v>
      </c>
      <c r="C52" s="1030" t="s">
        <v>583</v>
      </c>
      <c r="D52" s="1050">
        <v>183156000</v>
      </c>
      <c r="E52" s="1033">
        <v>183156000</v>
      </c>
      <c r="F52" s="1031">
        <f t="shared" ref="F52:F53" si="18">D52-E52</f>
        <v>0</v>
      </c>
      <c r="G52" s="1033">
        <v>0</v>
      </c>
      <c r="H52" s="1032">
        <f>F52-G52</f>
        <v>0</v>
      </c>
      <c r="I52" s="1033">
        <v>0</v>
      </c>
      <c r="J52" s="1034">
        <v>0</v>
      </c>
      <c r="K52" s="431"/>
      <c r="L52" s="431"/>
    </row>
    <row r="53" spans="1:12" s="430" customFormat="1" ht="12.75" customHeight="1" x14ac:dyDescent="0.15">
      <c r="A53" s="1387"/>
      <c r="B53" s="1029">
        <v>91628</v>
      </c>
      <c r="C53" s="1030" t="s">
        <v>3706</v>
      </c>
      <c r="D53" s="1050">
        <v>47351376</v>
      </c>
      <c r="E53" s="1033">
        <v>47351376</v>
      </c>
      <c r="F53" s="1031">
        <f t="shared" si="18"/>
        <v>0</v>
      </c>
      <c r="G53" s="1033">
        <v>0</v>
      </c>
      <c r="H53" s="1032">
        <f>F53-G53</f>
        <v>0</v>
      </c>
      <c r="I53" s="1033">
        <v>0</v>
      </c>
      <c r="J53" s="1034">
        <v>0</v>
      </c>
      <c r="K53" s="431"/>
      <c r="L53" s="431"/>
    </row>
    <row r="54" spans="1:12" s="430" customFormat="1" ht="15.75" customHeight="1" thickBot="1" x14ac:dyDescent="0.2">
      <c r="A54" s="458" t="s">
        <v>2836</v>
      </c>
      <c r="B54" s="446"/>
      <c r="C54" s="445"/>
      <c r="D54" s="447">
        <f>SUM(D52:D53)</f>
        <v>230507376</v>
      </c>
      <c r="E54" s="447">
        <f t="shared" ref="E54:J54" si="19">SUM(E52:E53)</f>
        <v>230507376</v>
      </c>
      <c r="F54" s="447">
        <f t="shared" si="19"/>
        <v>0</v>
      </c>
      <c r="G54" s="447">
        <f t="shared" si="19"/>
        <v>0</v>
      </c>
      <c r="H54" s="447">
        <f t="shared" si="19"/>
        <v>0</v>
      </c>
      <c r="I54" s="447">
        <f t="shared" si="19"/>
        <v>0</v>
      </c>
      <c r="J54" s="463">
        <f t="shared" si="19"/>
        <v>0</v>
      </c>
      <c r="K54" s="431"/>
      <c r="L54" s="431"/>
    </row>
    <row r="55" spans="1:12" s="444" customFormat="1" ht="19.5" customHeight="1" thickBot="1" x14ac:dyDescent="0.25">
      <c r="A55" s="1394" t="s">
        <v>10</v>
      </c>
      <c r="B55" s="1395"/>
      <c r="C55" s="1395"/>
      <c r="D55" s="374">
        <f t="shared" ref="D55:J55" si="20">D47+D35+D23+D16+D51+D29+D18+D49+D54</f>
        <v>25919073769.939999</v>
      </c>
      <c r="E55" s="374">
        <f t="shared" si="20"/>
        <v>25901120162.68</v>
      </c>
      <c r="F55" s="374">
        <f t="shared" si="20"/>
        <v>17953607.259999949</v>
      </c>
      <c r="G55" s="374">
        <f t="shared" si="20"/>
        <v>7690245.8100000005</v>
      </c>
      <c r="H55" s="374">
        <f t="shared" si="20"/>
        <v>10263361.449999951</v>
      </c>
      <c r="I55" s="374">
        <f t="shared" si="20"/>
        <v>8157022.4000000004</v>
      </c>
      <c r="J55" s="375">
        <f t="shared" si="20"/>
        <v>2106339.0499999998</v>
      </c>
    </row>
    <row r="56" spans="1:12" s="89" customFormat="1" ht="15" customHeight="1" x14ac:dyDescent="0.2">
      <c r="A56" s="371"/>
      <c r="D56" s="370"/>
      <c r="E56" s="370"/>
      <c r="F56" s="370"/>
      <c r="G56" s="370"/>
      <c r="H56" s="370"/>
      <c r="I56" s="370"/>
      <c r="J56" s="370"/>
    </row>
    <row r="57" spans="1:12" s="89" customFormat="1" ht="15" customHeight="1" x14ac:dyDescent="0.2">
      <c r="A57" s="434" t="s">
        <v>4349</v>
      </c>
      <c r="B57" s="117"/>
      <c r="C57" s="269"/>
      <c r="D57" s="270"/>
      <c r="E57" s="270"/>
      <c r="F57" s="270"/>
      <c r="G57" s="270"/>
      <c r="H57" s="270"/>
      <c r="I57" s="270"/>
      <c r="J57" s="270"/>
    </row>
    <row r="58" spans="1:12" s="444" customFormat="1" ht="15" customHeight="1" x14ac:dyDescent="0.2">
      <c r="A58" s="1396" t="s">
        <v>4572</v>
      </c>
      <c r="B58" s="1396"/>
      <c r="C58" s="1396"/>
      <c r="D58" s="1396"/>
      <c r="E58" s="1396"/>
      <c r="F58" s="1396"/>
      <c r="G58" s="1396"/>
      <c r="H58" s="1396"/>
      <c r="I58" s="1396"/>
      <c r="J58" s="1396"/>
    </row>
    <row r="59" spans="1:12" s="89" customFormat="1" ht="15" customHeight="1" x14ac:dyDescent="0.2">
      <c r="A59" s="1385" t="s">
        <v>3724</v>
      </c>
      <c r="B59" s="1385"/>
      <c r="C59" s="1385"/>
      <c r="D59" s="441"/>
      <c r="E59" s="441"/>
      <c r="F59" s="271"/>
      <c r="G59" s="271"/>
      <c r="H59" s="271"/>
      <c r="I59" s="271"/>
      <c r="J59" s="271"/>
      <c r="K59" s="271"/>
    </row>
    <row r="60" spans="1:12" s="89" customFormat="1" ht="15" customHeight="1" x14ac:dyDescent="0.2">
      <c r="A60" s="1385" t="s">
        <v>4573</v>
      </c>
      <c r="B60" s="1385"/>
      <c r="C60" s="1385"/>
      <c r="F60" s="431"/>
      <c r="G60" s="431"/>
      <c r="H60" s="431"/>
      <c r="I60" s="431"/>
      <c r="J60" s="431"/>
    </row>
    <row r="61" spans="1:12" s="89" customFormat="1" ht="12.75" x14ac:dyDescent="0.2">
      <c r="A61" s="268"/>
      <c r="B61" s="117"/>
      <c r="D61" s="431"/>
      <c r="E61" s="431"/>
      <c r="F61" s="431"/>
      <c r="G61" s="431"/>
      <c r="H61" s="431"/>
      <c r="I61" s="431"/>
      <c r="J61" s="431"/>
    </row>
    <row r="62" spans="1:12" x14ac:dyDescent="0.15">
      <c r="D62" s="433"/>
      <c r="E62" s="433"/>
      <c r="F62" s="433"/>
    </row>
    <row r="63" spans="1:12" x14ac:dyDescent="0.15">
      <c r="D63" s="433"/>
      <c r="E63" s="433"/>
      <c r="F63" s="433"/>
    </row>
    <row r="64" spans="1:12" x14ac:dyDescent="0.15">
      <c r="D64" s="433"/>
    </row>
    <row r="65" spans="1:5" x14ac:dyDescent="0.15">
      <c r="D65" s="433"/>
      <c r="E65" s="433"/>
    </row>
    <row r="66" spans="1:5" ht="12.75" x14ac:dyDescent="0.2">
      <c r="C66" s="89"/>
      <c r="D66" s="433"/>
      <c r="E66" s="433"/>
    </row>
    <row r="67" spans="1:5" ht="12.75" x14ac:dyDescent="0.2">
      <c r="D67" s="433"/>
      <c r="E67" s="270"/>
    </row>
    <row r="68" spans="1:5" ht="15" x14ac:dyDescent="0.15">
      <c r="A68" s="1038"/>
      <c r="D68" s="433"/>
    </row>
    <row r="69" spans="1:5" x14ac:dyDescent="0.15">
      <c r="D69" s="433"/>
    </row>
  </sheetData>
  <mergeCells count="12">
    <mergeCell ref="A60:C60"/>
    <mergeCell ref="A1:J1"/>
    <mergeCell ref="A4:A15"/>
    <mergeCell ref="A18:C18"/>
    <mergeCell ref="A19:A22"/>
    <mergeCell ref="A24:A28"/>
    <mergeCell ref="A30:A34"/>
    <mergeCell ref="A36:A46"/>
    <mergeCell ref="A52:A53"/>
    <mergeCell ref="A55:C55"/>
    <mergeCell ref="A58:J58"/>
    <mergeCell ref="A59:C59"/>
  </mergeCells>
  <printOptions horizontalCentered="1"/>
  <pageMargins left="0.39370078740157483" right="0.39370078740157483" top="0.59055118110236227" bottom="0.39370078740157483" header="0.31496062992125984" footer="0.11811023622047245"/>
  <pageSetup paperSize="9" scale="77" firstPageNumber="168" fitToHeight="0" orientation="landscape" useFirstPageNumber="1" r:id="rId1"/>
  <headerFooter>
    <oddHeader>&amp;L&amp;"Tahoma,Kurzíva"Závěrečný účet Moravskoslezského kraje za rok 2024&amp;R&amp;"Tahoma,Kurzíva"Tabulka č. 9</oddHeader>
    <oddFooter>&amp;C&amp;"Tahoma,Obyčejné"&amp;P</oddFooter>
  </headerFooter>
  <rowBreaks count="1" manualBreakCount="1">
    <brk id="3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F7B31-B96C-4D01-A0C7-6415D2561C6B}">
  <sheetPr>
    <pageSetUpPr fitToPage="1"/>
  </sheetPr>
  <dimension ref="A1:L18"/>
  <sheetViews>
    <sheetView zoomScaleNormal="100" zoomScaleSheetLayoutView="100" workbookViewId="0">
      <selection activeCell="E2" sqref="E2"/>
    </sheetView>
  </sheetViews>
  <sheetFormatPr defaultColWidth="9.140625" defaultRowHeight="10.5" x14ac:dyDescent="0.15"/>
  <cols>
    <col min="1" max="1" width="22.85546875" style="434" customWidth="1"/>
    <col min="2" max="2" width="8.42578125" style="435" bestFit="1" customWidth="1"/>
    <col min="3" max="3" width="71.28515625" style="426" customWidth="1"/>
    <col min="4" max="5" width="15.85546875" style="426" bestFit="1" customWidth="1"/>
    <col min="6" max="6" width="13.42578125" style="426" bestFit="1" customWidth="1"/>
    <col min="7" max="7" width="14.140625" style="426" bestFit="1" customWidth="1"/>
    <col min="8" max="9" width="12.28515625" style="430" bestFit="1" customWidth="1"/>
    <col min="10" max="10" width="12.85546875" style="430" bestFit="1" customWidth="1"/>
    <col min="11" max="11" width="16.42578125" style="426" customWidth="1"/>
    <col min="12" max="12" width="13.42578125" style="426" bestFit="1" customWidth="1"/>
    <col min="13" max="251" width="9.140625" style="426"/>
    <col min="252" max="252" width="13.140625" style="426" bestFit="1" customWidth="1"/>
    <col min="253" max="16384" width="9.140625" style="426"/>
  </cols>
  <sheetData>
    <row r="1" spans="1:10" s="444" customFormat="1" ht="36.75" customHeight="1" x14ac:dyDescent="0.2">
      <c r="A1" s="1399" t="s">
        <v>4574</v>
      </c>
      <c r="B1" s="1399"/>
      <c r="C1" s="1399"/>
      <c r="D1" s="1399"/>
      <c r="E1" s="192"/>
      <c r="F1" s="192"/>
      <c r="G1" s="192"/>
      <c r="H1" s="192"/>
      <c r="I1" s="192"/>
      <c r="J1" s="192"/>
    </row>
    <row r="2" spans="1:10" ht="15.75" customHeight="1" thickBot="1" x14ac:dyDescent="0.2">
      <c r="A2" s="427"/>
      <c r="B2" s="427"/>
      <c r="C2" s="427"/>
      <c r="D2" s="428" t="s">
        <v>562</v>
      </c>
      <c r="E2" s="430"/>
      <c r="F2" s="427"/>
    </row>
    <row r="3" spans="1:10" s="429" customFormat="1" ht="36" customHeight="1" thickBot="1" x14ac:dyDescent="0.25">
      <c r="A3" s="274" t="s">
        <v>563</v>
      </c>
      <c r="B3" s="1028" t="s">
        <v>3228</v>
      </c>
      <c r="C3" s="1028" t="s">
        <v>564</v>
      </c>
      <c r="D3" s="1101" t="s">
        <v>4575</v>
      </c>
      <c r="E3" s="254"/>
      <c r="F3" s="254"/>
      <c r="I3" s="254"/>
      <c r="J3" s="254"/>
    </row>
    <row r="4" spans="1:10" s="429" customFormat="1" ht="12.75" customHeight="1" x14ac:dyDescent="0.2">
      <c r="A4" s="1391" t="s">
        <v>572</v>
      </c>
      <c r="B4" s="436">
        <v>13005</v>
      </c>
      <c r="C4" s="450" t="s">
        <v>3707</v>
      </c>
      <c r="D4" s="455">
        <v>715000</v>
      </c>
      <c r="E4" s="192"/>
      <c r="F4" s="437"/>
      <c r="I4" s="254"/>
      <c r="J4" s="254"/>
    </row>
    <row r="5" spans="1:10" s="429" customFormat="1" ht="12.75" customHeight="1" x14ac:dyDescent="0.2">
      <c r="A5" s="1391"/>
      <c r="B5" s="436">
        <v>13023</v>
      </c>
      <c r="C5" s="450" t="s">
        <v>3295</v>
      </c>
      <c r="D5" s="455">
        <v>6896627.1799999997</v>
      </c>
      <c r="E5" s="192"/>
      <c r="F5" s="437"/>
      <c r="I5" s="254"/>
      <c r="J5" s="254"/>
    </row>
    <row r="6" spans="1:10" s="192" customFormat="1" ht="12.75" customHeight="1" x14ac:dyDescent="0.2">
      <c r="A6" s="1400"/>
      <c r="B6" s="436">
        <v>13501</v>
      </c>
      <c r="C6" s="450" t="s">
        <v>3708</v>
      </c>
      <c r="D6" s="456">
        <v>0</v>
      </c>
      <c r="F6" s="437"/>
      <c r="I6" s="438"/>
      <c r="J6" s="438"/>
    </row>
    <row r="7" spans="1:10" s="192" customFormat="1" ht="17.25" customHeight="1" x14ac:dyDescent="0.2">
      <c r="A7" s="453" t="s">
        <v>2831</v>
      </c>
      <c r="B7" s="448"/>
      <c r="C7" s="449"/>
      <c r="D7" s="457">
        <f>SUM(D4:D6)</f>
        <v>7611627.1799999997</v>
      </c>
      <c r="E7" s="438"/>
      <c r="F7" s="431"/>
      <c r="I7" s="438"/>
      <c r="J7" s="438"/>
    </row>
    <row r="8" spans="1:10" s="192" customFormat="1" ht="12.75" customHeight="1" x14ac:dyDescent="0.2">
      <c r="A8" s="1401" t="s">
        <v>3709</v>
      </c>
      <c r="B8" s="439" t="s">
        <v>61</v>
      </c>
      <c r="C8" s="450" t="s">
        <v>3710</v>
      </c>
      <c r="D8" s="1055">
        <v>200410300</v>
      </c>
      <c r="E8" s="431"/>
      <c r="F8" s="437"/>
      <c r="I8" s="431"/>
      <c r="J8" s="431"/>
    </row>
    <row r="9" spans="1:10" s="192" customFormat="1" ht="12.75" customHeight="1" x14ac:dyDescent="0.2">
      <c r="A9" s="1402"/>
      <c r="B9" s="440">
        <v>98045</v>
      </c>
      <c r="C9" s="450" t="s">
        <v>3711</v>
      </c>
      <c r="D9" s="1055">
        <v>184873000</v>
      </c>
      <c r="F9" s="437"/>
      <c r="I9" s="431"/>
      <c r="J9" s="431"/>
    </row>
    <row r="10" spans="1:10" s="192" customFormat="1" ht="17.25" customHeight="1" x14ac:dyDescent="0.2">
      <c r="A10" s="453" t="s">
        <v>3704</v>
      </c>
      <c r="B10" s="448"/>
      <c r="C10" s="449"/>
      <c r="D10" s="457">
        <f>SUM(D8:D9)</f>
        <v>385283300</v>
      </c>
      <c r="E10" s="431"/>
      <c r="F10" s="431"/>
      <c r="I10" s="431"/>
      <c r="J10" s="431"/>
    </row>
    <row r="11" spans="1:10" s="192" customFormat="1" ht="24" customHeight="1" x14ac:dyDescent="0.2">
      <c r="A11" s="1102" t="s">
        <v>3712</v>
      </c>
      <c r="B11" s="1103">
        <v>22020</v>
      </c>
      <c r="C11" s="1104" t="s">
        <v>3713</v>
      </c>
      <c r="D11" s="1105">
        <v>3800000</v>
      </c>
      <c r="E11" s="431"/>
      <c r="F11" s="431"/>
      <c r="I11" s="431"/>
      <c r="J11" s="431"/>
    </row>
    <row r="12" spans="1:10" s="192" customFormat="1" ht="17.25" customHeight="1" x14ac:dyDescent="0.2">
      <c r="A12" s="1106" t="s">
        <v>3714</v>
      </c>
      <c r="B12" s="1107"/>
      <c r="C12" s="1108"/>
      <c r="D12" s="1056">
        <f t="shared" ref="D12" si="0">SUM(D11:D11)</f>
        <v>3800000</v>
      </c>
      <c r="E12" s="431"/>
      <c r="F12" s="431"/>
      <c r="I12" s="431"/>
      <c r="J12" s="431"/>
    </row>
    <row r="13" spans="1:10" s="444" customFormat="1" ht="12.75" customHeight="1" x14ac:dyDescent="0.2">
      <c r="A13" s="522" t="s">
        <v>3718</v>
      </c>
      <c r="B13" s="1039">
        <v>29514</v>
      </c>
      <c r="C13" s="1040" t="s">
        <v>4576</v>
      </c>
      <c r="D13" s="1055">
        <v>2856000</v>
      </c>
      <c r="E13" s="438"/>
      <c r="F13" s="437"/>
      <c r="H13" s="192"/>
      <c r="I13" s="441"/>
      <c r="J13" s="441"/>
    </row>
    <row r="14" spans="1:10" s="192" customFormat="1" ht="17.25" customHeight="1" x14ac:dyDescent="0.2">
      <c r="A14" s="1388" t="s">
        <v>3719</v>
      </c>
      <c r="B14" s="1403"/>
      <c r="C14" s="1403"/>
      <c r="D14" s="454">
        <f>SUM(D13:D13)</f>
        <v>2856000</v>
      </c>
      <c r="E14" s="431"/>
      <c r="F14" s="431"/>
      <c r="I14" s="431"/>
      <c r="J14" s="431"/>
    </row>
    <row r="15" spans="1:10" s="192" customFormat="1" ht="12.75" customHeight="1" x14ac:dyDescent="0.2">
      <c r="A15" s="1109" t="s">
        <v>4577</v>
      </c>
      <c r="B15" s="442">
        <v>62503</v>
      </c>
      <c r="C15" s="459" t="s">
        <v>4578</v>
      </c>
      <c r="D15" s="460">
        <v>60000000</v>
      </c>
      <c r="E15" s="451"/>
      <c r="F15" s="437"/>
      <c r="I15" s="431"/>
    </row>
    <row r="16" spans="1:10" s="192" customFormat="1" ht="17.25" customHeight="1" thickBot="1" x14ac:dyDescent="0.25">
      <c r="A16" s="1404" t="s">
        <v>4579</v>
      </c>
      <c r="B16" s="1405"/>
      <c r="C16" s="1405"/>
      <c r="D16" s="1056">
        <f>SUM(D15:D15)</f>
        <v>60000000</v>
      </c>
      <c r="E16" s="431"/>
      <c r="F16" s="431"/>
      <c r="I16" s="431"/>
      <c r="J16" s="431"/>
    </row>
    <row r="17" spans="1:12" s="192" customFormat="1" ht="17.25" customHeight="1" thickBot="1" x14ac:dyDescent="0.25">
      <c r="A17" s="1397" t="s">
        <v>10</v>
      </c>
      <c r="B17" s="1398"/>
      <c r="C17" s="1398"/>
      <c r="D17" s="452">
        <f>D7+D10+D12+D14+D16</f>
        <v>459550927.18000001</v>
      </c>
      <c r="E17" s="431"/>
      <c r="F17" s="431"/>
      <c r="I17" s="431"/>
      <c r="J17" s="431"/>
    </row>
    <row r="18" spans="1:12" s="430" customFormat="1" x14ac:dyDescent="0.15">
      <c r="B18" s="427"/>
      <c r="E18" s="431"/>
      <c r="F18" s="431"/>
      <c r="I18" s="431"/>
      <c r="J18" s="431"/>
      <c r="K18" s="431"/>
      <c r="L18" s="431"/>
    </row>
  </sheetData>
  <mergeCells count="6">
    <mergeCell ref="A17:C17"/>
    <mergeCell ref="A1:D1"/>
    <mergeCell ref="A4:A6"/>
    <mergeCell ref="A8:A9"/>
    <mergeCell ref="A14:C14"/>
    <mergeCell ref="A16:C16"/>
  </mergeCells>
  <printOptions horizontalCentered="1"/>
  <pageMargins left="0.39370078740157483" right="0.39370078740157483" top="0.59055118110236227" bottom="0.39370078740157483" header="0.31496062992125984" footer="0.11811023622047245"/>
  <pageSetup paperSize="9" scale="82" firstPageNumber="170" fitToHeight="0" orientation="portrait" useFirstPageNumber="1" r:id="rId1"/>
  <headerFooter>
    <oddHeader>&amp;L&amp;"Tahoma,Kurzíva"Závěrečný účet Moravskoslezského kraje za rok 2024&amp;R&amp;"Tahoma,Kurzíva"Tabulka č. 10</oddHeader>
    <oddFooter>&amp;C&amp;"Tahoma,Obyčejné"&amp;P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C6370-8FAD-44E9-B0A7-B3C17E9D99FD}">
  <sheetPr>
    <pageSetUpPr fitToPage="1"/>
  </sheetPr>
  <dimension ref="A1:I17"/>
  <sheetViews>
    <sheetView zoomScaleNormal="100" zoomScaleSheetLayoutView="100" workbookViewId="0">
      <selection activeCell="J10" sqref="J10"/>
    </sheetView>
  </sheetViews>
  <sheetFormatPr defaultColWidth="9.140625" defaultRowHeight="10.5" x14ac:dyDescent="0.15"/>
  <cols>
    <col min="1" max="1" width="20.7109375" style="434" customWidth="1"/>
    <col min="2" max="2" width="52.85546875" style="1047" customWidth="1"/>
    <col min="3" max="4" width="15.85546875" style="426" bestFit="1" customWidth="1"/>
    <col min="5" max="5" width="13.42578125" style="426" bestFit="1" customWidth="1"/>
    <col min="6" max="6" width="14.140625" style="426" bestFit="1" customWidth="1"/>
    <col min="7" max="8" width="12.28515625" style="430" bestFit="1" customWidth="1"/>
    <col min="9" max="9" width="12.85546875" style="430" bestFit="1" customWidth="1"/>
    <col min="10" max="10" width="16.42578125" style="426" customWidth="1"/>
    <col min="11" max="11" width="13.42578125" style="426" bestFit="1" customWidth="1"/>
    <col min="12" max="250" width="9.140625" style="426"/>
    <col min="251" max="251" width="13.140625" style="426" bestFit="1" customWidth="1"/>
    <col min="252" max="16384" width="9.140625" style="426"/>
  </cols>
  <sheetData>
    <row r="1" spans="1:9" ht="36.75" customHeight="1" x14ac:dyDescent="0.15">
      <c r="A1" s="1399" t="s">
        <v>4580</v>
      </c>
      <c r="B1" s="1399"/>
      <c r="C1" s="1399"/>
      <c r="D1" s="1399"/>
      <c r="E1" s="1399"/>
      <c r="F1" s="443"/>
    </row>
    <row r="2" spans="1:9" ht="15.75" customHeight="1" thickBot="1" x14ac:dyDescent="0.2">
      <c r="A2" s="444"/>
      <c r="B2" s="1041"/>
      <c r="C2" s="437"/>
      <c r="D2" s="437"/>
      <c r="E2" s="428" t="s">
        <v>562</v>
      </c>
    </row>
    <row r="3" spans="1:9" s="444" customFormat="1" ht="36" customHeight="1" thickBot="1" x14ac:dyDescent="0.25">
      <c r="A3" s="274" t="s">
        <v>563</v>
      </c>
      <c r="B3" s="372" t="s">
        <v>3720</v>
      </c>
      <c r="C3" s="464" t="s">
        <v>4581</v>
      </c>
      <c r="D3" s="372" t="s">
        <v>4582</v>
      </c>
      <c r="E3" s="373" t="s">
        <v>4583</v>
      </c>
      <c r="F3" s="437"/>
      <c r="G3" s="437"/>
      <c r="H3" s="192"/>
      <c r="I3" s="192"/>
    </row>
    <row r="4" spans="1:9" s="444" customFormat="1" ht="34.5" customHeight="1" x14ac:dyDescent="0.2">
      <c r="A4" s="1042" t="s">
        <v>565</v>
      </c>
      <c r="B4" s="1043" t="s">
        <v>4584</v>
      </c>
      <c r="C4" s="1057">
        <v>107101313.2</v>
      </c>
      <c r="D4" s="1044">
        <v>107101313.2</v>
      </c>
      <c r="E4" s="1045">
        <v>0</v>
      </c>
      <c r="F4" s="437"/>
      <c r="G4" s="437"/>
      <c r="H4" s="192"/>
      <c r="I4" s="192"/>
    </row>
    <row r="5" spans="1:9" s="444" customFormat="1" ht="34.5" customHeight="1" x14ac:dyDescent="0.2">
      <c r="A5" s="272" t="s">
        <v>572</v>
      </c>
      <c r="B5" s="1046" t="s">
        <v>4588</v>
      </c>
      <c r="C5" s="1057">
        <v>199814982.31</v>
      </c>
      <c r="D5" s="1031">
        <v>199814982.31</v>
      </c>
      <c r="E5" s="1037">
        <v>0</v>
      </c>
      <c r="F5" s="437"/>
      <c r="G5" s="437"/>
      <c r="H5" s="192"/>
      <c r="I5" s="192"/>
    </row>
    <row r="6" spans="1:9" s="444" customFormat="1" ht="99" customHeight="1" x14ac:dyDescent="0.2">
      <c r="A6" s="272" t="s">
        <v>3715</v>
      </c>
      <c r="B6" s="1046" t="s">
        <v>4585</v>
      </c>
      <c r="C6" s="1057">
        <v>565484913</v>
      </c>
      <c r="D6" s="1031">
        <v>565484913</v>
      </c>
      <c r="E6" s="1037">
        <v>0</v>
      </c>
      <c r="F6" s="437"/>
      <c r="G6" s="437"/>
      <c r="H6" s="192"/>
      <c r="I6" s="192"/>
    </row>
    <row r="7" spans="1:9" s="444" customFormat="1" ht="78" customHeight="1" x14ac:dyDescent="0.2">
      <c r="A7" s="272" t="s">
        <v>3717</v>
      </c>
      <c r="B7" s="1046" t="s">
        <v>4586</v>
      </c>
      <c r="C7" s="1057">
        <v>378311989.63999999</v>
      </c>
      <c r="D7" s="1031">
        <v>378311989.63999999</v>
      </c>
      <c r="E7" s="1037">
        <v>0</v>
      </c>
      <c r="F7" s="437"/>
      <c r="G7" s="437"/>
      <c r="H7" s="192"/>
      <c r="I7" s="192"/>
    </row>
    <row r="8" spans="1:9" s="444" customFormat="1" ht="24" customHeight="1" x14ac:dyDescent="0.2">
      <c r="A8" s="272" t="s">
        <v>3712</v>
      </c>
      <c r="B8" s="1046" t="s">
        <v>4589</v>
      </c>
      <c r="C8" s="1057">
        <v>194586861.59999999</v>
      </c>
      <c r="D8" s="1031">
        <v>194586861.59999999</v>
      </c>
      <c r="E8" s="1037">
        <v>0</v>
      </c>
      <c r="F8" s="437"/>
      <c r="G8" s="437"/>
      <c r="H8" s="192"/>
      <c r="I8" s="192"/>
    </row>
    <row r="9" spans="1:9" s="444" customFormat="1" ht="21" x14ac:dyDescent="0.2">
      <c r="A9" s="272" t="s">
        <v>578</v>
      </c>
      <c r="B9" s="1046" t="s">
        <v>3721</v>
      </c>
      <c r="C9" s="1057">
        <v>833457.14</v>
      </c>
      <c r="D9" s="1031">
        <v>833457.14</v>
      </c>
      <c r="E9" s="1037">
        <v>0</v>
      </c>
      <c r="F9" s="437"/>
      <c r="G9" s="437"/>
      <c r="H9" s="192"/>
      <c r="I9" s="192"/>
    </row>
    <row r="10" spans="1:9" s="444" customFormat="1" ht="35.25" customHeight="1" thickBot="1" x14ac:dyDescent="0.25">
      <c r="A10" s="465" t="s">
        <v>3722</v>
      </c>
      <c r="B10" s="1059" t="s">
        <v>4587</v>
      </c>
      <c r="C10" s="1057">
        <v>12735375.279999999</v>
      </c>
      <c r="D10" s="466">
        <v>12735375.279999999</v>
      </c>
      <c r="E10" s="467">
        <v>0</v>
      </c>
      <c r="F10" s="437"/>
      <c r="G10" s="437"/>
      <c r="H10" s="192"/>
      <c r="I10" s="192"/>
    </row>
    <row r="11" spans="1:9" s="444" customFormat="1" ht="17.25" customHeight="1" thickBot="1" x14ac:dyDescent="0.25">
      <c r="A11" s="521" t="s">
        <v>10</v>
      </c>
      <c r="B11" s="1058"/>
      <c r="C11" s="374">
        <f>SUM(C4:C10)</f>
        <v>1458868892.1700001</v>
      </c>
      <c r="D11" s="374">
        <f>SUM(D4:D10)</f>
        <v>1458868892.1700001</v>
      </c>
      <c r="E11" s="375">
        <f>SUM(E4:E10)</f>
        <v>0</v>
      </c>
      <c r="F11" s="431"/>
      <c r="G11" s="431"/>
      <c r="H11" s="431"/>
      <c r="I11" s="431"/>
    </row>
    <row r="13" spans="1:9" x14ac:dyDescent="0.15">
      <c r="C13" s="433"/>
      <c r="D13" s="433"/>
      <c r="E13" s="433"/>
      <c r="F13" s="433"/>
    </row>
    <row r="15" spans="1:9" x14ac:dyDescent="0.15">
      <c r="C15" s="433"/>
      <c r="D15" s="433"/>
      <c r="E15" s="433"/>
    </row>
    <row r="16" spans="1:9" x14ac:dyDescent="0.15">
      <c r="C16" s="433"/>
    </row>
    <row r="17" spans="3:3" x14ac:dyDescent="0.15">
      <c r="C17" s="433"/>
    </row>
  </sheetData>
  <mergeCells count="1">
    <mergeCell ref="A1:E1"/>
  </mergeCells>
  <printOptions horizontalCentered="1"/>
  <pageMargins left="0.39370078740157483" right="0.39370078740157483" top="0.59055118110236227" bottom="0.39370078740157483" header="0.31496062992125984" footer="0.11811023622047245"/>
  <pageSetup paperSize="9" scale="82" firstPageNumber="171" fitToHeight="0" orientation="portrait" useFirstPageNumber="1" r:id="rId1"/>
  <headerFooter>
    <oddHeader>&amp;L&amp;"Tahoma,Kurzíva"Závěrečný účet Moravskoslezského kraje za rok 2024
&amp;R&amp;"Tahoma,Kurzíva"Tabulka č. 11</oddHeader>
    <oddFooter>&amp;C&amp;"Tahoma,Obyčejné"&amp;P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1:I27"/>
  <sheetViews>
    <sheetView showGridLines="0" zoomScaleNormal="100" zoomScaleSheetLayoutView="100" workbookViewId="0">
      <selection activeCell="P13" sqref="P13"/>
    </sheetView>
  </sheetViews>
  <sheetFormatPr defaultColWidth="9.140625" defaultRowHeight="15.75" x14ac:dyDescent="0.25"/>
  <cols>
    <col min="1" max="1" width="0.140625" style="2" customWidth="1"/>
    <col min="2" max="2" width="12.42578125" style="2" customWidth="1"/>
    <col min="3" max="3" width="15.7109375" style="2" customWidth="1"/>
    <col min="4" max="4" width="10.28515625" style="2" bestFit="1" customWidth="1"/>
    <col min="5" max="5" width="9.7109375" style="2" customWidth="1"/>
    <col min="6" max="11" width="10.42578125" style="2" customWidth="1"/>
    <col min="12" max="16384" width="9.140625" style="2"/>
  </cols>
  <sheetData>
    <row r="11" spans="2:8" x14ac:dyDescent="0.25">
      <c r="B11" s="3"/>
      <c r="C11" s="3"/>
      <c r="D11" s="3"/>
      <c r="E11" s="3"/>
      <c r="F11" s="3"/>
      <c r="G11" s="3"/>
      <c r="H11" s="3"/>
    </row>
    <row r="17" spans="2:9" x14ac:dyDescent="0.25">
      <c r="B17" s="3"/>
      <c r="C17" s="3"/>
      <c r="D17" s="3"/>
      <c r="E17" s="3"/>
      <c r="F17" s="3"/>
      <c r="G17" s="3"/>
      <c r="H17" s="3"/>
    </row>
    <row r="23" spans="2:9" ht="57" customHeight="1" thickBot="1" x14ac:dyDescent="0.3">
      <c r="D23" s="4"/>
      <c r="E23" s="4"/>
      <c r="F23" s="4"/>
      <c r="G23" s="4"/>
      <c r="H23" s="4"/>
      <c r="I23" s="4" t="s">
        <v>12</v>
      </c>
    </row>
    <row r="24" spans="2:9" x14ac:dyDescent="0.25">
      <c r="C24" s="5"/>
      <c r="D24" s="6" t="s">
        <v>53</v>
      </c>
      <c r="E24" s="6" t="s">
        <v>2623</v>
      </c>
      <c r="F24" s="6" t="s">
        <v>2957</v>
      </c>
      <c r="G24" s="6" t="s">
        <v>3430</v>
      </c>
      <c r="H24" s="1060" t="s">
        <v>3725</v>
      </c>
      <c r="I24" s="1062" t="s">
        <v>4590</v>
      </c>
    </row>
    <row r="25" spans="2:9" x14ac:dyDescent="0.25">
      <c r="C25" s="8" t="s">
        <v>13</v>
      </c>
      <c r="D25" s="10">
        <v>19656.418000000001</v>
      </c>
      <c r="E25" s="289">
        <v>22521.791000000001</v>
      </c>
      <c r="F25" s="389">
        <v>24944.617999999999</v>
      </c>
      <c r="G25" s="469">
        <v>25373.743999999999</v>
      </c>
      <c r="H25" s="1061">
        <v>28487.892</v>
      </c>
      <c r="I25" s="1063">
        <v>27983.038</v>
      </c>
    </row>
    <row r="26" spans="2:9" x14ac:dyDescent="0.25">
      <c r="C26" s="8" t="s">
        <v>14</v>
      </c>
      <c r="D26" s="10">
        <v>8223.0540000000001</v>
      </c>
      <c r="E26" s="289">
        <v>7678.5339999999997</v>
      </c>
      <c r="F26" s="389">
        <v>8799.4830000000002</v>
      </c>
      <c r="G26" s="469">
        <v>10299.962</v>
      </c>
      <c r="H26" s="1061">
        <v>11872.129000000001</v>
      </c>
      <c r="I26" s="1063">
        <v>12756.647999999999</v>
      </c>
    </row>
    <row r="27" spans="2:9" ht="16.5" thickBot="1" x14ac:dyDescent="0.3">
      <c r="C27" s="12" t="s">
        <v>11</v>
      </c>
      <c r="D27" s="13">
        <f t="shared" ref="D27:G27" si="0">SUM(D25:D26)</f>
        <v>27879.472000000002</v>
      </c>
      <c r="E27" s="13">
        <f t="shared" si="0"/>
        <v>30200.325000000001</v>
      </c>
      <c r="F27" s="13">
        <f t="shared" si="0"/>
        <v>33744.100999999995</v>
      </c>
      <c r="G27" s="13">
        <f t="shared" si="0"/>
        <v>35673.705999999998</v>
      </c>
      <c r="H27" s="13">
        <f t="shared" ref="H27:I27" si="1">SUM(H25:H26)</f>
        <v>40360.021000000001</v>
      </c>
      <c r="I27" s="14">
        <f t="shared" si="1"/>
        <v>40739.686000000002</v>
      </c>
    </row>
  </sheetData>
  <customSheetViews>
    <customSheetView guid="{53E72506-0B1D-4F4A-A157-6DE69D2E678D}" showPageBreaks="1" showGridLines="0">
      <selection activeCell="P11" sqref="P11"/>
      <pageMargins left="0.78740157480314965" right="0.78740157480314965" top="0.98425196850393704" bottom="0.98425196850393704" header="0.51181102362204722" footer="0.51181102362204722"/>
      <pageSetup paperSize="9" firstPageNumber="147" orientation="landscape" useFirstPageNumber="1" r:id="rId1"/>
      <headerFooter alignWithMargins="0">
        <oddHeader>&amp;L&amp;"Tahoma,Kurzíva"&amp;9Závěrečný účet za rok 2014&amp;R&amp;"Tahoma,Kurzíva"&amp;9Graf č. 1</oddHeader>
        <oddFooter>&amp;C&amp;"Tahoma,Obyčejné"&amp;P</oddFooter>
      </headerFooter>
    </customSheetView>
  </customSheetViews>
  <pageMargins left="0.78740157480314965" right="0.78740157480314965" top="0.98425196850393704" bottom="0.98425196850393704" header="0.51181102362204722" footer="0.51181102362204722"/>
  <pageSetup paperSize="9" firstPageNumber="65" orientation="landscape" useFirstPageNumber="1" r:id="rId2"/>
  <headerFooter scaleWithDoc="0" alignWithMargins="0">
    <oddHeader>&amp;L&amp;"Tahoma,Kurzíva"&amp;9Závěrečný účet Moravskoslezského kraje za rok 2024&amp;R&amp;"Tahoma,Kurzíva"&amp;9Graf č. 1</oddHeader>
    <oddFooter>&amp;C&amp;"Tahoma,Obyčejné"&amp;P</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C573D-C6C8-416E-89C4-D6C2348F2669}">
  <sheetPr>
    <pageSetUpPr fitToPage="1"/>
  </sheetPr>
  <dimension ref="A1:M99"/>
  <sheetViews>
    <sheetView zoomScaleNormal="100" zoomScaleSheetLayoutView="100" workbookViewId="0">
      <pane ySplit="13" topLeftCell="A14" activePane="bottomLeft" state="frozen"/>
      <selection activeCell="J18" sqref="J18"/>
      <selection pane="bottomLeft" activeCell="J18" sqref="J18"/>
    </sheetView>
  </sheetViews>
  <sheetFormatPr defaultColWidth="9.140625" defaultRowHeight="10.5" x14ac:dyDescent="0.2"/>
  <cols>
    <col min="1" max="1" width="6.42578125" style="120" customWidth="1"/>
    <col min="2" max="2" width="42.7109375" style="122" customWidth="1"/>
    <col min="3" max="4" width="13.140625" style="123" customWidth="1"/>
    <col min="5" max="5" width="13.140625" style="120" customWidth="1"/>
    <col min="6" max="6" width="8" style="124" customWidth="1"/>
    <col min="7" max="7" width="10.7109375" style="121" customWidth="1"/>
    <col min="8" max="8" width="42.7109375" style="125" customWidth="1"/>
    <col min="9" max="9" width="10.140625" style="120" bestFit="1" customWidth="1"/>
    <col min="10" max="16384" width="9.140625" style="120"/>
  </cols>
  <sheetData>
    <row r="1" spans="1:8" s="115" customFormat="1" ht="18" customHeight="1" x14ac:dyDescent="0.2">
      <c r="A1" s="1412" t="s">
        <v>5475</v>
      </c>
      <c r="B1" s="1412"/>
      <c r="C1" s="1412"/>
      <c r="D1" s="1412"/>
      <c r="E1" s="1412"/>
      <c r="F1" s="1412"/>
      <c r="G1" s="1412"/>
      <c r="H1" s="1412"/>
    </row>
    <row r="2" spans="1:8" ht="12" customHeight="1" x14ac:dyDescent="0.2"/>
    <row r="3" spans="1:8" ht="12" customHeight="1" thickBot="1" x14ac:dyDescent="0.2">
      <c r="A3" s="116"/>
      <c r="F3" s="126" t="s">
        <v>587</v>
      </c>
    </row>
    <row r="4" spans="1:8" ht="24" customHeight="1" x14ac:dyDescent="0.2">
      <c r="A4" s="1413"/>
      <c r="B4" s="1414"/>
      <c r="C4" s="506" t="s">
        <v>5476</v>
      </c>
      <c r="D4" s="506" t="s">
        <v>5477</v>
      </c>
      <c r="E4" s="506" t="s">
        <v>5478</v>
      </c>
      <c r="F4" s="507" t="s">
        <v>286</v>
      </c>
      <c r="G4" s="158"/>
      <c r="H4" s="159"/>
    </row>
    <row r="5" spans="1:8" ht="12.95" customHeight="1" x14ac:dyDescent="0.2">
      <c r="A5" s="1410" t="s">
        <v>588</v>
      </c>
      <c r="B5" s="1411"/>
      <c r="C5" s="1189">
        <f>C27</f>
        <v>3114683</v>
      </c>
      <c r="D5" s="1189">
        <f>D27</f>
        <v>2961570.02</v>
      </c>
      <c r="E5" s="1189">
        <f>E27</f>
        <v>2813904.0944599989</v>
      </c>
      <c r="F5" s="1190">
        <f t="shared" ref="F5:F9" si="0">E5/D5*100</f>
        <v>95.013930970978649</v>
      </c>
      <c r="G5" s="155"/>
      <c r="H5" s="156"/>
    </row>
    <row r="6" spans="1:8" ht="12.95" customHeight="1" x14ac:dyDescent="0.2">
      <c r="A6" s="1410" t="s">
        <v>589</v>
      </c>
      <c r="B6" s="1411"/>
      <c r="C6" s="1191">
        <f>C32</f>
        <v>778245</v>
      </c>
      <c r="D6" s="1191">
        <f>D32</f>
        <v>790900</v>
      </c>
      <c r="E6" s="1191">
        <f>E32</f>
        <v>790900</v>
      </c>
      <c r="F6" s="1190">
        <f t="shared" si="0"/>
        <v>100</v>
      </c>
      <c r="G6" s="155"/>
      <c r="H6" s="156"/>
    </row>
    <row r="7" spans="1:8" ht="12.95" customHeight="1" x14ac:dyDescent="0.2">
      <c r="A7" s="1410" t="s">
        <v>590</v>
      </c>
      <c r="B7" s="1411"/>
      <c r="C7" s="1191">
        <f>C73</f>
        <v>834945</v>
      </c>
      <c r="D7" s="1191">
        <f>D73</f>
        <v>1594090.09</v>
      </c>
      <c r="E7" s="1191">
        <f>E73</f>
        <v>1375899.8260300003</v>
      </c>
      <c r="F7" s="1190">
        <f t="shared" si="0"/>
        <v>86.312551258003253</v>
      </c>
      <c r="G7" s="155"/>
      <c r="H7" s="156"/>
    </row>
    <row r="8" spans="1:8" ht="12.95" customHeight="1" x14ac:dyDescent="0.2">
      <c r="A8" s="1410" t="s">
        <v>591</v>
      </c>
      <c r="B8" s="1411"/>
      <c r="C8" s="1191">
        <f>C98</f>
        <v>429770</v>
      </c>
      <c r="D8" s="1191">
        <f>D98</f>
        <v>333588.21999999997</v>
      </c>
      <c r="E8" s="1191">
        <f>E98</f>
        <v>240267.01683000001</v>
      </c>
      <c r="F8" s="1190">
        <f t="shared" si="0"/>
        <v>72.025030389262554</v>
      </c>
      <c r="G8" s="155"/>
      <c r="H8" s="156"/>
    </row>
    <row r="9" spans="1:8" s="116" customFormat="1" ht="13.5" customHeight="1" thickBot="1" x14ac:dyDescent="0.25">
      <c r="A9" s="1406" t="s">
        <v>295</v>
      </c>
      <c r="B9" s="1407"/>
      <c r="C9" s="127">
        <f>SUM(C5:C8)</f>
        <v>5157643</v>
      </c>
      <c r="D9" s="127">
        <f>SUM(D5:D8)</f>
        <v>5680148.3300000001</v>
      </c>
      <c r="E9" s="127">
        <f>SUM(E5:E8)</f>
        <v>5220970.9373199996</v>
      </c>
      <c r="F9" s="128">
        <f t="shared" si="0"/>
        <v>91.91610208038351</v>
      </c>
      <c r="G9" s="155"/>
      <c r="H9" s="156"/>
    </row>
    <row r="10" spans="1:8" s="132" customFormat="1" ht="10.5" customHeight="1" x14ac:dyDescent="0.2">
      <c r="A10" s="116"/>
      <c r="B10" s="129"/>
      <c r="C10" s="130"/>
      <c r="D10" s="130"/>
      <c r="E10" s="130"/>
      <c r="F10" s="131"/>
      <c r="G10" s="121"/>
      <c r="H10" s="125"/>
    </row>
    <row r="11" spans="1:8" s="132" customFormat="1" ht="10.5" customHeight="1" x14ac:dyDescent="0.2">
      <c r="A11" s="116"/>
      <c r="B11" s="129"/>
      <c r="C11" s="130"/>
      <c r="D11" s="130"/>
      <c r="E11" s="130"/>
      <c r="F11" s="131"/>
      <c r="G11" s="121"/>
      <c r="H11" s="125"/>
    </row>
    <row r="12" spans="1:8" s="132" customFormat="1" ht="10.5" customHeight="1" thickBot="1" x14ac:dyDescent="0.2">
      <c r="A12" s="116"/>
      <c r="B12" s="129"/>
      <c r="C12" s="130"/>
      <c r="D12" s="130"/>
      <c r="E12" s="130"/>
      <c r="F12" s="131"/>
      <c r="G12" s="121"/>
      <c r="H12" s="126" t="s">
        <v>587</v>
      </c>
    </row>
    <row r="13" spans="1:8" ht="28.5" customHeight="1" thickBot="1" x14ac:dyDescent="0.25">
      <c r="A13" s="133" t="s">
        <v>592</v>
      </c>
      <c r="B13" s="1192" t="s">
        <v>508</v>
      </c>
      <c r="C13" s="506" t="s">
        <v>5476</v>
      </c>
      <c r="D13" s="506" t="s">
        <v>5477</v>
      </c>
      <c r="E13" s="506" t="s">
        <v>5478</v>
      </c>
      <c r="F13" s="1193" t="s">
        <v>286</v>
      </c>
      <c r="G13" s="1193" t="s">
        <v>593</v>
      </c>
      <c r="H13" s="1194" t="s">
        <v>594</v>
      </c>
    </row>
    <row r="14" spans="1:8" ht="15" customHeight="1" thickBot="1" x14ac:dyDescent="0.2">
      <c r="A14" s="160" t="s">
        <v>595</v>
      </c>
      <c r="B14" s="134"/>
      <c r="C14" s="135"/>
      <c r="D14" s="135"/>
      <c r="E14" s="136"/>
      <c r="F14" s="137"/>
      <c r="G14" s="138"/>
      <c r="H14" s="139"/>
    </row>
    <row r="15" spans="1:8" s="122" customFormat="1" ht="15" customHeight="1" x14ac:dyDescent="0.2">
      <c r="A15" s="162">
        <v>1</v>
      </c>
      <c r="B15" s="1195" t="s">
        <v>5060</v>
      </c>
      <c r="C15" s="1196">
        <v>800</v>
      </c>
      <c r="D15" s="1196">
        <v>800</v>
      </c>
      <c r="E15" s="1196">
        <v>800</v>
      </c>
      <c r="F15" s="1197">
        <f t="shared" ref="F15:F27" si="1">E15/D15*100</f>
        <v>100</v>
      </c>
      <c r="G15" s="392" t="s">
        <v>597</v>
      </c>
      <c r="H15" s="1198" t="s">
        <v>61</v>
      </c>
    </row>
    <row r="16" spans="1:8" s="122" customFormat="1" ht="34.5" customHeight="1" x14ac:dyDescent="0.2">
      <c r="A16" s="162">
        <f>A15+1</f>
        <v>2</v>
      </c>
      <c r="B16" s="1195" t="s">
        <v>5226</v>
      </c>
      <c r="C16" s="1196">
        <v>75800</v>
      </c>
      <c r="D16" s="1196">
        <v>75800</v>
      </c>
      <c r="E16" s="1196">
        <v>74241.672999999995</v>
      </c>
      <c r="F16" s="1197">
        <f t="shared" si="1"/>
        <v>97.944159630606848</v>
      </c>
      <c r="G16" s="392" t="s">
        <v>597</v>
      </c>
      <c r="H16" s="1198" t="s">
        <v>5479</v>
      </c>
    </row>
    <row r="17" spans="1:12" s="122" customFormat="1" ht="216.75" customHeight="1" x14ac:dyDescent="0.2">
      <c r="A17" s="162">
        <f t="shared" ref="A17:A26" si="2">A16+1</f>
        <v>3</v>
      </c>
      <c r="B17" s="1195" t="s">
        <v>4949</v>
      </c>
      <c r="C17" s="1196">
        <v>48000</v>
      </c>
      <c r="D17" s="1196">
        <v>36580.800000000003</v>
      </c>
      <c r="E17" s="1196">
        <v>11980.8</v>
      </c>
      <c r="F17" s="1197">
        <f t="shared" si="1"/>
        <v>32.751607400603589</v>
      </c>
      <c r="G17" s="1199" t="s">
        <v>599</v>
      </c>
      <c r="H17" s="1198" t="s">
        <v>5480</v>
      </c>
    </row>
    <row r="18" spans="1:12" s="122" customFormat="1" ht="305.25" customHeight="1" x14ac:dyDescent="0.2">
      <c r="A18" s="162">
        <f t="shared" si="2"/>
        <v>4</v>
      </c>
      <c r="B18" s="1200" t="s">
        <v>2748</v>
      </c>
      <c r="C18" s="1201">
        <v>2500</v>
      </c>
      <c r="D18" s="1201">
        <v>13935.2</v>
      </c>
      <c r="E18" s="1201">
        <v>4559.8141699999996</v>
      </c>
      <c r="F18" s="1197">
        <f>E18/D18*100</f>
        <v>32.721555270107352</v>
      </c>
      <c r="G18" s="392" t="s">
        <v>599</v>
      </c>
      <c r="H18" s="1202" t="s">
        <v>6062</v>
      </c>
    </row>
    <row r="19" spans="1:12" s="122" customFormat="1" ht="34.5" customHeight="1" x14ac:dyDescent="0.2">
      <c r="A19" s="162">
        <f t="shared" si="2"/>
        <v>5</v>
      </c>
      <c r="B19" s="1203" t="s">
        <v>596</v>
      </c>
      <c r="C19" s="1196">
        <v>1600000</v>
      </c>
      <c r="D19" s="1196">
        <v>1553999.9999999998</v>
      </c>
      <c r="E19" s="1196">
        <v>1477723.9214799998</v>
      </c>
      <c r="F19" s="1197">
        <f t="shared" si="1"/>
        <v>95.091629438867443</v>
      </c>
      <c r="G19" s="392" t="s">
        <v>597</v>
      </c>
      <c r="H19" s="1198" t="s">
        <v>5481</v>
      </c>
    </row>
    <row r="20" spans="1:12" s="122" customFormat="1" ht="24" customHeight="1" x14ac:dyDescent="0.2">
      <c r="A20" s="162">
        <f t="shared" si="2"/>
        <v>6</v>
      </c>
      <c r="B20" s="1203" t="s">
        <v>598</v>
      </c>
      <c r="C20" s="1196">
        <v>1330000</v>
      </c>
      <c r="D20" s="1196">
        <v>1239139.99</v>
      </c>
      <c r="E20" s="1196">
        <v>1223882.1475</v>
      </c>
      <c r="F20" s="1197">
        <f t="shared" si="1"/>
        <v>98.768674837134412</v>
      </c>
      <c r="G20" s="392" t="s">
        <v>597</v>
      </c>
      <c r="H20" s="1198" t="s">
        <v>5482</v>
      </c>
    </row>
    <row r="21" spans="1:12" s="122" customFormat="1" ht="102" customHeight="1" x14ac:dyDescent="0.2">
      <c r="A21" s="162">
        <f t="shared" si="2"/>
        <v>7</v>
      </c>
      <c r="B21" s="1203" t="s">
        <v>3958</v>
      </c>
      <c r="C21" s="1196">
        <v>0</v>
      </c>
      <c r="D21" s="1196">
        <v>14100</v>
      </c>
      <c r="E21" s="1196">
        <v>0</v>
      </c>
      <c r="F21" s="1197">
        <f t="shared" si="1"/>
        <v>0</v>
      </c>
      <c r="G21" s="392" t="s">
        <v>599</v>
      </c>
      <c r="H21" s="1198" t="s">
        <v>5483</v>
      </c>
    </row>
    <row r="22" spans="1:12" s="122" customFormat="1" ht="45" customHeight="1" x14ac:dyDescent="0.2">
      <c r="A22" s="162">
        <f t="shared" si="2"/>
        <v>8</v>
      </c>
      <c r="B22" s="1203" t="s">
        <v>3431</v>
      </c>
      <c r="C22" s="1196">
        <v>2000</v>
      </c>
      <c r="D22" s="1196">
        <v>260.2</v>
      </c>
      <c r="E22" s="1196">
        <v>260.14999999999998</v>
      </c>
      <c r="F22" s="1197">
        <f t="shared" si="1"/>
        <v>99.98078401229823</v>
      </c>
      <c r="G22" s="392" t="s">
        <v>597</v>
      </c>
      <c r="H22" s="1198" t="s">
        <v>5484</v>
      </c>
      <c r="J22" s="356"/>
    </row>
    <row r="23" spans="1:12" s="122" customFormat="1" ht="196.5" customHeight="1" x14ac:dyDescent="0.2">
      <c r="A23" s="162">
        <f t="shared" si="2"/>
        <v>9</v>
      </c>
      <c r="B23" s="1203" t="s">
        <v>2958</v>
      </c>
      <c r="C23" s="1196">
        <v>6247</v>
      </c>
      <c r="D23" s="1196">
        <v>9493.5</v>
      </c>
      <c r="E23" s="1196">
        <v>4008.5326899999995</v>
      </c>
      <c r="F23" s="1197">
        <f t="shared" si="1"/>
        <v>42.223971032811917</v>
      </c>
      <c r="G23" s="392" t="s">
        <v>599</v>
      </c>
      <c r="H23" s="1198" t="s">
        <v>5485</v>
      </c>
    </row>
    <row r="24" spans="1:12" s="122" customFormat="1" ht="45" customHeight="1" x14ac:dyDescent="0.2">
      <c r="A24" s="1204">
        <f t="shared" si="2"/>
        <v>10</v>
      </c>
      <c r="B24" s="1203" t="s">
        <v>600</v>
      </c>
      <c r="C24" s="1196">
        <v>8200</v>
      </c>
      <c r="D24" s="1196">
        <v>2.23</v>
      </c>
      <c r="E24" s="1196">
        <v>2.22254</v>
      </c>
      <c r="F24" s="1197">
        <f t="shared" si="1"/>
        <v>99.665470852017933</v>
      </c>
      <c r="G24" s="392" t="s">
        <v>597</v>
      </c>
      <c r="H24" s="1198" t="s">
        <v>5486</v>
      </c>
    </row>
    <row r="25" spans="1:12" s="122" customFormat="1" ht="57" customHeight="1" x14ac:dyDescent="0.2">
      <c r="A25" s="162">
        <f t="shared" si="2"/>
        <v>11</v>
      </c>
      <c r="B25" s="1203" t="s">
        <v>602</v>
      </c>
      <c r="C25" s="1196">
        <v>34000</v>
      </c>
      <c r="D25" s="1196">
        <v>10202.1</v>
      </c>
      <c r="E25" s="1196">
        <v>9890</v>
      </c>
      <c r="F25" s="1197">
        <f t="shared" si="1"/>
        <v>96.940825908391403</v>
      </c>
      <c r="G25" s="392" t="s">
        <v>597</v>
      </c>
      <c r="H25" s="1198" t="s">
        <v>5487</v>
      </c>
      <c r="L25" s="1205"/>
    </row>
    <row r="26" spans="1:12" s="122" customFormat="1" ht="45" customHeight="1" x14ac:dyDescent="0.2">
      <c r="A26" s="162">
        <f t="shared" si="2"/>
        <v>12</v>
      </c>
      <c r="B26" s="1195" t="s">
        <v>2959</v>
      </c>
      <c r="C26" s="1196">
        <v>7136</v>
      </c>
      <c r="D26" s="1196">
        <v>7256</v>
      </c>
      <c r="E26" s="1196">
        <v>6554.8330800000003</v>
      </c>
      <c r="F26" s="1197">
        <f>E26/D26*100</f>
        <v>90.336729327453142</v>
      </c>
      <c r="G26" s="392" t="s">
        <v>597</v>
      </c>
      <c r="H26" s="1206" t="s">
        <v>5488</v>
      </c>
    </row>
    <row r="27" spans="1:12" s="129" customFormat="1" ht="13.5" customHeight="1" thickBot="1" x14ac:dyDescent="0.25">
      <c r="A27" s="1408" t="s">
        <v>295</v>
      </c>
      <c r="B27" s="1409"/>
      <c r="C27" s="140">
        <f>SUM(C15:C26)</f>
        <v>3114683</v>
      </c>
      <c r="D27" s="140">
        <f>SUM(D15:D26)</f>
        <v>2961570.02</v>
      </c>
      <c r="E27" s="140">
        <f>SUM(E15:E26)</f>
        <v>2813904.0944599989</v>
      </c>
      <c r="F27" s="141">
        <f t="shared" si="1"/>
        <v>95.013930970978649</v>
      </c>
      <c r="G27" s="142"/>
      <c r="H27" s="163"/>
    </row>
    <row r="28" spans="1:12" s="116" customFormat="1" ht="18" customHeight="1" thickBot="1" x14ac:dyDescent="0.2">
      <c r="A28" s="160" t="s">
        <v>589</v>
      </c>
      <c r="B28" s="143"/>
      <c r="C28" s="144"/>
      <c r="D28" s="144"/>
      <c r="E28" s="145"/>
      <c r="F28" s="137"/>
      <c r="G28" s="138"/>
      <c r="H28" s="1207"/>
    </row>
    <row r="29" spans="1:12" s="122" customFormat="1" ht="24" customHeight="1" x14ac:dyDescent="0.2">
      <c r="A29" s="1208">
        <f>A26+1</f>
        <v>13</v>
      </c>
      <c r="B29" s="1209" t="s">
        <v>2850</v>
      </c>
      <c r="C29" s="1210">
        <v>556245</v>
      </c>
      <c r="D29" s="1210">
        <v>560900</v>
      </c>
      <c r="E29" s="1210">
        <v>560900</v>
      </c>
      <c r="F29" s="1197">
        <f t="shared" ref="F29:F32" si="3">E29/D29*100</f>
        <v>100</v>
      </c>
      <c r="G29" s="1211" t="s">
        <v>597</v>
      </c>
      <c r="H29" s="1206" t="s">
        <v>61</v>
      </c>
    </row>
    <row r="30" spans="1:12" s="122" customFormat="1" ht="24" customHeight="1" x14ac:dyDescent="0.2">
      <c r="A30" s="162">
        <f t="shared" ref="A30:A31" si="4">A29+1</f>
        <v>14</v>
      </c>
      <c r="B30" s="1209" t="s">
        <v>2851</v>
      </c>
      <c r="C30" s="1210">
        <v>210000</v>
      </c>
      <c r="D30" s="1210">
        <v>218000</v>
      </c>
      <c r="E30" s="1210">
        <v>218000</v>
      </c>
      <c r="F30" s="1197">
        <f t="shared" si="3"/>
        <v>100</v>
      </c>
      <c r="G30" s="1211" t="s">
        <v>597</v>
      </c>
      <c r="H30" s="1206" t="s">
        <v>61</v>
      </c>
    </row>
    <row r="31" spans="1:12" s="122" customFormat="1" ht="24" customHeight="1" x14ac:dyDescent="0.2">
      <c r="A31" s="162">
        <f t="shared" si="4"/>
        <v>15</v>
      </c>
      <c r="B31" s="1209" t="s">
        <v>604</v>
      </c>
      <c r="C31" s="1210">
        <v>12000</v>
      </c>
      <c r="D31" s="1210">
        <v>12000</v>
      </c>
      <c r="E31" s="1210">
        <v>12000</v>
      </c>
      <c r="F31" s="1197">
        <f t="shared" si="3"/>
        <v>100</v>
      </c>
      <c r="G31" s="1211" t="s">
        <v>597</v>
      </c>
      <c r="H31" s="1206" t="s">
        <v>61</v>
      </c>
    </row>
    <row r="32" spans="1:12" s="122" customFormat="1" ht="13.5" customHeight="1" thickBot="1" x14ac:dyDescent="0.25">
      <c r="A32" s="1408" t="s">
        <v>295</v>
      </c>
      <c r="B32" s="1409"/>
      <c r="C32" s="140">
        <f>SUM(C29:C31)</f>
        <v>778245</v>
      </c>
      <c r="D32" s="140">
        <f>SUM(D29:D31)</f>
        <v>790900</v>
      </c>
      <c r="E32" s="140">
        <f>SUM(E29:E31)</f>
        <v>790900</v>
      </c>
      <c r="F32" s="141">
        <f t="shared" si="3"/>
        <v>100</v>
      </c>
      <c r="G32" s="142"/>
      <c r="H32" s="163"/>
    </row>
    <row r="33" spans="1:8" ht="18" customHeight="1" thickBot="1" x14ac:dyDescent="0.2">
      <c r="A33" s="164" t="s">
        <v>605</v>
      </c>
      <c r="B33" s="146"/>
      <c r="C33" s="147"/>
      <c r="D33" s="147"/>
      <c r="E33" s="148"/>
      <c r="F33" s="149"/>
      <c r="G33" s="165"/>
      <c r="H33" s="166"/>
    </row>
    <row r="34" spans="1:8" s="122" customFormat="1" ht="24" customHeight="1" x14ac:dyDescent="0.2">
      <c r="A34" s="1208">
        <f>A31+1</f>
        <v>16</v>
      </c>
      <c r="B34" s="1200" t="s">
        <v>3432</v>
      </c>
      <c r="C34" s="1201">
        <v>8000</v>
      </c>
      <c r="D34" s="1201">
        <v>7795.11</v>
      </c>
      <c r="E34" s="1201">
        <v>7795.1082500000002</v>
      </c>
      <c r="F34" s="1197">
        <f t="shared" ref="F34:F73" si="5">E34/D34*100</f>
        <v>99.999977550028163</v>
      </c>
      <c r="G34" s="1211" t="s">
        <v>603</v>
      </c>
      <c r="H34" s="1206" t="s">
        <v>61</v>
      </c>
    </row>
    <row r="35" spans="1:8" s="122" customFormat="1" ht="94.5" x14ac:dyDescent="0.2">
      <c r="A35" s="162">
        <f t="shared" ref="A35:A72" si="6">A34+1</f>
        <v>17</v>
      </c>
      <c r="B35" s="1200" t="s">
        <v>2631</v>
      </c>
      <c r="C35" s="1201">
        <v>191530</v>
      </c>
      <c r="D35" s="1201">
        <v>297524.75</v>
      </c>
      <c r="E35" s="1201">
        <v>293622.15630000003</v>
      </c>
      <c r="F35" s="1197">
        <f t="shared" si="5"/>
        <v>98.688312921866171</v>
      </c>
      <c r="G35" s="1211" t="s">
        <v>599</v>
      </c>
      <c r="H35" s="1206" t="s">
        <v>5489</v>
      </c>
    </row>
    <row r="36" spans="1:8" s="122" customFormat="1" ht="45" customHeight="1" x14ac:dyDescent="0.2">
      <c r="A36" s="162">
        <f t="shared" si="6"/>
        <v>18</v>
      </c>
      <c r="B36" s="1200" t="s">
        <v>2817</v>
      </c>
      <c r="C36" s="1201">
        <v>2100</v>
      </c>
      <c r="D36" s="1201">
        <v>2100</v>
      </c>
      <c r="E36" s="1201">
        <v>1381.1859999999999</v>
      </c>
      <c r="F36" s="1197">
        <f t="shared" si="5"/>
        <v>65.770761904761898</v>
      </c>
      <c r="G36" s="1211" t="s">
        <v>603</v>
      </c>
      <c r="H36" s="1206" t="s">
        <v>5490</v>
      </c>
    </row>
    <row r="37" spans="1:8" s="122" customFormat="1" ht="34.5" customHeight="1" x14ac:dyDescent="0.2">
      <c r="A37" s="162">
        <f t="shared" si="6"/>
        <v>19</v>
      </c>
      <c r="B37" s="1200" t="s">
        <v>3433</v>
      </c>
      <c r="C37" s="1201">
        <v>0</v>
      </c>
      <c r="D37" s="1201">
        <v>13147</v>
      </c>
      <c r="E37" s="1201">
        <v>13147</v>
      </c>
      <c r="F37" s="1197">
        <f t="shared" si="5"/>
        <v>100</v>
      </c>
      <c r="G37" s="1211" t="s">
        <v>603</v>
      </c>
      <c r="H37" s="1212" t="s">
        <v>61</v>
      </c>
    </row>
    <row r="38" spans="1:8" s="122" customFormat="1" ht="31.5" x14ac:dyDescent="0.2">
      <c r="A38" s="162">
        <f t="shared" si="6"/>
        <v>20</v>
      </c>
      <c r="B38" s="1200" t="s">
        <v>4049</v>
      </c>
      <c r="C38" s="1201">
        <v>0</v>
      </c>
      <c r="D38" s="1201">
        <v>3800</v>
      </c>
      <c r="E38" s="1201">
        <v>3800</v>
      </c>
      <c r="F38" s="1197">
        <f t="shared" si="5"/>
        <v>100</v>
      </c>
      <c r="G38" s="1211" t="s">
        <v>603</v>
      </c>
      <c r="H38" s="1206" t="s">
        <v>61</v>
      </c>
    </row>
    <row r="39" spans="1:8" s="122" customFormat="1" ht="102" customHeight="1" x14ac:dyDescent="0.2">
      <c r="A39" s="162">
        <f t="shared" si="6"/>
        <v>21</v>
      </c>
      <c r="B39" s="1200" t="s">
        <v>3589</v>
      </c>
      <c r="C39" s="1201">
        <v>0</v>
      </c>
      <c r="D39" s="1201">
        <v>12322.3</v>
      </c>
      <c r="E39" s="1201">
        <v>10370.388060000001</v>
      </c>
      <c r="F39" s="1197">
        <f t="shared" si="5"/>
        <v>84.159516161755533</v>
      </c>
      <c r="G39" s="1211" t="s">
        <v>599</v>
      </c>
      <c r="H39" s="1212" t="s">
        <v>5491</v>
      </c>
    </row>
    <row r="40" spans="1:8" s="122" customFormat="1" ht="31.5" x14ac:dyDescent="0.2">
      <c r="A40" s="162">
        <f t="shared" si="6"/>
        <v>22</v>
      </c>
      <c r="B40" s="1200" t="s">
        <v>3959</v>
      </c>
      <c r="C40" s="1201">
        <v>0</v>
      </c>
      <c r="D40" s="1201">
        <v>5750</v>
      </c>
      <c r="E40" s="1201">
        <v>5748.46</v>
      </c>
      <c r="F40" s="1197">
        <f t="shared" si="5"/>
        <v>99.973217391304345</v>
      </c>
      <c r="G40" s="1211" t="s">
        <v>603</v>
      </c>
      <c r="H40" s="1213" t="s">
        <v>61</v>
      </c>
    </row>
    <row r="41" spans="1:8" s="122" customFormat="1" ht="114" customHeight="1" x14ac:dyDescent="0.2">
      <c r="A41" s="162">
        <f t="shared" si="6"/>
        <v>23</v>
      </c>
      <c r="B41" s="1200" t="s">
        <v>3590</v>
      </c>
      <c r="C41" s="1201">
        <v>1000</v>
      </c>
      <c r="D41" s="1201">
        <v>6771.31</v>
      </c>
      <c r="E41" s="1201">
        <v>0</v>
      </c>
      <c r="F41" s="1197">
        <f t="shared" si="5"/>
        <v>0</v>
      </c>
      <c r="G41" s="1199" t="s">
        <v>599</v>
      </c>
      <c r="H41" s="1212" t="s">
        <v>5492</v>
      </c>
    </row>
    <row r="42" spans="1:8" s="122" customFormat="1" ht="120" customHeight="1" x14ac:dyDescent="0.2">
      <c r="A42" s="162">
        <f t="shared" si="6"/>
        <v>24</v>
      </c>
      <c r="B42" s="1200" t="s">
        <v>3591</v>
      </c>
      <c r="C42" s="1201">
        <v>1000</v>
      </c>
      <c r="D42" s="1201">
        <v>5078.6000000000004</v>
      </c>
      <c r="E42" s="1201">
        <v>792.18700000000001</v>
      </c>
      <c r="F42" s="1197">
        <f t="shared" si="5"/>
        <v>15.598531091245619</v>
      </c>
      <c r="G42" s="1211" t="s">
        <v>599</v>
      </c>
      <c r="H42" s="1214" t="s">
        <v>5493</v>
      </c>
    </row>
    <row r="43" spans="1:8" s="122" customFormat="1" ht="24" customHeight="1" x14ac:dyDescent="0.2">
      <c r="A43" s="162">
        <f t="shared" si="6"/>
        <v>25</v>
      </c>
      <c r="B43" s="1200" t="s">
        <v>3592</v>
      </c>
      <c r="C43" s="1201">
        <v>15000</v>
      </c>
      <c r="D43" s="1201">
        <v>15000</v>
      </c>
      <c r="E43" s="1201">
        <v>15000</v>
      </c>
      <c r="F43" s="1197">
        <f t="shared" si="5"/>
        <v>100</v>
      </c>
      <c r="G43" s="1211" t="s">
        <v>603</v>
      </c>
      <c r="H43" s="1206" t="s">
        <v>61</v>
      </c>
    </row>
    <row r="44" spans="1:8" s="122" customFormat="1" ht="24" customHeight="1" x14ac:dyDescent="0.2">
      <c r="A44" s="162">
        <f t="shared" si="6"/>
        <v>26</v>
      </c>
      <c r="B44" s="1200" t="s">
        <v>3593</v>
      </c>
      <c r="C44" s="1201">
        <v>30000</v>
      </c>
      <c r="D44" s="1201">
        <v>60000</v>
      </c>
      <c r="E44" s="1201">
        <v>60000</v>
      </c>
      <c r="F44" s="1197">
        <f t="shared" si="5"/>
        <v>100</v>
      </c>
      <c r="G44" s="1211" t="s">
        <v>597</v>
      </c>
      <c r="H44" s="1206" t="s">
        <v>61</v>
      </c>
    </row>
    <row r="45" spans="1:8" s="122" customFormat="1" ht="132.75" customHeight="1" x14ac:dyDescent="0.2">
      <c r="A45" s="162">
        <f t="shared" si="6"/>
        <v>27</v>
      </c>
      <c r="B45" s="1200" t="s">
        <v>3960</v>
      </c>
      <c r="C45" s="1201">
        <v>37759</v>
      </c>
      <c r="D45" s="1201">
        <v>37759</v>
      </c>
      <c r="E45" s="1201">
        <v>1403.9</v>
      </c>
      <c r="F45" s="1197">
        <f t="shared" si="5"/>
        <v>3.7180539738870206</v>
      </c>
      <c r="G45" s="1211" t="s">
        <v>599</v>
      </c>
      <c r="H45" s="1212" t="s">
        <v>5494</v>
      </c>
    </row>
    <row r="46" spans="1:8" s="122" customFormat="1" ht="99" customHeight="1" x14ac:dyDescent="0.2">
      <c r="A46" s="162">
        <f t="shared" si="6"/>
        <v>28</v>
      </c>
      <c r="B46" s="1200" t="s">
        <v>5495</v>
      </c>
      <c r="C46" s="1201">
        <v>400</v>
      </c>
      <c r="D46" s="1201">
        <v>900</v>
      </c>
      <c r="E46" s="1201">
        <v>88.33</v>
      </c>
      <c r="F46" s="1197">
        <f t="shared" si="5"/>
        <v>9.8144444444444439</v>
      </c>
      <c r="G46" s="1211" t="s">
        <v>599</v>
      </c>
      <c r="H46" s="1206" t="s">
        <v>5496</v>
      </c>
    </row>
    <row r="47" spans="1:8" s="122" customFormat="1" ht="111" customHeight="1" x14ac:dyDescent="0.2">
      <c r="A47" s="162">
        <f t="shared" si="6"/>
        <v>29</v>
      </c>
      <c r="B47" s="1200" t="s">
        <v>5497</v>
      </c>
      <c r="C47" s="1201">
        <v>6000</v>
      </c>
      <c r="D47" s="1201">
        <v>2000</v>
      </c>
      <c r="E47" s="1201">
        <v>980.178</v>
      </c>
      <c r="F47" s="1197">
        <f t="shared" si="5"/>
        <v>49.008899999999997</v>
      </c>
      <c r="G47" s="1211" t="s">
        <v>599</v>
      </c>
      <c r="H47" s="1212" t="s">
        <v>5498</v>
      </c>
    </row>
    <row r="48" spans="1:8" s="122" customFormat="1" ht="42" x14ac:dyDescent="0.2">
      <c r="A48" s="162">
        <f t="shared" si="6"/>
        <v>30</v>
      </c>
      <c r="B48" s="1200" t="s">
        <v>4050</v>
      </c>
      <c r="C48" s="1201">
        <v>60000</v>
      </c>
      <c r="D48" s="1201">
        <v>54300</v>
      </c>
      <c r="E48" s="1201">
        <v>54300</v>
      </c>
      <c r="F48" s="1197">
        <f t="shared" si="5"/>
        <v>100</v>
      </c>
      <c r="G48" s="1211" t="s">
        <v>603</v>
      </c>
      <c r="H48" s="1213" t="s">
        <v>61</v>
      </c>
    </row>
    <row r="49" spans="1:13" s="122" customFormat="1" ht="42" x14ac:dyDescent="0.2">
      <c r="A49" s="162">
        <f t="shared" si="6"/>
        <v>31</v>
      </c>
      <c r="B49" s="1200" t="s">
        <v>4051</v>
      </c>
      <c r="C49" s="1201">
        <v>50000</v>
      </c>
      <c r="D49" s="1201">
        <v>33900</v>
      </c>
      <c r="E49" s="1201">
        <v>33700</v>
      </c>
      <c r="F49" s="1197">
        <f t="shared" si="5"/>
        <v>99.410029498525077</v>
      </c>
      <c r="G49" s="1199" t="s">
        <v>603</v>
      </c>
      <c r="H49" s="1212" t="s">
        <v>61</v>
      </c>
    </row>
    <row r="50" spans="1:13" s="122" customFormat="1" ht="147" x14ac:dyDescent="0.2">
      <c r="A50" s="162">
        <f t="shared" si="6"/>
        <v>32</v>
      </c>
      <c r="B50" s="1200" t="s">
        <v>521</v>
      </c>
      <c r="C50" s="1201">
        <v>166000</v>
      </c>
      <c r="D50" s="1201">
        <v>598701</v>
      </c>
      <c r="E50" s="1201">
        <v>515701</v>
      </c>
      <c r="F50" s="1197">
        <f t="shared" si="5"/>
        <v>86.136652519371097</v>
      </c>
      <c r="G50" s="1211" t="s">
        <v>599</v>
      </c>
      <c r="H50" s="1214" t="s">
        <v>5499</v>
      </c>
      <c r="K50" s="1205" t="s">
        <v>5500</v>
      </c>
    </row>
    <row r="51" spans="1:13" s="122" customFormat="1" ht="110.25" customHeight="1" x14ac:dyDescent="0.2">
      <c r="A51" s="162">
        <f t="shared" si="6"/>
        <v>33</v>
      </c>
      <c r="B51" s="1200" t="s">
        <v>4052</v>
      </c>
      <c r="C51" s="1201">
        <v>21000</v>
      </c>
      <c r="D51" s="1201">
        <v>20000</v>
      </c>
      <c r="E51" s="1201">
        <v>15530.700999999999</v>
      </c>
      <c r="F51" s="1197">
        <f t="shared" si="5"/>
        <v>77.653504999999996</v>
      </c>
      <c r="G51" s="1211" t="s">
        <v>599</v>
      </c>
      <c r="H51" s="1206" t="s">
        <v>5501</v>
      </c>
    </row>
    <row r="52" spans="1:13" s="122" customFormat="1" ht="31.5" x14ac:dyDescent="0.2">
      <c r="A52" s="162">
        <f t="shared" si="6"/>
        <v>34</v>
      </c>
      <c r="B52" s="1200" t="s">
        <v>3051</v>
      </c>
      <c r="C52" s="1201">
        <v>4000</v>
      </c>
      <c r="D52" s="1201">
        <v>4000</v>
      </c>
      <c r="E52" s="1201">
        <v>4000</v>
      </c>
      <c r="F52" s="1197">
        <f t="shared" si="5"/>
        <v>100</v>
      </c>
      <c r="G52" s="1211" t="s">
        <v>597</v>
      </c>
      <c r="H52" s="1206" t="s">
        <v>61</v>
      </c>
    </row>
    <row r="53" spans="1:13" s="122" customFormat="1" ht="42" x14ac:dyDescent="0.2">
      <c r="A53" s="162">
        <f t="shared" si="6"/>
        <v>35</v>
      </c>
      <c r="B53" s="1200" t="s">
        <v>4053</v>
      </c>
      <c r="C53" s="1201">
        <v>20000</v>
      </c>
      <c r="D53" s="1201">
        <v>13100</v>
      </c>
      <c r="E53" s="1201">
        <v>13100</v>
      </c>
      <c r="F53" s="1197">
        <f t="shared" si="5"/>
        <v>100</v>
      </c>
      <c r="G53" s="1211" t="s">
        <v>603</v>
      </c>
      <c r="H53" s="1212" t="s">
        <v>61</v>
      </c>
    </row>
    <row r="54" spans="1:13" s="122" customFormat="1" ht="42" x14ac:dyDescent="0.2">
      <c r="A54" s="162">
        <f t="shared" si="6"/>
        <v>36</v>
      </c>
      <c r="B54" s="1200" t="s">
        <v>4054</v>
      </c>
      <c r="C54" s="1201">
        <v>33000</v>
      </c>
      <c r="D54" s="1201">
        <v>22600</v>
      </c>
      <c r="E54" s="1201">
        <v>22600</v>
      </c>
      <c r="F54" s="1197">
        <f t="shared" si="5"/>
        <v>100</v>
      </c>
      <c r="G54" s="1211" t="s">
        <v>603</v>
      </c>
      <c r="H54" s="1206" t="s">
        <v>61</v>
      </c>
    </row>
    <row r="55" spans="1:13" s="122" customFormat="1" ht="31.5" x14ac:dyDescent="0.2">
      <c r="A55" s="162">
        <f t="shared" si="6"/>
        <v>37</v>
      </c>
      <c r="B55" s="1200" t="s">
        <v>4055</v>
      </c>
      <c r="C55" s="1201">
        <v>1500</v>
      </c>
      <c r="D55" s="1201">
        <v>2255</v>
      </c>
      <c r="E55" s="1201">
        <v>2255</v>
      </c>
      <c r="F55" s="1197">
        <f t="shared" si="5"/>
        <v>100</v>
      </c>
      <c r="G55" s="1211" t="s">
        <v>603</v>
      </c>
      <c r="H55" s="1212" t="s">
        <v>61</v>
      </c>
    </row>
    <row r="56" spans="1:13" s="122" customFormat="1" ht="142.5" customHeight="1" x14ac:dyDescent="0.2">
      <c r="A56" s="162">
        <f t="shared" si="6"/>
        <v>38</v>
      </c>
      <c r="B56" s="1200" t="s">
        <v>4056</v>
      </c>
      <c r="C56" s="1201">
        <v>12000</v>
      </c>
      <c r="D56" s="1201">
        <v>12000</v>
      </c>
      <c r="E56" s="1201">
        <v>4719</v>
      </c>
      <c r="F56" s="1197">
        <f t="shared" si="5"/>
        <v>39.324999999999996</v>
      </c>
      <c r="G56" s="1211" t="s">
        <v>599</v>
      </c>
      <c r="H56" s="1213" t="s">
        <v>5502</v>
      </c>
      <c r="M56" s="1205"/>
    </row>
    <row r="57" spans="1:13" s="122" customFormat="1" ht="174" customHeight="1" x14ac:dyDescent="0.2">
      <c r="A57" s="162">
        <f t="shared" si="6"/>
        <v>39</v>
      </c>
      <c r="B57" s="1200" t="s">
        <v>4057</v>
      </c>
      <c r="C57" s="1201">
        <v>12000</v>
      </c>
      <c r="D57" s="1201">
        <v>12000</v>
      </c>
      <c r="E57" s="1201">
        <v>1245.816</v>
      </c>
      <c r="F57" s="1197">
        <f t="shared" si="5"/>
        <v>10.3818</v>
      </c>
      <c r="G57" s="1199" t="s">
        <v>599</v>
      </c>
      <c r="H57" s="1212" t="s">
        <v>5503</v>
      </c>
    </row>
    <row r="58" spans="1:13" s="122" customFormat="1" ht="45" customHeight="1" x14ac:dyDescent="0.2">
      <c r="A58" s="162">
        <f t="shared" si="6"/>
        <v>40</v>
      </c>
      <c r="B58" s="1200" t="s">
        <v>4058</v>
      </c>
      <c r="C58" s="1201">
        <v>40000</v>
      </c>
      <c r="D58" s="1201">
        <v>47500</v>
      </c>
      <c r="E58" s="1201">
        <v>46492.012000000002</v>
      </c>
      <c r="F58" s="1197">
        <f t="shared" si="5"/>
        <v>97.877920000000003</v>
      </c>
      <c r="G58" s="1211" t="s">
        <v>603</v>
      </c>
      <c r="H58" s="1214" t="s">
        <v>5490</v>
      </c>
      <c r="L58" s="1205"/>
    </row>
    <row r="59" spans="1:13" s="122" customFormat="1" ht="34.5" customHeight="1" x14ac:dyDescent="0.2">
      <c r="A59" s="162">
        <f t="shared" si="6"/>
        <v>41</v>
      </c>
      <c r="B59" s="1200" t="s">
        <v>4059</v>
      </c>
      <c r="C59" s="1201">
        <v>38000</v>
      </c>
      <c r="D59" s="1201">
        <v>19800</v>
      </c>
      <c r="E59" s="1201">
        <v>19800</v>
      </c>
      <c r="F59" s="1197">
        <f t="shared" si="5"/>
        <v>100</v>
      </c>
      <c r="G59" s="1211" t="s">
        <v>603</v>
      </c>
      <c r="H59" s="1206" t="s">
        <v>61</v>
      </c>
      <c r="L59" s="1205"/>
    </row>
    <row r="60" spans="1:13" s="122" customFormat="1" ht="45" customHeight="1" x14ac:dyDescent="0.2">
      <c r="A60" s="162">
        <f t="shared" si="6"/>
        <v>42</v>
      </c>
      <c r="B60" s="1200" t="s">
        <v>4060</v>
      </c>
      <c r="C60" s="1201">
        <v>20000</v>
      </c>
      <c r="D60" s="1201">
        <v>7500</v>
      </c>
      <c r="E60" s="1201">
        <v>7500</v>
      </c>
      <c r="F60" s="1197">
        <f t="shared" si="5"/>
        <v>100</v>
      </c>
      <c r="G60" s="1211" t="s">
        <v>603</v>
      </c>
      <c r="H60" s="1206" t="s">
        <v>5504</v>
      </c>
      <c r="L60" s="1205"/>
    </row>
    <row r="61" spans="1:13" s="122" customFormat="1" ht="34.5" customHeight="1" x14ac:dyDescent="0.2">
      <c r="A61" s="162">
        <f t="shared" si="6"/>
        <v>43</v>
      </c>
      <c r="B61" s="1200" t="s">
        <v>4061</v>
      </c>
      <c r="C61" s="1201">
        <v>15000</v>
      </c>
      <c r="D61" s="1201">
        <v>7700</v>
      </c>
      <c r="E61" s="1201">
        <v>7700</v>
      </c>
      <c r="F61" s="1197">
        <f t="shared" si="5"/>
        <v>100</v>
      </c>
      <c r="G61" s="1211" t="s">
        <v>603</v>
      </c>
      <c r="H61" s="1212" t="s">
        <v>61</v>
      </c>
      <c r="L61" s="1205"/>
    </row>
    <row r="62" spans="1:13" s="122" customFormat="1" ht="152.25" customHeight="1" x14ac:dyDescent="0.2">
      <c r="A62" s="162">
        <f t="shared" si="6"/>
        <v>44</v>
      </c>
      <c r="B62" s="1200" t="s">
        <v>4062</v>
      </c>
      <c r="C62" s="1201">
        <v>30000</v>
      </c>
      <c r="D62" s="1201">
        <v>15000</v>
      </c>
      <c r="E62" s="1201">
        <v>5785.3376200000002</v>
      </c>
      <c r="F62" s="1197">
        <f t="shared" si="5"/>
        <v>38.568917466666669</v>
      </c>
      <c r="G62" s="1211" t="s">
        <v>599</v>
      </c>
      <c r="H62" s="1206" t="s">
        <v>5505</v>
      </c>
    </row>
    <row r="63" spans="1:13" s="122" customFormat="1" ht="24" customHeight="1" x14ac:dyDescent="0.2">
      <c r="A63" s="162">
        <f t="shared" si="6"/>
        <v>45</v>
      </c>
      <c r="B63" s="1200" t="s">
        <v>3963</v>
      </c>
      <c r="C63" s="1201">
        <v>0</v>
      </c>
      <c r="D63" s="1201">
        <v>188904.76</v>
      </c>
      <c r="E63" s="1201">
        <v>188904.75599999999</v>
      </c>
      <c r="F63" s="1197">
        <f t="shared" si="5"/>
        <v>99.999997882530849</v>
      </c>
      <c r="G63" s="1211" t="s">
        <v>597</v>
      </c>
      <c r="H63" s="1212" t="s">
        <v>61</v>
      </c>
    </row>
    <row r="64" spans="1:13" s="122" customFormat="1" ht="34.5" customHeight="1" x14ac:dyDescent="0.2">
      <c r="A64" s="162">
        <f t="shared" si="6"/>
        <v>46</v>
      </c>
      <c r="B64" s="1200" t="s">
        <v>5506</v>
      </c>
      <c r="C64" s="1201">
        <v>0</v>
      </c>
      <c r="D64" s="1201">
        <v>233.37</v>
      </c>
      <c r="E64" s="1201">
        <v>233.36060000000001</v>
      </c>
      <c r="F64" s="1197">
        <f t="shared" si="5"/>
        <v>99.995972061533195</v>
      </c>
      <c r="G64" s="1211" t="s">
        <v>603</v>
      </c>
      <c r="H64" s="1213" t="s">
        <v>61</v>
      </c>
    </row>
    <row r="65" spans="1:8" s="122" customFormat="1" ht="45" customHeight="1" x14ac:dyDescent="0.2">
      <c r="A65" s="162">
        <f t="shared" si="6"/>
        <v>47</v>
      </c>
      <c r="B65" s="1200" t="s">
        <v>5507</v>
      </c>
      <c r="C65" s="1201">
        <v>0</v>
      </c>
      <c r="D65" s="1201">
        <v>500</v>
      </c>
      <c r="E65" s="1201">
        <v>0</v>
      </c>
      <c r="F65" s="1197">
        <f t="shared" si="5"/>
        <v>0</v>
      </c>
      <c r="G65" s="1199" t="s">
        <v>599</v>
      </c>
      <c r="H65" s="1212" t="s">
        <v>5508</v>
      </c>
    </row>
    <row r="66" spans="1:8" s="122" customFormat="1" ht="45" customHeight="1" x14ac:dyDescent="0.2">
      <c r="A66" s="162">
        <f t="shared" si="6"/>
        <v>48</v>
      </c>
      <c r="B66" s="1200" t="s">
        <v>5509</v>
      </c>
      <c r="C66" s="1201">
        <v>0</v>
      </c>
      <c r="D66" s="1201">
        <v>500</v>
      </c>
      <c r="E66" s="1201">
        <v>0</v>
      </c>
      <c r="F66" s="1197">
        <f t="shared" si="5"/>
        <v>0</v>
      </c>
      <c r="G66" s="1199" t="s">
        <v>599</v>
      </c>
      <c r="H66" s="1212" t="s">
        <v>5508</v>
      </c>
    </row>
    <row r="67" spans="1:8" s="122" customFormat="1" ht="34.5" customHeight="1" x14ac:dyDescent="0.2">
      <c r="A67" s="162">
        <f t="shared" si="6"/>
        <v>49</v>
      </c>
      <c r="B67" s="1200" t="s">
        <v>5510</v>
      </c>
      <c r="C67" s="1201">
        <v>0</v>
      </c>
      <c r="D67" s="1201">
        <v>762.91</v>
      </c>
      <c r="E67" s="1201">
        <v>762.90499999999997</v>
      </c>
      <c r="F67" s="1197">
        <f t="shared" si="5"/>
        <v>99.999344614698984</v>
      </c>
      <c r="G67" s="1211" t="s">
        <v>603</v>
      </c>
      <c r="H67" s="1212" t="s">
        <v>61</v>
      </c>
    </row>
    <row r="68" spans="1:8" s="122" customFormat="1" ht="34.5" customHeight="1" x14ac:dyDescent="0.2">
      <c r="A68" s="162">
        <f t="shared" si="6"/>
        <v>50</v>
      </c>
      <c r="B68" s="1200" t="s">
        <v>4063</v>
      </c>
      <c r="C68" s="1201">
        <v>0</v>
      </c>
      <c r="D68" s="1201">
        <v>15546.619999999999</v>
      </c>
      <c r="E68" s="1201">
        <v>9200</v>
      </c>
      <c r="F68" s="1197">
        <f t="shared" si="5"/>
        <v>59.17685001627364</v>
      </c>
      <c r="G68" s="1211" t="s">
        <v>603</v>
      </c>
      <c r="H68" s="1213" t="s">
        <v>5511</v>
      </c>
    </row>
    <row r="69" spans="1:8" s="122" customFormat="1" ht="45" customHeight="1" x14ac:dyDescent="0.2">
      <c r="A69" s="162">
        <f t="shared" si="6"/>
        <v>51</v>
      </c>
      <c r="B69" s="1200" t="s">
        <v>3052</v>
      </c>
      <c r="C69" s="1201">
        <v>5000</v>
      </c>
      <c r="D69" s="1201">
        <v>5000</v>
      </c>
      <c r="E69" s="1201">
        <v>236.28820000000002</v>
      </c>
      <c r="F69" s="1197">
        <f t="shared" si="5"/>
        <v>4.7257640000000007</v>
      </c>
      <c r="G69" s="1199" t="s">
        <v>597</v>
      </c>
      <c r="H69" s="1212" t="s">
        <v>2960</v>
      </c>
    </row>
    <row r="70" spans="1:8" s="122" customFormat="1" ht="36" customHeight="1" x14ac:dyDescent="0.2">
      <c r="A70" s="162">
        <f t="shared" si="6"/>
        <v>52</v>
      </c>
      <c r="B70" s="1200" t="s">
        <v>2632</v>
      </c>
      <c r="C70" s="1201">
        <v>0</v>
      </c>
      <c r="D70" s="1201">
        <v>8004.76</v>
      </c>
      <c r="E70" s="1201">
        <v>8004.7560000000003</v>
      </c>
      <c r="F70" s="1197">
        <f t="shared" si="5"/>
        <v>99.999950029732304</v>
      </c>
      <c r="G70" s="1211" t="s">
        <v>603</v>
      </c>
      <c r="H70" s="1214" t="s">
        <v>61</v>
      </c>
    </row>
    <row r="71" spans="1:8" s="122" customFormat="1" ht="52.5" x14ac:dyDescent="0.2">
      <c r="A71" s="162">
        <f t="shared" si="6"/>
        <v>53</v>
      </c>
      <c r="B71" s="1200" t="s">
        <v>522</v>
      </c>
      <c r="C71" s="1201">
        <v>8954</v>
      </c>
      <c r="D71" s="1201">
        <v>554</v>
      </c>
      <c r="E71" s="1201">
        <v>0</v>
      </c>
      <c r="F71" s="1197">
        <f t="shared" si="5"/>
        <v>0</v>
      </c>
      <c r="G71" s="1211" t="s">
        <v>597</v>
      </c>
      <c r="H71" s="1206" t="s">
        <v>2961</v>
      </c>
    </row>
    <row r="72" spans="1:8" s="122" customFormat="1" ht="155.25" customHeight="1" x14ac:dyDescent="0.2">
      <c r="A72" s="162">
        <f t="shared" si="6"/>
        <v>54</v>
      </c>
      <c r="B72" s="1200" t="s">
        <v>3053</v>
      </c>
      <c r="C72" s="1201">
        <v>5702</v>
      </c>
      <c r="D72" s="1201">
        <v>33779.599999999999</v>
      </c>
      <c r="E72" s="1201">
        <v>0</v>
      </c>
      <c r="F72" s="1197">
        <f t="shared" si="5"/>
        <v>0</v>
      </c>
      <c r="G72" s="1211" t="s">
        <v>599</v>
      </c>
      <c r="H72" s="1206" t="s">
        <v>5512</v>
      </c>
    </row>
    <row r="73" spans="1:8" s="122" customFormat="1" ht="13.5" customHeight="1" thickBot="1" x14ac:dyDescent="0.25">
      <c r="A73" s="1408" t="s">
        <v>295</v>
      </c>
      <c r="B73" s="1409"/>
      <c r="C73" s="140">
        <f>SUM(C34:C72)</f>
        <v>834945</v>
      </c>
      <c r="D73" s="150">
        <f>SUM(D34:D72)</f>
        <v>1594090.09</v>
      </c>
      <c r="E73" s="150">
        <f>SUM(E34:E72)</f>
        <v>1375899.8260300003</v>
      </c>
      <c r="F73" s="151">
        <f t="shared" si="5"/>
        <v>86.312551258003253</v>
      </c>
      <c r="G73" s="142"/>
      <c r="H73" s="152"/>
    </row>
    <row r="74" spans="1:8" ht="18" customHeight="1" thickBot="1" x14ac:dyDescent="0.2">
      <c r="A74" s="160" t="s">
        <v>591</v>
      </c>
      <c r="B74" s="134"/>
      <c r="C74" s="135"/>
      <c r="D74" s="135"/>
      <c r="E74" s="136"/>
      <c r="F74" s="137"/>
      <c r="G74" s="138"/>
      <c r="H74" s="167"/>
    </row>
    <row r="75" spans="1:8" s="122" customFormat="1" ht="21" x14ac:dyDescent="0.2">
      <c r="A75" s="1208">
        <f>A72+1</f>
        <v>55</v>
      </c>
      <c r="B75" s="1200" t="s">
        <v>607</v>
      </c>
      <c r="C75" s="1201">
        <v>0</v>
      </c>
      <c r="D75" s="1201">
        <v>3428.65</v>
      </c>
      <c r="E75" s="1201">
        <v>3386.7067500000003</v>
      </c>
      <c r="F75" s="1197">
        <f t="shared" ref="F75:F98" si="7">E75/D75*100</f>
        <v>98.776683242675688</v>
      </c>
      <c r="G75" s="1211" t="s">
        <v>603</v>
      </c>
      <c r="H75" s="1214" t="s">
        <v>61</v>
      </c>
    </row>
    <row r="76" spans="1:8" s="122" customFormat="1" ht="123" customHeight="1" x14ac:dyDescent="0.2">
      <c r="A76" s="162">
        <f t="shared" ref="A76:A97" si="8">A75+1</f>
        <v>56</v>
      </c>
      <c r="B76" s="1200" t="s">
        <v>3682</v>
      </c>
      <c r="C76" s="1201">
        <v>2200</v>
      </c>
      <c r="D76" s="1201">
        <v>1004.5200000000002</v>
      </c>
      <c r="E76" s="1201">
        <v>187.28628999999998</v>
      </c>
      <c r="F76" s="1197">
        <f t="shared" si="7"/>
        <v>18.644356508581204</v>
      </c>
      <c r="G76" s="1211" t="s">
        <v>599</v>
      </c>
      <c r="H76" s="1214" t="s">
        <v>5513</v>
      </c>
    </row>
    <row r="77" spans="1:8" s="122" customFormat="1" ht="24" customHeight="1" x14ac:dyDescent="0.2">
      <c r="A77" s="162">
        <f t="shared" si="8"/>
        <v>57</v>
      </c>
      <c r="B77" s="1200" t="s">
        <v>3165</v>
      </c>
      <c r="C77" s="1201">
        <v>58700</v>
      </c>
      <c r="D77" s="1201">
        <v>28855.990000000005</v>
      </c>
      <c r="E77" s="1201">
        <v>28605.007109999999</v>
      </c>
      <c r="F77" s="1197">
        <f t="shared" si="7"/>
        <v>99.130222563842011</v>
      </c>
      <c r="G77" s="1211" t="s">
        <v>603</v>
      </c>
      <c r="H77" s="1214" t="s">
        <v>5514</v>
      </c>
    </row>
    <row r="78" spans="1:8" s="122" customFormat="1" ht="24" customHeight="1" x14ac:dyDescent="0.2">
      <c r="A78" s="162">
        <f t="shared" si="8"/>
        <v>58</v>
      </c>
      <c r="B78" s="1200" t="s">
        <v>3162</v>
      </c>
      <c r="C78" s="1201">
        <v>58700</v>
      </c>
      <c r="D78" s="1201">
        <v>35697.620000000003</v>
      </c>
      <c r="E78" s="1201">
        <v>35697.131570000005</v>
      </c>
      <c r="F78" s="1197">
        <f t="shared" si="7"/>
        <v>99.998631757523341</v>
      </c>
      <c r="G78" s="1211" t="s">
        <v>603</v>
      </c>
      <c r="H78" s="1214" t="s">
        <v>5514</v>
      </c>
    </row>
    <row r="79" spans="1:8" s="122" customFormat="1" ht="24" customHeight="1" x14ac:dyDescent="0.2">
      <c r="A79" s="162">
        <f t="shared" si="8"/>
        <v>59</v>
      </c>
      <c r="B79" s="1200" t="s">
        <v>3164</v>
      </c>
      <c r="C79" s="1201">
        <v>0</v>
      </c>
      <c r="D79" s="1201">
        <v>3400</v>
      </c>
      <c r="E79" s="1201">
        <v>3379.7876699999993</v>
      </c>
      <c r="F79" s="1197">
        <f t="shared" si="7"/>
        <v>99.405519705882327</v>
      </c>
      <c r="G79" s="1211" t="s">
        <v>603</v>
      </c>
      <c r="H79" s="1214" t="s">
        <v>61</v>
      </c>
    </row>
    <row r="80" spans="1:8" s="122" customFormat="1" ht="24" customHeight="1" x14ac:dyDescent="0.2">
      <c r="A80" s="162">
        <f t="shared" si="8"/>
        <v>60</v>
      </c>
      <c r="B80" s="1200" t="s">
        <v>3159</v>
      </c>
      <c r="C80" s="1201">
        <v>37100</v>
      </c>
      <c r="D80" s="1201">
        <v>36068.509999999995</v>
      </c>
      <c r="E80" s="1201">
        <v>33055.820820000001</v>
      </c>
      <c r="F80" s="1197">
        <f t="shared" si="7"/>
        <v>91.647314568858008</v>
      </c>
      <c r="G80" s="1211" t="s">
        <v>603</v>
      </c>
      <c r="H80" s="1215" t="s">
        <v>5515</v>
      </c>
    </row>
    <row r="81" spans="1:8" s="122" customFormat="1" ht="105" x14ac:dyDescent="0.2">
      <c r="A81" s="162">
        <f t="shared" si="8"/>
        <v>61</v>
      </c>
      <c r="B81" s="1200" t="s">
        <v>3166</v>
      </c>
      <c r="C81" s="1201">
        <v>200</v>
      </c>
      <c r="D81" s="1201">
        <v>263.29000000000002</v>
      </c>
      <c r="E81" s="1201">
        <v>0</v>
      </c>
      <c r="F81" s="1197">
        <f t="shared" si="7"/>
        <v>0</v>
      </c>
      <c r="G81" s="1199" t="s">
        <v>599</v>
      </c>
      <c r="H81" s="1215" t="s">
        <v>5516</v>
      </c>
    </row>
    <row r="82" spans="1:8" s="122" customFormat="1" ht="89.25" customHeight="1" x14ac:dyDescent="0.2">
      <c r="A82" s="162">
        <f t="shared" si="8"/>
        <v>62</v>
      </c>
      <c r="B82" s="1200" t="s">
        <v>3160</v>
      </c>
      <c r="C82" s="1201">
        <v>47700</v>
      </c>
      <c r="D82" s="1201">
        <v>30969.82</v>
      </c>
      <c r="E82" s="1201">
        <v>27441.652580000002</v>
      </c>
      <c r="F82" s="1197">
        <f t="shared" si="7"/>
        <v>88.60772384211468</v>
      </c>
      <c r="G82" s="1211" t="s">
        <v>599</v>
      </c>
      <c r="H82" s="1216" t="s">
        <v>5517</v>
      </c>
    </row>
    <row r="83" spans="1:8" s="122" customFormat="1" ht="24" customHeight="1" x14ac:dyDescent="0.2">
      <c r="A83" s="162">
        <f t="shared" si="8"/>
        <v>63</v>
      </c>
      <c r="B83" s="1200" t="s">
        <v>3161</v>
      </c>
      <c r="C83" s="1201">
        <v>0</v>
      </c>
      <c r="D83" s="1201">
        <v>20749.999999999996</v>
      </c>
      <c r="E83" s="1201">
        <v>20712.065750000002</v>
      </c>
      <c r="F83" s="1197">
        <f t="shared" si="7"/>
        <v>99.817184337349417</v>
      </c>
      <c r="G83" s="1199" t="s">
        <v>603</v>
      </c>
      <c r="H83" s="1215" t="s">
        <v>61</v>
      </c>
    </row>
    <row r="84" spans="1:8" s="122" customFormat="1" ht="89.25" customHeight="1" x14ac:dyDescent="0.2">
      <c r="A84" s="162">
        <f t="shared" si="8"/>
        <v>64</v>
      </c>
      <c r="B84" s="1200" t="s">
        <v>3685</v>
      </c>
      <c r="C84" s="1201">
        <v>10900</v>
      </c>
      <c r="D84" s="1201">
        <v>10000</v>
      </c>
      <c r="E84" s="1201">
        <v>3462.2157000000002</v>
      </c>
      <c r="F84" s="1197">
        <f t="shared" si="7"/>
        <v>34.622157000000001</v>
      </c>
      <c r="G84" s="1211" t="s">
        <v>599</v>
      </c>
      <c r="H84" s="1214" t="s">
        <v>5518</v>
      </c>
    </row>
    <row r="85" spans="1:8" s="122" customFormat="1" ht="100.5" customHeight="1" x14ac:dyDescent="0.2">
      <c r="A85" s="162">
        <f t="shared" si="8"/>
        <v>65</v>
      </c>
      <c r="B85" s="1200" t="s">
        <v>3684</v>
      </c>
      <c r="C85" s="1201">
        <v>38200</v>
      </c>
      <c r="D85" s="1201">
        <v>27000</v>
      </c>
      <c r="E85" s="1201">
        <v>100.42999999999999</v>
      </c>
      <c r="F85" s="1197">
        <f t="shared" si="7"/>
        <v>0.37196296296296294</v>
      </c>
      <c r="G85" s="1211" t="s">
        <v>599</v>
      </c>
      <c r="H85" s="1214" t="s">
        <v>5519</v>
      </c>
    </row>
    <row r="86" spans="1:8" s="122" customFormat="1" ht="67.5" customHeight="1" x14ac:dyDescent="0.2">
      <c r="A86" s="162">
        <f t="shared" si="8"/>
        <v>66</v>
      </c>
      <c r="B86" s="1200" t="s">
        <v>4217</v>
      </c>
      <c r="C86" s="1201">
        <v>300</v>
      </c>
      <c r="D86" s="1201">
        <v>33000</v>
      </c>
      <c r="E86" s="1201">
        <v>100.42999999999999</v>
      </c>
      <c r="F86" s="1197">
        <f t="shared" si="7"/>
        <v>0.30433333333333334</v>
      </c>
      <c r="G86" s="1211" t="s">
        <v>599</v>
      </c>
      <c r="H86" s="1214" t="s">
        <v>5520</v>
      </c>
    </row>
    <row r="87" spans="1:8" s="122" customFormat="1" ht="31.5" x14ac:dyDescent="0.2">
      <c r="A87" s="162">
        <f t="shared" si="8"/>
        <v>67</v>
      </c>
      <c r="B87" s="1200" t="s">
        <v>3964</v>
      </c>
      <c r="C87" s="1201">
        <v>22700</v>
      </c>
      <c r="D87" s="1201">
        <v>0</v>
      </c>
      <c r="E87" s="1201">
        <v>0</v>
      </c>
      <c r="F87" s="1197">
        <v>0</v>
      </c>
      <c r="G87" s="1211" t="s">
        <v>603</v>
      </c>
      <c r="H87" s="1214" t="s">
        <v>5521</v>
      </c>
    </row>
    <row r="88" spans="1:8" s="122" customFormat="1" ht="73.5" x14ac:dyDescent="0.2">
      <c r="A88" s="162">
        <f t="shared" si="8"/>
        <v>68</v>
      </c>
      <c r="B88" s="1200" t="s">
        <v>3965</v>
      </c>
      <c r="C88" s="1201">
        <v>200</v>
      </c>
      <c r="D88" s="1201">
        <v>229.82</v>
      </c>
      <c r="E88" s="1201">
        <v>0</v>
      </c>
      <c r="F88" s="1197">
        <f t="shared" si="7"/>
        <v>0</v>
      </c>
      <c r="G88" s="1199" t="s">
        <v>599</v>
      </c>
      <c r="H88" s="1215" t="s">
        <v>5522</v>
      </c>
    </row>
    <row r="89" spans="1:8" s="122" customFormat="1" ht="120" customHeight="1" x14ac:dyDescent="0.2">
      <c r="A89" s="162">
        <f t="shared" si="8"/>
        <v>69</v>
      </c>
      <c r="B89" s="1200" t="s">
        <v>3683</v>
      </c>
      <c r="C89" s="1201">
        <v>103150</v>
      </c>
      <c r="D89" s="1201">
        <v>55399.999999999993</v>
      </c>
      <c r="E89" s="1201">
        <v>42986.02259</v>
      </c>
      <c r="F89" s="1197">
        <f t="shared" si="7"/>
        <v>77.592098537906153</v>
      </c>
      <c r="G89" s="1199" t="s">
        <v>599</v>
      </c>
      <c r="H89" s="1215" t="s">
        <v>5523</v>
      </c>
    </row>
    <row r="90" spans="1:8" s="122" customFormat="1" ht="73.5" x14ac:dyDescent="0.2">
      <c r="A90" s="162">
        <f t="shared" si="8"/>
        <v>70</v>
      </c>
      <c r="B90" s="1200" t="s">
        <v>4215</v>
      </c>
      <c r="C90" s="1201">
        <v>260</v>
      </c>
      <c r="D90" s="1201">
        <v>260</v>
      </c>
      <c r="E90" s="1201">
        <v>19.057500000000001</v>
      </c>
      <c r="F90" s="1197">
        <f t="shared" si="7"/>
        <v>7.3298076923076927</v>
      </c>
      <c r="G90" s="1211" t="s">
        <v>599</v>
      </c>
      <c r="H90" s="1214" t="s">
        <v>5524</v>
      </c>
    </row>
    <row r="91" spans="1:8" s="122" customFormat="1" ht="73.5" x14ac:dyDescent="0.2">
      <c r="A91" s="162">
        <f t="shared" si="8"/>
        <v>71</v>
      </c>
      <c r="B91" s="1200" t="s">
        <v>4216</v>
      </c>
      <c r="C91" s="1201">
        <v>260</v>
      </c>
      <c r="D91" s="1201">
        <v>260</v>
      </c>
      <c r="E91" s="1201">
        <v>0</v>
      </c>
      <c r="F91" s="1197">
        <f t="shared" si="7"/>
        <v>0</v>
      </c>
      <c r="G91" s="1211" t="s">
        <v>599</v>
      </c>
      <c r="H91" s="1214" t="s">
        <v>5525</v>
      </c>
    </row>
    <row r="92" spans="1:8" s="122" customFormat="1" ht="31.5" x14ac:dyDescent="0.2">
      <c r="A92" s="162">
        <f t="shared" si="8"/>
        <v>72</v>
      </c>
      <c r="B92" s="1200" t="s">
        <v>5526</v>
      </c>
      <c r="C92" s="1201">
        <v>200</v>
      </c>
      <c r="D92" s="1201">
        <v>0</v>
      </c>
      <c r="E92" s="1201">
        <v>0</v>
      </c>
      <c r="F92" s="1197">
        <v>0</v>
      </c>
      <c r="G92" s="1199" t="s">
        <v>603</v>
      </c>
      <c r="H92" s="1215" t="s">
        <v>5521</v>
      </c>
    </row>
    <row r="93" spans="1:8" s="122" customFormat="1" ht="78.75" customHeight="1" x14ac:dyDescent="0.2">
      <c r="A93" s="162">
        <f t="shared" si="8"/>
        <v>73</v>
      </c>
      <c r="B93" s="1200" t="s">
        <v>4212</v>
      </c>
      <c r="C93" s="1201">
        <v>0</v>
      </c>
      <c r="D93" s="1201">
        <v>250</v>
      </c>
      <c r="E93" s="1201">
        <v>19.057500000000001</v>
      </c>
      <c r="F93" s="1197">
        <f t="shared" si="7"/>
        <v>7.6230000000000002</v>
      </c>
      <c r="G93" s="1199" t="s">
        <v>599</v>
      </c>
      <c r="H93" s="1215" t="s">
        <v>5527</v>
      </c>
    </row>
    <row r="94" spans="1:8" s="122" customFormat="1" ht="84" x14ac:dyDescent="0.2">
      <c r="A94" s="162">
        <f t="shared" si="8"/>
        <v>74</v>
      </c>
      <c r="B94" s="1200" t="s">
        <v>4211</v>
      </c>
      <c r="C94" s="1201">
        <v>0</v>
      </c>
      <c r="D94" s="1201">
        <v>250</v>
      </c>
      <c r="E94" s="1201">
        <v>50.82</v>
      </c>
      <c r="F94" s="1197">
        <f t="shared" si="7"/>
        <v>20.327999999999999</v>
      </c>
      <c r="G94" s="1211" t="s">
        <v>599</v>
      </c>
      <c r="H94" s="1214" t="s">
        <v>5528</v>
      </c>
    </row>
    <row r="95" spans="1:8" s="122" customFormat="1" ht="73.5" x14ac:dyDescent="0.2">
      <c r="A95" s="162">
        <f t="shared" si="8"/>
        <v>75</v>
      </c>
      <c r="B95" s="1200" t="s">
        <v>4214</v>
      </c>
      <c r="C95" s="1201">
        <v>0</v>
      </c>
      <c r="D95" s="1201">
        <v>250</v>
      </c>
      <c r="E95" s="1201">
        <v>19.057500000000001</v>
      </c>
      <c r="F95" s="1197">
        <f t="shared" si="7"/>
        <v>7.6230000000000002</v>
      </c>
      <c r="G95" s="1199" t="s">
        <v>599</v>
      </c>
      <c r="H95" s="1215" t="s">
        <v>5529</v>
      </c>
    </row>
    <row r="96" spans="1:8" s="122" customFormat="1" ht="73.5" x14ac:dyDescent="0.2">
      <c r="A96" s="162">
        <f t="shared" si="8"/>
        <v>76</v>
      </c>
      <c r="B96" s="1200" t="s">
        <v>4213</v>
      </c>
      <c r="C96" s="1201">
        <v>0</v>
      </c>
      <c r="D96" s="1201">
        <v>250</v>
      </c>
      <c r="E96" s="1201">
        <v>44.467500000000001</v>
      </c>
      <c r="F96" s="1197">
        <f t="shared" si="7"/>
        <v>17.786999999999999</v>
      </c>
      <c r="G96" s="1211" t="s">
        <v>599</v>
      </c>
      <c r="H96" s="1214" t="s">
        <v>5530</v>
      </c>
    </row>
    <row r="97" spans="1:8" s="122" customFormat="1" ht="34.5" customHeight="1" x14ac:dyDescent="0.2">
      <c r="A97" s="162">
        <f t="shared" si="8"/>
        <v>77</v>
      </c>
      <c r="B97" s="1200" t="s">
        <v>608</v>
      </c>
      <c r="C97" s="1201">
        <v>49000</v>
      </c>
      <c r="D97" s="1201">
        <v>46000</v>
      </c>
      <c r="E97" s="1201">
        <v>41000</v>
      </c>
      <c r="F97" s="1197">
        <f t="shared" si="7"/>
        <v>89.130434782608688</v>
      </c>
      <c r="G97" s="1211" t="s">
        <v>597</v>
      </c>
      <c r="H97" s="1214" t="s">
        <v>5531</v>
      </c>
    </row>
    <row r="98" spans="1:8" s="122" customFormat="1" ht="13.5" customHeight="1" thickBot="1" x14ac:dyDescent="0.25">
      <c r="A98" s="1408" t="s">
        <v>295</v>
      </c>
      <c r="B98" s="1409"/>
      <c r="C98" s="140">
        <f>SUM(C75:C97)</f>
        <v>429770</v>
      </c>
      <c r="D98" s="140">
        <f>SUM(D75:D97)</f>
        <v>333588.21999999997</v>
      </c>
      <c r="E98" s="140">
        <f>SUM(E75:E97)</f>
        <v>240267.01683000001</v>
      </c>
      <c r="F98" s="151">
        <f t="shared" si="7"/>
        <v>72.025030389262554</v>
      </c>
      <c r="G98" s="142"/>
      <c r="H98" s="152"/>
    </row>
    <row r="99" spans="1:8" s="157" customFormat="1" x14ac:dyDescent="0.2">
      <c r="A99" s="123"/>
      <c r="B99" s="153"/>
      <c r="C99" s="123"/>
      <c r="D99" s="123"/>
      <c r="E99" s="123"/>
      <c r="F99" s="154"/>
      <c r="G99" s="155"/>
      <c r="H99" s="156"/>
    </row>
  </sheetData>
  <mergeCells count="11">
    <mergeCell ref="A8:B8"/>
    <mergeCell ref="A1:H1"/>
    <mergeCell ref="A4:B4"/>
    <mergeCell ref="A5:B5"/>
    <mergeCell ref="A6:B6"/>
    <mergeCell ref="A7:B7"/>
    <mergeCell ref="A9:B9"/>
    <mergeCell ref="A27:B27"/>
    <mergeCell ref="A32:B32"/>
    <mergeCell ref="A73:B73"/>
    <mergeCell ref="A98:B98"/>
  </mergeCells>
  <printOptions horizontalCentered="1"/>
  <pageMargins left="0.31496062992125984" right="0.31496062992125984" top="0.51181102362204722" bottom="0.43307086614173229" header="0.31496062992125984" footer="0.23622047244094491"/>
  <pageSetup paperSize="9" scale="96" firstPageNumber="172" fitToHeight="0" orientation="landscape" useFirstPageNumber="1" r:id="rId1"/>
  <headerFooter>
    <oddHeader>&amp;L&amp;"Tahoma,Kurzíva"&amp;9Závěrečný účet Moravskoslezského kraje za rok 2024&amp;R&amp;"Tahoma,Kurzíva"&amp;9Tabulka č. 12</oddHeader>
    <oddFooter>&amp;C&amp;"Tahoma,Obyčejné"&amp;P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528D5-5711-4F4F-AD9B-1D426F6CC473}">
  <sheetPr>
    <pageSetUpPr fitToPage="1"/>
  </sheetPr>
  <dimension ref="A1:H55"/>
  <sheetViews>
    <sheetView zoomScaleNormal="100" zoomScaleSheetLayoutView="100" workbookViewId="0">
      <pane ySplit="14" topLeftCell="A15" activePane="bottomLeft" state="frozen"/>
      <selection activeCell="J18" sqref="J18"/>
      <selection pane="bottomLeft" activeCell="J18" sqref="J18"/>
    </sheetView>
  </sheetViews>
  <sheetFormatPr defaultColWidth="9.140625" defaultRowHeight="10.5" x14ac:dyDescent="0.2"/>
  <cols>
    <col min="1" max="1" width="6.42578125" style="120" customWidth="1"/>
    <col min="2" max="2" width="42.7109375" style="122" customWidth="1"/>
    <col min="3" max="4" width="13.140625" style="123" customWidth="1"/>
    <col min="5" max="5" width="13.140625" style="120" customWidth="1"/>
    <col min="6" max="6" width="8" style="124" customWidth="1"/>
    <col min="7" max="7" width="10.7109375" style="121" customWidth="1"/>
    <col min="8" max="8" width="42.7109375" style="125" customWidth="1"/>
    <col min="9" max="16384" width="9.140625" style="120"/>
  </cols>
  <sheetData>
    <row r="1" spans="1:8" s="115" customFormat="1" ht="18" customHeight="1" x14ac:dyDescent="0.2">
      <c r="A1" s="1412" t="s">
        <v>5532</v>
      </c>
      <c r="B1" s="1412"/>
      <c r="C1" s="1412"/>
      <c r="D1" s="1412"/>
      <c r="E1" s="1412"/>
      <c r="F1" s="1412"/>
      <c r="G1" s="1412"/>
      <c r="H1" s="1412"/>
    </row>
    <row r="2" spans="1:8" ht="12" customHeight="1" x14ac:dyDescent="0.2"/>
    <row r="3" spans="1:8" ht="12" customHeight="1" thickBot="1" x14ac:dyDescent="0.2">
      <c r="A3" s="116"/>
      <c r="F3" s="126" t="s">
        <v>587</v>
      </c>
    </row>
    <row r="4" spans="1:8" ht="24" customHeight="1" x14ac:dyDescent="0.2">
      <c r="A4" s="1413"/>
      <c r="B4" s="1414"/>
      <c r="C4" s="506" t="s">
        <v>5476</v>
      </c>
      <c r="D4" s="506" t="s">
        <v>5477</v>
      </c>
      <c r="E4" s="506" t="s">
        <v>5478</v>
      </c>
      <c r="F4" s="507" t="s">
        <v>286</v>
      </c>
      <c r="G4" s="158"/>
      <c r="H4" s="159"/>
    </row>
    <row r="5" spans="1:8" ht="12.95" customHeight="1" x14ac:dyDescent="0.2">
      <c r="A5" s="1410" t="s">
        <v>588</v>
      </c>
      <c r="B5" s="1411"/>
      <c r="C5" s="1189">
        <f>C24</f>
        <v>25826</v>
      </c>
      <c r="D5" s="1189">
        <f>D24</f>
        <v>67319.02</v>
      </c>
      <c r="E5" s="1189">
        <f>E24</f>
        <v>63868.880060000003</v>
      </c>
      <c r="F5" s="1190">
        <f t="shared" ref="F5:F10" si="0">E5/D5*100</f>
        <v>94.874940336326944</v>
      </c>
      <c r="G5" s="155"/>
      <c r="H5" s="156"/>
    </row>
    <row r="6" spans="1:8" ht="12.95" customHeight="1" x14ac:dyDescent="0.2">
      <c r="A6" s="1410" t="s">
        <v>589</v>
      </c>
      <c r="B6" s="1411"/>
      <c r="C6" s="1191">
        <f>C28</f>
        <v>66024</v>
      </c>
      <c r="D6" s="1191">
        <f>D28</f>
        <v>60309.2</v>
      </c>
      <c r="E6" s="1191">
        <f>E28</f>
        <v>60309.2</v>
      </c>
      <c r="F6" s="1190">
        <f t="shared" si="0"/>
        <v>100</v>
      </c>
      <c r="G6" s="155"/>
      <c r="H6" s="156"/>
    </row>
    <row r="7" spans="1:8" ht="12.95" customHeight="1" x14ac:dyDescent="0.2">
      <c r="A7" s="168" t="s">
        <v>616</v>
      </c>
      <c r="B7" s="1217"/>
      <c r="C7" s="1191">
        <f>C31</f>
        <v>58027</v>
      </c>
      <c r="D7" s="1191">
        <f>D31</f>
        <v>28500.440000000002</v>
      </c>
      <c r="E7" s="1191">
        <f>E31</f>
        <v>28500.438900000001</v>
      </c>
      <c r="F7" s="1190">
        <f t="shared" si="0"/>
        <v>99.99999614041046</v>
      </c>
      <c r="G7" s="155"/>
      <c r="H7" s="156"/>
    </row>
    <row r="8" spans="1:8" ht="12.95" customHeight="1" x14ac:dyDescent="0.2">
      <c r="A8" s="1410" t="s">
        <v>590</v>
      </c>
      <c r="B8" s="1411"/>
      <c r="C8" s="1191">
        <f>C36</f>
        <v>119319</v>
      </c>
      <c r="D8" s="1191">
        <f>D36</f>
        <v>42454.83</v>
      </c>
      <c r="E8" s="1191">
        <f>E36</f>
        <v>19447.460590000002</v>
      </c>
      <c r="F8" s="1190">
        <f t="shared" si="0"/>
        <v>45.807415999545874</v>
      </c>
      <c r="G8" s="155"/>
      <c r="H8" s="156"/>
    </row>
    <row r="9" spans="1:8" ht="12.95" customHeight="1" x14ac:dyDescent="0.2">
      <c r="A9" s="1410" t="s">
        <v>591</v>
      </c>
      <c r="B9" s="1411"/>
      <c r="C9" s="1191">
        <f>C54</f>
        <v>25241</v>
      </c>
      <c r="D9" s="1191">
        <f>D54</f>
        <v>57039.7</v>
      </c>
      <c r="E9" s="1191">
        <f>E54</f>
        <v>16189.167719999999</v>
      </c>
      <c r="F9" s="1190">
        <f t="shared" si="0"/>
        <v>28.382280622093031</v>
      </c>
      <c r="G9" s="155"/>
      <c r="H9" s="156"/>
    </row>
    <row r="10" spans="1:8" s="116" customFormat="1" ht="13.5" customHeight="1" thickBot="1" x14ac:dyDescent="0.25">
      <c r="A10" s="1406" t="s">
        <v>295</v>
      </c>
      <c r="B10" s="1407"/>
      <c r="C10" s="127">
        <f>SUM(C5:C9)</f>
        <v>294437</v>
      </c>
      <c r="D10" s="127">
        <f>SUM(D5:D9)</f>
        <v>255623.19</v>
      </c>
      <c r="E10" s="127">
        <f>SUM(E5:E9)</f>
        <v>188315.14727000002</v>
      </c>
      <c r="F10" s="128">
        <f t="shared" si="0"/>
        <v>73.669038896666621</v>
      </c>
      <c r="G10" s="155"/>
      <c r="H10" s="156"/>
    </row>
    <row r="11" spans="1:8" s="132" customFormat="1" ht="10.5" customHeight="1" x14ac:dyDescent="0.2">
      <c r="A11" s="116"/>
      <c r="B11" s="129"/>
      <c r="C11" s="130"/>
      <c r="D11" s="130"/>
      <c r="E11" s="130"/>
      <c r="F11" s="131"/>
      <c r="G11" s="121"/>
      <c r="H11" s="125"/>
    </row>
    <row r="12" spans="1:8" s="132" customFormat="1" ht="10.5" customHeight="1" x14ac:dyDescent="0.2">
      <c r="A12" s="116"/>
      <c r="B12" s="129"/>
      <c r="C12" s="130"/>
      <c r="D12" s="130"/>
      <c r="E12" s="130"/>
      <c r="F12" s="131"/>
      <c r="G12" s="121"/>
      <c r="H12" s="125"/>
    </row>
    <row r="13" spans="1:8" s="132" customFormat="1" ht="10.5" customHeight="1" thickBot="1" x14ac:dyDescent="0.2">
      <c r="A13" s="116"/>
      <c r="B13" s="129"/>
      <c r="C13" s="130"/>
      <c r="D13" s="130"/>
      <c r="E13" s="130"/>
      <c r="F13" s="131"/>
      <c r="G13" s="121"/>
      <c r="H13" s="126" t="s">
        <v>587</v>
      </c>
    </row>
    <row r="14" spans="1:8" ht="28.5" customHeight="1" thickBot="1" x14ac:dyDescent="0.25">
      <c r="A14" s="133" t="s">
        <v>592</v>
      </c>
      <c r="B14" s="1192" t="s">
        <v>508</v>
      </c>
      <c r="C14" s="506" t="s">
        <v>5476</v>
      </c>
      <c r="D14" s="506" t="s">
        <v>5477</v>
      </c>
      <c r="E14" s="506" t="s">
        <v>5478</v>
      </c>
      <c r="F14" s="1193" t="s">
        <v>286</v>
      </c>
      <c r="G14" s="1193" t="s">
        <v>593</v>
      </c>
      <c r="H14" s="1194" t="s">
        <v>594</v>
      </c>
    </row>
    <row r="15" spans="1:8" ht="15" customHeight="1" thickBot="1" x14ac:dyDescent="0.2">
      <c r="A15" s="160" t="s">
        <v>595</v>
      </c>
      <c r="B15" s="134"/>
      <c r="C15" s="135"/>
      <c r="D15" s="135"/>
      <c r="E15" s="136"/>
      <c r="F15" s="137"/>
      <c r="G15" s="138"/>
      <c r="H15" s="139"/>
    </row>
    <row r="16" spans="1:8" s="122" customFormat="1" ht="24" customHeight="1" x14ac:dyDescent="0.2">
      <c r="A16" s="161">
        <v>1</v>
      </c>
      <c r="B16" s="1195" t="s">
        <v>5454</v>
      </c>
      <c r="C16" s="1196">
        <v>9700</v>
      </c>
      <c r="D16" s="1196">
        <v>53350</v>
      </c>
      <c r="E16" s="1196">
        <v>53350</v>
      </c>
      <c r="F16" s="1197">
        <f t="shared" ref="F16:F24" si="1">E16/D16*100</f>
        <v>100</v>
      </c>
      <c r="G16" s="1218" t="s">
        <v>603</v>
      </c>
      <c r="H16" s="1198" t="s">
        <v>61</v>
      </c>
    </row>
    <row r="17" spans="1:8" s="122" customFormat="1" ht="67.5" customHeight="1" x14ac:dyDescent="0.2">
      <c r="A17" s="1208">
        <f>A16+1</f>
        <v>2</v>
      </c>
      <c r="B17" s="1200" t="s">
        <v>2751</v>
      </c>
      <c r="C17" s="1201">
        <v>0</v>
      </c>
      <c r="D17" s="1201">
        <v>3479</v>
      </c>
      <c r="E17" s="1201">
        <v>1479</v>
      </c>
      <c r="F17" s="1197">
        <f t="shared" si="1"/>
        <v>42.512216154067261</v>
      </c>
      <c r="G17" s="392" t="s">
        <v>599</v>
      </c>
      <c r="H17" s="1202" t="s">
        <v>5533</v>
      </c>
    </row>
    <row r="18" spans="1:8" s="122" customFormat="1" ht="34.5" customHeight="1" x14ac:dyDescent="0.2">
      <c r="A18" s="1208">
        <f t="shared" ref="A18:A23" si="2">A17+1</f>
        <v>3</v>
      </c>
      <c r="B18" s="1195" t="s">
        <v>5534</v>
      </c>
      <c r="C18" s="1196">
        <v>2000</v>
      </c>
      <c r="D18" s="1196">
        <v>0</v>
      </c>
      <c r="E18" s="1196">
        <v>0</v>
      </c>
      <c r="F18" s="1197" t="s">
        <v>2739</v>
      </c>
      <c r="G18" s="392" t="s">
        <v>599</v>
      </c>
      <c r="H18" s="1198" t="s">
        <v>5535</v>
      </c>
    </row>
    <row r="19" spans="1:8" s="122" customFormat="1" ht="15" customHeight="1" x14ac:dyDescent="0.2">
      <c r="A19" s="1208">
        <f t="shared" si="2"/>
        <v>4</v>
      </c>
      <c r="B19" s="1195" t="s">
        <v>601</v>
      </c>
      <c r="C19" s="1196">
        <v>9161</v>
      </c>
      <c r="D19" s="1196">
        <v>4609.76</v>
      </c>
      <c r="E19" s="1196">
        <v>4609.75515</v>
      </c>
      <c r="F19" s="1197">
        <f t="shared" si="1"/>
        <v>99.999894788448856</v>
      </c>
      <c r="G19" s="392" t="s">
        <v>603</v>
      </c>
      <c r="H19" s="1198" t="s">
        <v>61</v>
      </c>
    </row>
    <row r="20" spans="1:8" s="122" customFormat="1" ht="45" customHeight="1" x14ac:dyDescent="0.2">
      <c r="A20" s="1208">
        <f t="shared" si="2"/>
        <v>5</v>
      </c>
      <c r="B20" s="1203" t="s">
        <v>2962</v>
      </c>
      <c r="C20" s="1196">
        <v>132</v>
      </c>
      <c r="D20" s="1196">
        <v>0</v>
      </c>
      <c r="E20" s="1196">
        <v>0</v>
      </c>
      <c r="F20" s="1197" t="s">
        <v>2739</v>
      </c>
      <c r="G20" s="392" t="s">
        <v>603</v>
      </c>
      <c r="H20" s="1198" t="s">
        <v>5536</v>
      </c>
    </row>
    <row r="21" spans="1:8" s="122" customFormat="1" ht="78" customHeight="1" x14ac:dyDescent="0.2">
      <c r="A21" s="1208">
        <f t="shared" si="2"/>
        <v>6</v>
      </c>
      <c r="B21" s="1203" t="s">
        <v>3434</v>
      </c>
      <c r="C21" s="1196">
        <v>2495</v>
      </c>
      <c r="D21" s="1196">
        <v>2310.6</v>
      </c>
      <c r="E21" s="1196">
        <v>1427.6017499999998</v>
      </c>
      <c r="F21" s="1197">
        <f t="shared" si="1"/>
        <v>61.784893534146967</v>
      </c>
      <c r="G21" s="392" t="s">
        <v>599</v>
      </c>
      <c r="H21" s="1198" t="s">
        <v>5537</v>
      </c>
    </row>
    <row r="22" spans="1:8" s="122" customFormat="1" ht="57" customHeight="1" x14ac:dyDescent="0.2">
      <c r="A22" s="1208">
        <f t="shared" si="2"/>
        <v>7</v>
      </c>
      <c r="B22" s="1203" t="s">
        <v>5538</v>
      </c>
      <c r="C22" s="1196">
        <v>2000</v>
      </c>
      <c r="D22" s="1196">
        <v>3033.66</v>
      </c>
      <c r="E22" s="1196">
        <v>2779.6874600000001</v>
      </c>
      <c r="F22" s="1197">
        <f t="shared" si="1"/>
        <v>91.628180481662426</v>
      </c>
      <c r="G22" s="392" t="s">
        <v>599</v>
      </c>
      <c r="H22" s="1214" t="s">
        <v>5539</v>
      </c>
    </row>
    <row r="23" spans="1:8" s="122" customFormat="1" ht="126" x14ac:dyDescent="0.2">
      <c r="A23" s="1208">
        <f t="shared" si="2"/>
        <v>8</v>
      </c>
      <c r="B23" s="1195" t="s">
        <v>2963</v>
      </c>
      <c r="C23" s="1196">
        <v>338</v>
      </c>
      <c r="D23" s="1196">
        <v>536</v>
      </c>
      <c r="E23" s="1196">
        <v>222.83570000000003</v>
      </c>
      <c r="F23" s="1197">
        <f t="shared" si="1"/>
        <v>41.573824626865679</v>
      </c>
      <c r="G23" s="392" t="s">
        <v>597</v>
      </c>
      <c r="H23" s="1198" t="s">
        <v>6047</v>
      </c>
    </row>
    <row r="24" spans="1:8" s="129" customFormat="1" ht="13.5" customHeight="1" thickBot="1" x14ac:dyDescent="0.25">
      <c r="A24" s="1408" t="s">
        <v>295</v>
      </c>
      <c r="B24" s="1409"/>
      <c r="C24" s="140">
        <f>SUM(C16:C23)</f>
        <v>25826</v>
      </c>
      <c r="D24" s="140">
        <f>SUM(D16:D23)</f>
        <v>67319.02</v>
      </c>
      <c r="E24" s="140">
        <f>SUM(E16:E23)</f>
        <v>63868.880060000003</v>
      </c>
      <c r="F24" s="141">
        <f t="shared" si="1"/>
        <v>94.874940336326944</v>
      </c>
      <c r="G24" s="142"/>
      <c r="H24" s="163"/>
    </row>
    <row r="25" spans="1:8" s="116" customFormat="1" ht="18" customHeight="1" thickBot="1" x14ac:dyDescent="0.2">
      <c r="A25" s="160" t="s">
        <v>589</v>
      </c>
      <c r="B25" s="143"/>
      <c r="C25" s="144"/>
      <c r="D25" s="144"/>
      <c r="E25" s="145"/>
      <c r="F25" s="137"/>
      <c r="G25" s="138"/>
      <c r="H25" s="1207"/>
    </row>
    <row r="26" spans="1:8" s="122" customFormat="1" ht="24" customHeight="1" x14ac:dyDescent="0.2">
      <c r="A26" s="1208">
        <f>A23+1</f>
        <v>9</v>
      </c>
      <c r="B26" s="1209" t="s">
        <v>2852</v>
      </c>
      <c r="C26" s="1210">
        <v>58895</v>
      </c>
      <c r="D26" s="1210">
        <v>54074.95</v>
      </c>
      <c r="E26" s="1210">
        <v>54074.95</v>
      </c>
      <c r="F26" s="1197">
        <f>E26/D26*100</f>
        <v>100</v>
      </c>
      <c r="G26" s="1211" t="s">
        <v>597</v>
      </c>
      <c r="H26" s="1206" t="s">
        <v>61</v>
      </c>
    </row>
    <row r="27" spans="1:8" s="122" customFormat="1" ht="24" customHeight="1" x14ac:dyDescent="0.2">
      <c r="A27" s="1208">
        <f t="shared" ref="A27" si="3">A26+1</f>
        <v>10</v>
      </c>
      <c r="B27" s="1209" t="s">
        <v>2854</v>
      </c>
      <c r="C27" s="1210">
        <v>7129</v>
      </c>
      <c r="D27" s="1210">
        <v>6234.25</v>
      </c>
      <c r="E27" s="1210">
        <v>6234.25</v>
      </c>
      <c r="F27" s="1197">
        <f>E27/D27*100</f>
        <v>100</v>
      </c>
      <c r="G27" s="1211" t="s">
        <v>597</v>
      </c>
      <c r="H27" s="1206" t="s">
        <v>61</v>
      </c>
    </row>
    <row r="28" spans="1:8" s="122" customFormat="1" ht="13.5" customHeight="1" thickBot="1" x14ac:dyDescent="0.25">
      <c r="A28" s="1408" t="s">
        <v>295</v>
      </c>
      <c r="B28" s="1409"/>
      <c r="C28" s="140">
        <f>SUM(C26:C27)</f>
        <v>66024</v>
      </c>
      <c r="D28" s="140">
        <f>SUM(D26:D27)</f>
        <v>60309.2</v>
      </c>
      <c r="E28" s="140">
        <f>SUM(E26:E27)</f>
        <v>60309.2</v>
      </c>
      <c r="F28" s="141">
        <f>E28/D28*100</f>
        <v>100</v>
      </c>
      <c r="G28" s="142"/>
      <c r="H28" s="163"/>
    </row>
    <row r="29" spans="1:8" s="116" customFormat="1" ht="18" customHeight="1" thickBot="1" x14ac:dyDescent="0.2">
      <c r="A29" s="160" t="s">
        <v>616</v>
      </c>
      <c r="B29" s="143"/>
      <c r="C29" s="145"/>
      <c r="D29" s="145"/>
      <c r="E29" s="145"/>
      <c r="F29" s="137"/>
      <c r="G29" s="138"/>
      <c r="H29" s="1207"/>
    </row>
    <row r="30" spans="1:8" s="122" customFormat="1" ht="24" customHeight="1" x14ac:dyDescent="0.2">
      <c r="A30" s="1208">
        <f>A27+1</f>
        <v>11</v>
      </c>
      <c r="B30" s="1219" t="s">
        <v>3966</v>
      </c>
      <c r="C30" s="1220">
        <v>58027</v>
      </c>
      <c r="D30" s="1220">
        <v>28500.440000000002</v>
      </c>
      <c r="E30" s="1220">
        <v>28500.438900000001</v>
      </c>
      <c r="F30" s="1197">
        <f>E30/D30*100</f>
        <v>99.99999614041046</v>
      </c>
      <c r="G30" s="1211" t="s">
        <v>599</v>
      </c>
      <c r="H30" s="1206" t="s">
        <v>538</v>
      </c>
    </row>
    <row r="31" spans="1:8" s="122" customFormat="1" ht="13.5" customHeight="1" thickBot="1" x14ac:dyDescent="0.25">
      <c r="A31" s="1408" t="s">
        <v>295</v>
      </c>
      <c r="B31" s="1409"/>
      <c r="C31" s="140">
        <f>SUM(C30:C30)</f>
        <v>58027</v>
      </c>
      <c r="D31" s="140">
        <f>SUM(D30:D30)</f>
        <v>28500.440000000002</v>
      </c>
      <c r="E31" s="140">
        <f>SUM(E30:E30)</f>
        <v>28500.438900000001</v>
      </c>
      <c r="F31" s="151">
        <f>E31/D31*100</f>
        <v>99.99999614041046</v>
      </c>
      <c r="G31" s="142"/>
      <c r="H31" s="163"/>
    </row>
    <row r="32" spans="1:8" ht="18" customHeight="1" thickBot="1" x14ac:dyDescent="0.2">
      <c r="A32" s="164" t="s">
        <v>605</v>
      </c>
      <c r="B32" s="146"/>
      <c r="C32" s="147"/>
      <c r="D32" s="147"/>
      <c r="E32" s="148"/>
      <c r="F32" s="149"/>
      <c r="G32" s="165"/>
      <c r="H32" s="166"/>
    </row>
    <row r="33" spans="1:8" s="122" customFormat="1" ht="78" customHeight="1" x14ac:dyDescent="0.2">
      <c r="A33" s="1208">
        <f>A30+1</f>
        <v>12</v>
      </c>
      <c r="B33" s="1200" t="s">
        <v>3594</v>
      </c>
      <c r="C33" s="1201">
        <v>100000</v>
      </c>
      <c r="D33" s="1201">
        <v>16857.099999999999</v>
      </c>
      <c r="E33" s="1201">
        <v>0</v>
      </c>
      <c r="F33" s="1197">
        <f t="shared" ref="F33:F36" si="4">E33/D33*100</f>
        <v>0</v>
      </c>
      <c r="G33" s="1211" t="s">
        <v>597</v>
      </c>
      <c r="H33" s="1206" t="s">
        <v>5540</v>
      </c>
    </row>
    <row r="34" spans="1:8" s="122" customFormat="1" ht="24" customHeight="1" x14ac:dyDescent="0.2">
      <c r="A34" s="1208">
        <f t="shared" ref="A34:A35" si="5">A33+1</f>
        <v>13</v>
      </c>
      <c r="B34" s="1200" t="s">
        <v>5541</v>
      </c>
      <c r="C34" s="1201">
        <v>60</v>
      </c>
      <c r="D34" s="1201">
        <v>89.83</v>
      </c>
      <c r="E34" s="1201">
        <v>89.831779999999995</v>
      </c>
      <c r="F34" s="1197">
        <f t="shared" si="4"/>
        <v>100.00198152065012</v>
      </c>
      <c r="G34" s="1211" t="s">
        <v>603</v>
      </c>
      <c r="H34" s="1206" t="s">
        <v>61</v>
      </c>
    </row>
    <row r="35" spans="1:8" s="122" customFormat="1" ht="57.75" customHeight="1" x14ac:dyDescent="0.2">
      <c r="A35" s="1208">
        <f t="shared" si="5"/>
        <v>14</v>
      </c>
      <c r="B35" s="1200" t="s">
        <v>2964</v>
      </c>
      <c r="C35" s="1201">
        <v>19259</v>
      </c>
      <c r="D35" s="1201">
        <v>25507.899999999998</v>
      </c>
      <c r="E35" s="1201">
        <v>19357.628810000002</v>
      </c>
      <c r="F35" s="1197">
        <f t="shared" si="4"/>
        <v>75.888759207931685</v>
      </c>
      <c r="G35" s="1211" t="s">
        <v>599</v>
      </c>
      <c r="H35" s="1206" t="s">
        <v>5542</v>
      </c>
    </row>
    <row r="36" spans="1:8" s="122" customFormat="1" ht="13.5" customHeight="1" thickBot="1" x14ac:dyDescent="0.25">
      <c r="A36" s="1408" t="s">
        <v>295</v>
      </c>
      <c r="B36" s="1409"/>
      <c r="C36" s="140">
        <f>SUM(C33:C35)</f>
        <v>119319</v>
      </c>
      <c r="D36" s="150">
        <f>SUM(D33:D35)</f>
        <v>42454.83</v>
      </c>
      <c r="E36" s="150">
        <f>SUM(E33:E35)</f>
        <v>19447.460590000002</v>
      </c>
      <c r="F36" s="151">
        <f t="shared" si="4"/>
        <v>45.807415999545874</v>
      </c>
      <c r="G36" s="142"/>
      <c r="H36" s="152"/>
    </row>
    <row r="37" spans="1:8" ht="18" customHeight="1" thickBot="1" x14ac:dyDescent="0.2">
      <c r="A37" s="160" t="s">
        <v>591</v>
      </c>
      <c r="B37" s="134"/>
      <c r="C37" s="135"/>
      <c r="D37" s="135"/>
      <c r="E37" s="136"/>
      <c r="F37" s="137"/>
      <c r="G37" s="138"/>
      <c r="H37" s="167"/>
    </row>
    <row r="38" spans="1:8" s="122" customFormat="1" ht="109.5" customHeight="1" x14ac:dyDescent="0.2">
      <c r="A38" s="1208">
        <f>A35+1</f>
        <v>15</v>
      </c>
      <c r="B38" s="1200" t="s">
        <v>3686</v>
      </c>
      <c r="C38" s="1201">
        <v>14000</v>
      </c>
      <c r="D38" s="1201">
        <v>14565.25</v>
      </c>
      <c r="E38" s="1201">
        <v>9536.632450000001</v>
      </c>
      <c r="F38" s="1197">
        <f t="shared" ref="F38:F54" si="6">E38/D38*100</f>
        <v>65.475240383790194</v>
      </c>
      <c r="G38" s="1211" t="s">
        <v>599</v>
      </c>
      <c r="H38" s="1214" t="s">
        <v>5543</v>
      </c>
    </row>
    <row r="39" spans="1:8" s="122" customFormat="1" ht="63" x14ac:dyDescent="0.2">
      <c r="A39" s="1208">
        <f t="shared" ref="A39:A53" si="7">A38+1</f>
        <v>16</v>
      </c>
      <c r="B39" s="1200" t="s">
        <v>4232</v>
      </c>
      <c r="C39" s="1201">
        <v>1000</v>
      </c>
      <c r="D39" s="1201">
        <v>1000.0100000000001</v>
      </c>
      <c r="E39" s="1201">
        <v>481.73813000000007</v>
      </c>
      <c r="F39" s="1197">
        <f t="shared" si="6"/>
        <v>48.173331266687335</v>
      </c>
      <c r="G39" s="1211" t="s">
        <v>599</v>
      </c>
      <c r="H39" s="1214" t="s">
        <v>5544</v>
      </c>
    </row>
    <row r="40" spans="1:8" s="122" customFormat="1" ht="78" customHeight="1" x14ac:dyDescent="0.2">
      <c r="A40" s="1208">
        <f t="shared" si="7"/>
        <v>17</v>
      </c>
      <c r="B40" s="1200" t="s">
        <v>3693</v>
      </c>
      <c r="C40" s="1201">
        <v>0</v>
      </c>
      <c r="D40" s="1201">
        <v>6249.65</v>
      </c>
      <c r="E40" s="1201">
        <v>0</v>
      </c>
      <c r="F40" s="1197">
        <f t="shared" si="6"/>
        <v>0</v>
      </c>
      <c r="G40" s="1211" t="s">
        <v>599</v>
      </c>
      <c r="H40" s="1214" t="s">
        <v>5545</v>
      </c>
    </row>
    <row r="41" spans="1:8" s="122" customFormat="1" ht="78" customHeight="1" x14ac:dyDescent="0.2">
      <c r="A41" s="1208">
        <f t="shared" si="7"/>
        <v>18</v>
      </c>
      <c r="B41" s="1200" t="s">
        <v>4231</v>
      </c>
      <c r="C41" s="1201">
        <v>0</v>
      </c>
      <c r="D41" s="1201">
        <v>6249.65</v>
      </c>
      <c r="E41" s="1201">
        <v>0</v>
      </c>
      <c r="F41" s="1197">
        <f t="shared" si="6"/>
        <v>0</v>
      </c>
      <c r="G41" s="1211" t="s">
        <v>599</v>
      </c>
      <c r="H41" s="1214" t="s">
        <v>5546</v>
      </c>
    </row>
    <row r="42" spans="1:8" s="122" customFormat="1" ht="78" customHeight="1" x14ac:dyDescent="0.2">
      <c r="A42" s="1208">
        <f t="shared" si="7"/>
        <v>19</v>
      </c>
      <c r="B42" s="1200" t="s">
        <v>4219</v>
      </c>
      <c r="C42" s="1201">
        <v>0</v>
      </c>
      <c r="D42" s="1201">
        <v>183.92</v>
      </c>
      <c r="E42" s="1201">
        <v>0</v>
      </c>
      <c r="F42" s="1197">
        <f t="shared" si="6"/>
        <v>0</v>
      </c>
      <c r="G42" s="1211" t="s">
        <v>599</v>
      </c>
      <c r="H42" s="1214" t="s">
        <v>5547</v>
      </c>
    </row>
    <row r="43" spans="1:8" s="122" customFormat="1" ht="57" customHeight="1" x14ac:dyDescent="0.2">
      <c r="A43" s="1208">
        <f t="shared" si="7"/>
        <v>20</v>
      </c>
      <c r="B43" s="1200" t="s">
        <v>4221</v>
      </c>
      <c r="C43" s="1201">
        <v>0</v>
      </c>
      <c r="D43" s="1201">
        <v>2780</v>
      </c>
      <c r="E43" s="1201">
        <v>0</v>
      </c>
      <c r="F43" s="1197">
        <f t="shared" si="6"/>
        <v>0</v>
      </c>
      <c r="G43" s="1199" t="s">
        <v>599</v>
      </c>
      <c r="H43" s="1215" t="s">
        <v>5548</v>
      </c>
    </row>
    <row r="44" spans="1:8" s="122" customFormat="1" ht="78" customHeight="1" x14ac:dyDescent="0.2">
      <c r="A44" s="1208">
        <f t="shared" si="7"/>
        <v>21</v>
      </c>
      <c r="B44" s="1200" t="s">
        <v>4223</v>
      </c>
      <c r="C44" s="1201">
        <v>0</v>
      </c>
      <c r="D44" s="1201">
        <v>2454.5300000000002</v>
      </c>
      <c r="E44" s="1201">
        <v>18.730799999999999</v>
      </c>
      <c r="F44" s="1197">
        <f t="shared" si="6"/>
        <v>0.76311147144259794</v>
      </c>
      <c r="G44" s="1199" t="s">
        <v>599</v>
      </c>
      <c r="H44" s="1215" t="s">
        <v>5547</v>
      </c>
    </row>
    <row r="45" spans="1:8" s="122" customFormat="1" ht="78" customHeight="1" x14ac:dyDescent="0.2">
      <c r="A45" s="1208">
        <f t="shared" si="7"/>
        <v>22</v>
      </c>
      <c r="B45" s="1200" t="s">
        <v>4228</v>
      </c>
      <c r="C45" s="1201">
        <v>0</v>
      </c>
      <c r="D45" s="1201">
        <v>388.41</v>
      </c>
      <c r="E45" s="1201">
        <v>0</v>
      </c>
      <c r="F45" s="1197">
        <f t="shared" si="6"/>
        <v>0</v>
      </c>
      <c r="G45" s="1211" t="s">
        <v>599</v>
      </c>
      <c r="H45" s="1214" t="s">
        <v>5549</v>
      </c>
    </row>
    <row r="46" spans="1:8" s="122" customFormat="1" ht="78" customHeight="1" x14ac:dyDescent="0.2">
      <c r="A46" s="1208">
        <f t="shared" si="7"/>
        <v>23</v>
      </c>
      <c r="B46" s="1200" t="s">
        <v>4222</v>
      </c>
      <c r="C46" s="1201">
        <v>0</v>
      </c>
      <c r="D46" s="1201">
        <v>4760.79</v>
      </c>
      <c r="E46" s="1201">
        <v>0</v>
      </c>
      <c r="F46" s="1197">
        <f t="shared" si="6"/>
        <v>0</v>
      </c>
      <c r="G46" s="1199" t="s">
        <v>599</v>
      </c>
      <c r="H46" s="1215" t="s">
        <v>5550</v>
      </c>
    </row>
    <row r="47" spans="1:8" s="122" customFormat="1" ht="78" customHeight="1" x14ac:dyDescent="0.2">
      <c r="A47" s="1208">
        <f t="shared" si="7"/>
        <v>24</v>
      </c>
      <c r="B47" s="1200" t="s">
        <v>4226</v>
      </c>
      <c r="C47" s="1201">
        <v>0</v>
      </c>
      <c r="D47" s="1201">
        <v>221.42999999999998</v>
      </c>
      <c r="E47" s="1201">
        <v>83.49</v>
      </c>
      <c r="F47" s="1197">
        <f t="shared" si="6"/>
        <v>37.704918032786885</v>
      </c>
      <c r="G47" s="1211" t="s">
        <v>599</v>
      </c>
      <c r="H47" s="1214" t="s">
        <v>5547</v>
      </c>
    </row>
    <row r="48" spans="1:8" s="122" customFormat="1" ht="57" customHeight="1" x14ac:dyDescent="0.2">
      <c r="A48" s="1208">
        <f t="shared" si="7"/>
        <v>25</v>
      </c>
      <c r="B48" s="1200" t="s">
        <v>4224</v>
      </c>
      <c r="C48" s="1201">
        <v>0</v>
      </c>
      <c r="D48" s="1201">
        <v>5039.6499999999996</v>
      </c>
      <c r="E48" s="1201">
        <v>0</v>
      </c>
      <c r="F48" s="1197">
        <f t="shared" si="6"/>
        <v>0</v>
      </c>
      <c r="G48" s="1211" t="s">
        <v>599</v>
      </c>
      <c r="H48" s="1214" t="s">
        <v>5551</v>
      </c>
    </row>
    <row r="49" spans="1:8" s="122" customFormat="1" ht="57" customHeight="1" x14ac:dyDescent="0.2">
      <c r="A49" s="1208">
        <f t="shared" si="7"/>
        <v>26</v>
      </c>
      <c r="B49" s="1200" t="s">
        <v>4225</v>
      </c>
      <c r="C49" s="1201">
        <v>0</v>
      </c>
      <c r="D49" s="1201">
        <v>1081.9000000000001</v>
      </c>
      <c r="E49" s="1201">
        <v>463.79300000000001</v>
      </c>
      <c r="F49" s="1197">
        <f t="shared" si="6"/>
        <v>42.868379702375449</v>
      </c>
      <c r="G49" s="1211" t="s">
        <v>599</v>
      </c>
      <c r="H49" s="1214" t="s">
        <v>5552</v>
      </c>
    </row>
    <row r="50" spans="1:8" s="122" customFormat="1" ht="78" customHeight="1" x14ac:dyDescent="0.2">
      <c r="A50" s="1208">
        <f t="shared" si="7"/>
        <v>27</v>
      </c>
      <c r="B50" s="1200" t="s">
        <v>4227</v>
      </c>
      <c r="C50" s="1201">
        <v>0</v>
      </c>
      <c r="D50" s="1201">
        <v>317.02</v>
      </c>
      <c r="E50" s="1201">
        <v>0</v>
      </c>
      <c r="F50" s="1197">
        <f t="shared" si="6"/>
        <v>0</v>
      </c>
      <c r="G50" s="1211" t="s">
        <v>599</v>
      </c>
      <c r="H50" s="1214" t="s">
        <v>5553</v>
      </c>
    </row>
    <row r="51" spans="1:8" s="122" customFormat="1" ht="57" customHeight="1" x14ac:dyDescent="0.2">
      <c r="A51" s="1208">
        <f t="shared" si="7"/>
        <v>28</v>
      </c>
      <c r="B51" s="1200" t="s">
        <v>4229</v>
      </c>
      <c r="C51" s="1201">
        <v>0</v>
      </c>
      <c r="D51" s="1201">
        <v>485.29</v>
      </c>
      <c r="E51" s="1201">
        <v>0</v>
      </c>
      <c r="F51" s="1197">
        <f t="shared" si="6"/>
        <v>0</v>
      </c>
      <c r="G51" s="1199" t="s">
        <v>599</v>
      </c>
      <c r="H51" s="1215" t="s">
        <v>5554</v>
      </c>
    </row>
    <row r="52" spans="1:8" s="122" customFormat="1" ht="57" customHeight="1" x14ac:dyDescent="0.2">
      <c r="A52" s="1208">
        <f t="shared" si="7"/>
        <v>29</v>
      </c>
      <c r="B52" s="1200" t="s">
        <v>4230</v>
      </c>
      <c r="C52" s="1201">
        <v>0</v>
      </c>
      <c r="D52" s="1201">
        <v>500</v>
      </c>
      <c r="E52" s="1201">
        <v>0</v>
      </c>
      <c r="F52" s="1197">
        <f t="shared" si="6"/>
        <v>0</v>
      </c>
      <c r="G52" s="1199" t="s">
        <v>599</v>
      </c>
      <c r="H52" s="1215" t="s">
        <v>5555</v>
      </c>
    </row>
    <row r="53" spans="1:8" s="122" customFormat="1" ht="78" customHeight="1" x14ac:dyDescent="0.2">
      <c r="A53" s="1208">
        <f t="shared" si="7"/>
        <v>30</v>
      </c>
      <c r="B53" s="1200" t="s">
        <v>3436</v>
      </c>
      <c r="C53" s="1201">
        <v>10241</v>
      </c>
      <c r="D53" s="1201">
        <v>10762.2</v>
      </c>
      <c r="E53" s="1201">
        <v>5604.78334</v>
      </c>
      <c r="F53" s="1197">
        <f t="shared" si="6"/>
        <v>52.078416494768717</v>
      </c>
      <c r="G53" s="1211" t="s">
        <v>599</v>
      </c>
      <c r="H53" s="1214" t="s">
        <v>5556</v>
      </c>
    </row>
    <row r="54" spans="1:8" s="122" customFormat="1" ht="13.5" customHeight="1" thickBot="1" x14ac:dyDescent="0.25">
      <c r="A54" s="1408" t="s">
        <v>295</v>
      </c>
      <c r="B54" s="1409"/>
      <c r="C54" s="140">
        <f>SUM(C38:C53)</f>
        <v>25241</v>
      </c>
      <c r="D54" s="140">
        <f>SUM(D38:D53)</f>
        <v>57039.7</v>
      </c>
      <c r="E54" s="140">
        <f>SUM(E38:E53)</f>
        <v>16189.167719999999</v>
      </c>
      <c r="F54" s="151">
        <f t="shared" si="6"/>
        <v>28.382280622093031</v>
      </c>
      <c r="G54" s="142"/>
      <c r="H54" s="152"/>
    </row>
    <row r="55" spans="1:8" s="157" customFormat="1" x14ac:dyDescent="0.2">
      <c r="A55" s="123"/>
      <c r="B55" s="153"/>
      <c r="C55" s="123"/>
      <c r="D55" s="123"/>
      <c r="E55" s="123"/>
      <c r="F55" s="154"/>
      <c r="G55" s="155"/>
      <c r="H55" s="156"/>
    </row>
  </sheetData>
  <mergeCells count="12">
    <mergeCell ref="A54:B54"/>
    <mergeCell ref="A1:H1"/>
    <mergeCell ref="A4:B4"/>
    <mergeCell ref="A5:B5"/>
    <mergeCell ref="A6:B6"/>
    <mergeCell ref="A8:B8"/>
    <mergeCell ref="A9:B9"/>
    <mergeCell ref="A10:B10"/>
    <mergeCell ref="A24:B24"/>
    <mergeCell ref="A28:B28"/>
    <mergeCell ref="A31:B31"/>
    <mergeCell ref="A36:B36"/>
  </mergeCells>
  <printOptions horizontalCentered="1"/>
  <pageMargins left="0.31496062992125984" right="0.31496062992125984" top="0.51181102362204722" bottom="0.43307086614173229" header="0.31496062992125984" footer="0.23622047244094491"/>
  <pageSetup paperSize="9" scale="96" firstPageNumber="184" fitToHeight="0" orientation="landscape" useFirstPageNumber="1" r:id="rId1"/>
  <headerFooter>
    <oddHeader>&amp;L&amp;"Tahoma,Kurzíva"&amp;9Závěrečný účet Moravskoslezského kraje za rok 2024&amp;R&amp;"Tahoma,Kurzíva"&amp;9Tabulka č. 13</oddHeader>
    <oddFooter>&amp;C&amp;"Tahoma,Obyčejné"&amp;P</oddFooter>
  </headerFooter>
  <rowBreaks count="1" manualBreakCount="1">
    <brk id="36" max="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489AF-330D-4412-8000-46B2B9E38EC7}">
  <sheetPr>
    <pageSetUpPr fitToPage="1"/>
  </sheetPr>
  <dimension ref="A1:H53"/>
  <sheetViews>
    <sheetView zoomScaleNormal="100" zoomScaleSheetLayoutView="100" workbookViewId="0">
      <pane ySplit="13" topLeftCell="A14" activePane="bottomLeft" state="frozen"/>
      <selection activeCell="J18" sqref="J18"/>
      <selection pane="bottomLeft" activeCell="J18" sqref="J18"/>
    </sheetView>
  </sheetViews>
  <sheetFormatPr defaultColWidth="9.140625" defaultRowHeight="10.5" x14ac:dyDescent="0.2"/>
  <cols>
    <col min="1" max="1" width="6.42578125" style="120" customWidth="1"/>
    <col min="2" max="2" width="42.7109375" style="122" customWidth="1"/>
    <col min="3" max="4" width="13.140625" style="123" customWidth="1"/>
    <col min="5" max="5" width="13.140625" style="120" customWidth="1"/>
    <col min="6" max="6" width="8" style="124" customWidth="1"/>
    <col min="7" max="7" width="10.7109375" style="121" customWidth="1"/>
    <col min="8" max="8" width="42.7109375" style="125" customWidth="1"/>
    <col min="9" max="16384" width="9.140625" style="120"/>
  </cols>
  <sheetData>
    <row r="1" spans="1:8" s="115" customFormat="1" ht="18" customHeight="1" x14ac:dyDescent="0.2">
      <c r="A1" s="1412" t="s">
        <v>5557</v>
      </c>
      <c r="B1" s="1412"/>
      <c r="C1" s="1412"/>
      <c r="D1" s="1412"/>
      <c r="E1" s="1412"/>
      <c r="F1" s="1412"/>
      <c r="G1" s="1412"/>
      <c r="H1" s="1412"/>
    </row>
    <row r="2" spans="1:8" ht="12" customHeight="1" x14ac:dyDescent="0.2"/>
    <row r="3" spans="1:8" ht="12" customHeight="1" thickBot="1" x14ac:dyDescent="0.2">
      <c r="A3" s="116"/>
      <c r="F3" s="126" t="s">
        <v>587</v>
      </c>
    </row>
    <row r="4" spans="1:8" ht="24" customHeight="1" x14ac:dyDescent="0.2">
      <c r="A4" s="1413"/>
      <c r="B4" s="1414"/>
      <c r="C4" s="506" t="s">
        <v>5476</v>
      </c>
      <c r="D4" s="506" t="s">
        <v>5477</v>
      </c>
      <c r="E4" s="506" t="s">
        <v>5478</v>
      </c>
      <c r="F4" s="507" t="s">
        <v>286</v>
      </c>
      <c r="G4" s="158"/>
      <c r="H4" s="159"/>
    </row>
    <row r="5" spans="1:8" ht="12.95" customHeight="1" x14ac:dyDescent="0.2">
      <c r="A5" s="1410" t="s">
        <v>588</v>
      </c>
      <c r="B5" s="1411"/>
      <c r="C5" s="1189">
        <f>C40</f>
        <v>162148</v>
      </c>
      <c r="D5" s="1189">
        <f>D40</f>
        <v>1315801.26</v>
      </c>
      <c r="E5" s="1189">
        <f>E40</f>
        <v>1074792.3532600002</v>
      </c>
      <c r="F5" s="1190">
        <f>E5/D5*100</f>
        <v>81.68348715975543</v>
      </c>
      <c r="G5" s="155"/>
      <c r="H5" s="156"/>
    </row>
    <row r="6" spans="1:8" ht="12.95" customHeight="1" x14ac:dyDescent="0.2">
      <c r="A6" s="1410" t="s">
        <v>589</v>
      </c>
      <c r="B6" s="1411"/>
      <c r="C6" s="1191">
        <f>C44</f>
        <v>0</v>
      </c>
      <c r="D6" s="1191">
        <f>D44</f>
        <v>202751.65000000002</v>
      </c>
      <c r="E6" s="1191">
        <f>E44</f>
        <v>202751.45034000001</v>
      </c>
      <c r="F6" s="1190">
        <f>E6/D6*100</f>
        <v>99.999901524845782</v>
      </c>
      <c r="G6" s="155"/>
      <c r="H6" s="156"/>
    </row>
    <row r="7" spans="1:8" ht="12.95" customHeight="1" x14ac:dyDescent="0.2">
      <c r="A7" s="1410" t="s">
        <v>590</v>
      </c>
      <c r="B7" s="1411"/>
      <c r="C7" s="1191">
        <f>C49</f>
        <v>0</v>
      </c>
      <c r="D7" s="1191">
        <f>D49</f>
        <v>2707.96</v>
      </c>
      <c r="E7" s="1191">
        <f>E49</f>
        <v>1055.3971300000001</v>
      </c>
      <c r="F7" s="1190">
        <f>E7/D7*100</f>
        <v>38.973881815093279</v>
      </c>
      <c r="G7" s="155"/>
      <c r="H7" s="156"/>
    </row>
    <row r="8" spans="1:8" ht="12.95" customHeight="1" x14ac:dyDescent="0.2">
      <c r="A8" s="1410" t="s">
        <v>591</v>
      </c>
      <c r="B8" s="1411"/>
      <c r="C8" s="1191">
        <f>C52</f>
        <v>20000</v>
      </c>
      <c r="D8" s="1191">
        <f>D52</f>
        <v>5232.1900000000005</v>
      </c>
      <c r="E8" s="1191">
        <f>E52</f>
        <v>306.99399999999997</v>
      </c>
      <c r="F8" s="1190">
        <f>E8/D8*100</f>
        <v>5.8674092492818488</v>
      </c>
      <c r="G8" s="155"/>
      <c r="H8" s="156"/>
    </row>
    <row r="9" spans="1:8" s="116" customFormat="1" ht="13.5" customHeight="1" thickBot="1" x14ac:dyDescent="0.25">
      <c r="A9" s="1406" t="s">
        <v>295</v>
      </c>
      <c r="B9" s="1407"/>
      <c r="C9" s="127">
        <f>SUM(C5:C8)</f>
        <v>182148</v>
      </c>
      <c r="D9" s="127">
        <f>SUM(D5:D8)</f>
        <v>1526493.06</v>
      </c>
      <c r="E9" s="127">
        <f>SUM(E5:E8)</f>
        <v>1278906.1947300001</v>
      </c>
      <c r="F9" s="128">
        <f>E9/D9*100</f>
        <v>83.780675342867269</v>
      </c>
      <c r="G9" s="155"/>
      <c r="H9" s="156"/>
    </row>
    <row r="10" spans="1:8" s="132" customFormat="1" ht="10.5" customHeight="1" x14ac:dyDescent="0.2">
      <c r="A10" s="116"/>
      <c r="B10" s="129"/>
      <c r="C10" s="130"/>
      <c r="D10" s="130"/>
      <c r="E10" s="130"/>
      <c r="F10" s="131"/>
      <c r="G10" s="121"/>
      <c r="H10" s="125"/>
    </row>
    <row r="11" spans="1:8" s="132" customFormat="1" ht="10.5" customHeight="1" x14ac:dyDescent="0.2">
      <c r="A11" s="116"/>
      <c r="B11" s="129"/>
      <c r="C11" s="130"/>
      <c r="D11" s="130"/>
      <c r="E11" s="130"/>
      <c r="F11" s="131"/>
      <c r="G11" s="121"/>
      <c r="H11" s="125"/>
    </row>
    <row r="12" spans="1:8" s="132" customFormat="1" ht="10.5" customHeight="1" thickBot="1" x14ac:dyDescent="0.2">
      <c r="A12" s="116"/>
      <c r="B12" s="129"/>
      <c r="C12" s="130"/>
      <c r="D12" s="130"/>
      <c r="E12" s="130"/>
      <c r="F12" s="131"/>
      <c r="G12" s="121"/>
      <c r="H12" s="126" t="s">
        <v>587</v>
      </c>
    </row>
    <row r="13" spans="1:8" ht="28.5" customHeight="1" thickBot="1" x14ac:dyDescent="0.25">
      <c r="A13" s="133" t="s">
        <v>592</v>
      </c>
      <c r="B13" s="1192" t="s">
        <v>508</v>
      </c>
      <c r="C13" s="506" t="s">
        <v>5476</v>
      </c>
      <c r="D13" s="506" t="s">
        <v>5477</v>
      </c>
      <c r="E13" s="506" t="s">
        <v>5478</v>
      </c>
      <c r="F13" s="1193" t="s">
        <v>286</v>
      </c>
      <c r="G13" s="1193" t="s">
        <v>593</v>
      </c>
      <c r="H13" s="1194" t="s">
        <v>594</v>
      </c>
    </row>
    <row r="14" spans="1:8" ht="15" customHeight="1" thickBot="1" x14ac:dyDescent="0.2">
      <c r="A14" s="160" t="s">
        <v>595</v>
      </c>
      <c r="B14" s="134"/>
      <c r="C14" s="135"/>
      <c r="D14" s="135"/>
      <c r="E14" s="136"/>
      <c r="F14" s="137"/>
      <c r="G14" s="138"/>
      <c r="H14" s="139"/>
    </row>
    <row r="15" spans="1:8" s="122" customFormat="1" ht="21" x14ac:dyDescent="0.2">
      <c r="A15" s="161">
        <v>1</v>
      </c>
      <c r="B15" s="1200" t="s">
        <v>609</v>
      </c>
      <c r="C15" s="1201">
        <v>8000</v>
      </c>
      <c r="D15" s="1201">
        <v>8750.4</v>
      </c>
      <c r="E15" s="1201">
        <v>8740.2556299999997</v>
      </c>
      <c r="F15" s="1197">
        <f t="shared" ref="F15:F40" si="0">E15/D15*100</f>
        <v>99.884069642530619</v>
      </c>
      <c r="G15" s="510" t="s">
        <v>597</v>
      </c>
      <c r="H15" s="1202" t="s">
        <v>61</v>
      </c>
    </row>
    <row r="16" spans="1:8" s="122" customFormat="1" ht="34.5" customHeight="1" x14ac:dyDescent="0.2">
      <c r="A16" s="162">
        <f>A15+1</f>
        <v>2</v>
      </c>
      <c r="B16" s="1195" t="s">
        <v>5021</v>
      </c>
      <c r="C16" s="1196">
        <v>24100</v>
      </c>
      <c r="D16" s="1196">
        <v>24100</v>
      </c>
      <c r="E16" s="1196">
        <v>24100</v>
      </c>
      <c r="F16" s="1197">
        <f t="shared" si="0"/>
        <v>100</v>
      </c>
      <c r="G16" s="392" t="s">
        <v>597</v>
      </c>
      <c r="H16" s="1198" t="s">
        <v>61</v>
      </c>
    </row>
    <row r="17" spans="1:8" s="122" customFormat="1" ht="24" customHeight="1" x14ac:dyDescent="0.2">
      <c r="A17" s="162">
        <f t="shared" ref="A17:A39" si="1">A16+1</f>
        <v>3</v>
      </c>
      <c r="B17" s="1195" t="s">
        <v>5022</v>
      </c>
      <c r="C17" s="1196">
        <v>3215</v>
      </c>
      <c r="D17" s="1196">
        <v>3215</v>
      </c>
      <c r="E17" s="1196">
        <v>3136.4110000000001</v>
      </c>
      <c r="F17" s="1197">
        <f t="shared" si="0"/>
        <v>97.555552099533443</v>
      </c>
      <c r="G17" s="392" t="s">
        <v>597</v>
      </c>
      <c r="H17" s="1198" t="s">
        <v>61</v>
      </c>
    </row>
    <row r="18" spans="1:8" s="122" customFormat="1" ht="73.5" x14ac:dyDescent="0.2">
      <c r="A18" s="162">
        <f t="shared" si="1"/>
        <v>4</v>
      </c>
      <c r="B18" s="1195" t="s">
        <v>5155</v>
      </c>
      <c r="C18" s="1196">
        <v>5150</v>
      </c>
      <c r="D18" s="1196">
        <v>6150</v>
      </c>
      <c r="E18" s="1196">
        <v>3150</v>
      </c>
      <c r="F18" s="1197">
        <f t="shared" si="0"/>
        <v>51.219512195121951</v>
      </c>
      <c r="G18" s="392" t="s">
        <v>597</v>
      </c>
      <c r="H18" s="1206" t="s">
        <v>5558</v>
      </c>
    </row>
    <row r="19" spans="1:8" s="122" customFormat="1" ht="24" customHeight="1" x14ac:dyDescent="0.2">
      <c r="A19" s="162">
        <f t="shared" si="1"/>
        <v>5</v>
      </c>
      <c r="B19" s="1203" t="s">
        <v>5020</v>
      </c>
      <c r="C19" s="1196">
        <v>13500</v>
      </c>
      <c r="D19" s="1196">
        <v>13500</v>
      </c>
      <c r="E19" s="1196">
        <v>13500</v>
      </c>
      <c r="F19" s="1197">
        <f t="shared" si="0"/>
        <v>100</v>
      </c>
      <c r="G19" s="392" t="s">
        <v>597</v>
      </c>
      <c r="H19" s="1198" t="s">
        <v>61</v>
      </c>
    </row>
    <row r="20" spans="1:8" s="122" customFormat="1" ht="24" customHeight="1" x14ac:dyDescent="0.2">
      <c r="A20" s="162">
        <f t="shared" si="1"/>
        <v>6</v>
      </c>
      <c r="B20" s="1203" t="s">
        <v>5023</v>
      </c>
      <c r="C20" s="1196">
        <v>25250</v>
      </c>
      <c r="D20" s="1196">
        <v>25250</v>
      </c>
      <c r="E20" s="1196">
        <v>25250</v>
      </c>
      <c r="F20" s="1197">
        <f t="shared" si="0"/>
        <v>100</v>
      </c>
      <c r="G20" s="392" t="s">
        <v>597</v>
      </c>
      <c r="H20" s="1198" t="s">
        <v>61</v>
      </c>
    </row>
    <row r="21" spans="1:8" s="122" customFormat="1" ht="67.5" customHeight="1" x14ac:dyDescent="0.2">
      <c r="A21" s="162">
        <f t="shared" si="1"/>
        <v>7</v>
      </c>
      <c r="B21" s="1203" t="s">
        <v>4936</v>
      </c>
      <c r="C21" s="1196">
        <v>30430</v>
      </c>
      <c r="D21" s="1196">
        <v>114580</v>
      </c>
      <c r="E21" s="1196">
        <v>18022.10225</v>
      </c>
      <c r="F21" s="1197">
        <f t="shared" si="0"/>
        <v>15.728837711642521</v>
      </c>
      <c r="G21" s="392" t="s">
        <v>597</v>
      </c>
      <c r="H21" s="1198" t="s">
        <v>5559</v>
      </c>
    </row>
    <row r="22" spans="1:8" s="122" customFormat="1" ht="24" customHeight="1" x14ac:dyDescent="0.2">
      <c r="A22" s="162">
        <f t="shared" si="1"/>
        <v>8</v>
      </c>
      <c r="B22" s="1203" t="s">
        <v>5363</v>
      </c>
      <c r="C22" s="1196">
        <v>3000</v>
      </c>
      <c r="D22" s="1196">
        <v>3000</v>
      </c>
      <c r="E22" s="1196">
        <v>3000</v>
      </c>
      <c r="F22" s="1197">
        <f t="shared" si="0"/>
        <v>100</v>
      </c>
      <c r="G22" s="392" t="s">
        <v>597</v>
      </c>
      <c r="H22" s="1198" t="s">
        <v>61</v>
      </c>
    </row>
    <row r="23" spans="1:8" s="122" customFormat="1" ht="31.5" x14ac:dyDescent="0.2">
      <c r="A23" s="162">
        <f t="shared" si="1"/>
        <v>9</v>
      </c>
      <c r="B23" s="1195" t="s">
        <v>5014</v>
      </c>
      <c r="C23" s="1196">
        <v>2573</v>
      </c>
      <c r="D23" s="1196">
        <v>2573</v>
      </c>
      <c r="E23" s="1196">
        <v>2573</v>
      </c>
      <c r="F23" s="1197">
        <f t="shared" si="0"/>
        <v>100</v>
      </c>
      <c r="G23" s="392" t="s">
        <v>597</v>
      </c>
      <c r="H23" s="1198" t="s">
        <v>61</v>
      </c>
    </row>
    <row r="24" spans="1:8" s="122" customFormat="1" ht="24" customHeight="1" x14ac:dyDescent="0.2">
      <c r="A24" s="162">
        <f t="shared" si="1"/>
        <v>10</v>
      </c>
      <c r="B24" s="1195" t="s">
        <v>5225</v>
      </c>
      <c r="C24" s="1196">
        <v>18345</v>
      </c>
      <c r="D24" s="1196">
        <v>18345</v>
      </c>
      <c r="E24" s="1196">
        <v>18345</v>
      </c>
      <c r="F24" s="1197">
        <f t="shared" si="0"/>
        <v>100</v>
      </c>
      <c r="G24" s="392" t="s">
        <v>597</v>
      </c>
      <c r="H24" s="1198" t="s">
        <v>61</v>
      </c>
    </row>
    <row r="25" spans="1:8" s="122" customFormat="1" ht="31.5" x14ac:dyDescent="0.2">
      <c r="A25" s="162">
        <f t="shared" si="1"/>
        <v>11</v>
      </c>
      <c r="B25" s="1195" t="s">
        <v>5024</v>
      </c>
      <c r="C25" s="1196">
        <v>3750</v>
      </c>
      <c r="D25" s="1196">
        <v>3750</v>
      </c>
      <c r="E25" s="1196">
        <v>3750</v>
      </c>
      <c r="F25" s="1197">
        <f t="shared" si="0"/>
        <v>100</v>
      </c>
      <c r="G25" s="392" t="s">
        <v>597</v>
      </c>
      <c r="H25" s="1198" t="s">
        <v>61</v>
      </c>
    </row>
    <row r="26" spans="1:8" s="122" customFormat="1" ht="24" customHeight="1" x14ac:dyDescent="0.2">
      <c r="A26" s="162">
        <f t="shared" si="1"/>
        <v>12</v>
      </c>
      <c r="B26" s="1195" t="s">
        <v>4940</v>
      </c>
      <c r="C26" s="1196">
        <v>0</v>
      </c>
      <c r="D26" s="1196">
        <v>1000</v>
      </c>
      <c r="E26" s="1196">
        <v>1000</v>
      </c>
      <c r="F26" s="1197">
        <f t="shared" si="0"/>
        <v>100</v>
      </c>
      <c r="G26" s="392" t="s">
        <v>603</v>
      </c>
      <c r="H26" s="1206" t="s">
        <v>61</v>
      </c>
    </row>
    <row r="27" spans="1:8" s="122" customFormat="1" ht="89.25" customHeight="1" x14ac:dyDescent="0.2">
      <c r="A27" s="162">
        <f t="shared" si="1"/>
        <v>13</v>
      </c>
      <c r="B27" s="1195" t="s">
        <v>5560</v>
      </c>
      <c r="C27" s="1196">
        <v>0</v>
      </c>
      <c r="D27" s="1196">
        <v>575645.02</v>
      </c>
      <c r="E27" s="1196">
        <v>575042.14086000004</v>
      </c>
      <c r="F27" s="1197">
        <f t="shared" si="0"/>
        <v>99.895268938485742</v>
      </c>
      <c r="G27" s="392" t="s">
        <v>603</v>
      </c>
      <c r="H27" s="1206" t="s">
        <v>6059</v>
      </c>
    </row>
    <row r="28" spans="1:8" s="122" customFormat="1" ht="110.25" customHeight="1" x14ac:dyDescent="0.2">
      <c r="A28" s="162">
        <f t="shared" si="1"/>
        <v>14</v>
      </c>
      <c r="B28" s="1195" t="s">
        <v>366</v>
      </c>
      <c r="C28" s="1196">
        <v>200</v>
      </c>
      <c r="D28" s="1196">
        <v>3102.89</v>
      </c>
      <c r="E28" s="1196">
        <v>2098.5754099999999</v>
      </c>
      <c r="F28" s="1197">
        <f t="shared" si="0"/>
        <v>67.632929623673405</v>
      </c>
      <c r="G28" s="392" t="s">
        <v>597</v>
      </c>
      <c r="H28" s="1198" t="s">
        <v>5561</v>
      </c>
    </row>
    <row r="29" spans="1:8" s="122" customFormat="1" ht="67.5" customHeight="1" x14ac:dyDescent="0.2">
      <c r="A29" s="162">
        <f t="shared" si="1"/>
        <v>15</v>
      </c>
      <c r="B29" s="1203" t="s">
        <v>610</v>
      </c>
      <c r="C29" s="1196">
        <v>3785</v>
      </c>
      <c r="D29" s="1196">
        <v>5036.7699999999995</v>
      </c>
      <c r="E29" s="1196">
        <v>2321.7697800000001</v>
      </c>
      <c r="F29" s="1197">
        <f t="shared" si="0"/>
        <v>46.096402654876044</v>
      </c>
      <c r="G29" s="392" t="s">
        <v>597</v>
      </c>
      <c r="H29" s="1198" t="s">
        <v>5562</v>
      </c>
    </row>
    <row r="30" spans="1:8" s="122" customFormat="1" ht="67.5" customHeight="1" x14ac:dyDescent="0.2">
      <c r="A30" s="162">
        <f t="shared" si="1"/>
        <v>16</v>
      </c>
      <c r="B30" s="1203" t="s">
        <v>2634</v>
      </c>
      <c r="C30" s="1196">
        <v>400</v>
      </c>
      <c r="D30" s="1196">
        <v>404.72</v>
      </c>
      <c r="E30" s="1196">
        <v>149.36800000000002</v>
      </c>
      <c r="F30" s="1197">
        <f t="shared" si="0"/>
        <v>36.906503261514132</v>
      </c>
      <c r="G30" s="392" t="s">
        <v>597</v>
      </c>
      <c r="H30" s="1198" t="s">
        <v>5563</v>
      </c>
    </row>
    <row r="31" spans="1:8" s="122" customFormat="1" ht="45" customHeight="1" x14ac:dyDescent="0.2">
      <c r="A31" s="162">
        <f t="shared" si="1"/>
        <v>17</v>
      </c>
      <c r="B31" s="1203" t="s">
        <v>312</v>
      </c>
      <c r="C31" s="1196">
        <v>1300</v>
      </c>
      <c r="D31" s="1196">
        <v>1300</v>
      </c>
      <c r="E31" s="1196">
        <v>1081</v>
      </c>
      <c r="F31" s="1197">
        <f t="shared" si="0"/>
        <v>83.15384615384616</v>
      </c>
      <c r="G31" s="392" t="s">
        <v>597</v>
      </c>
      <c r="H31" s="1198" t="s">
        <v>5564</v>
      </c>
    </row>
    <row r="32" spans="1:8" s="122" customFormat="1" ht="78" customHeight="1" x14ac:dyDescent="0.2">
      <c r="A32" s="162">
        <f t="shared" si="1"/>
        <v>18</v>
      </c>
      <c r="B32" s="1203" t="s">
        <v>611</v>
      </c>
      <c r="C32" s="1196">
        <v>10900</v>
      </c>
      <c r="D32" s="1196">
        <v>14400</v>
      </c>
      <c r="E32" s="1196">
        <v>14210.7215</v>
      </c>
      <c r="F32" s="1197">
        <f t="shared" si="0"/>
        <v>98.685565972222221</v>
      </c>
      <c r="G32" s="511" t="s">
        <v>597</v>
      </c>
      <c r="H32" s="1198" t="s">
        <v>5565</v>
      </c>
    </row>
    <row r="33" spans="1:8" s="122" customFormat="1" ht="57" customHeight="1" x14ac:dyDescent="0.2">
      <c r="A33" s="162">
        <f t="shared" si="1"/>
        <v>19</v>
      </c>
      <c r="B33" s="1195" t="s">
        <v>320</v>
      </c>
      <c r="C33" s="1196">
        <v>4245</v>
      </c>
      <c r="D33" s="1196">
        <v>4348.6000000000004</v>
      </c>
      <c r="E33" s="1196">
        <v>0</v>
      </c>
      <c r="F33" s="1197">
        <f t="shared" si="0"/>
        <v>0</v>
      </c>
      <c r="G33" s="392" t="s">
        <v>597</v>
      </c>
      <c r="H33" s="1198" t="s">
        <v>5566</v>
      </c>
    </row>
    <row r="34" spans="1:8" s="122" customFormat="1" ht="45" customHeight="1" x14ac:dyDescent="0.2">
      <c r="A34" s="162">
        <f t="shared" si="1"/>
        <v>20</v>
      </c>
      <c r="B34" s="1195" t="s">
        <v>613</v>
      </c>
      <c r="C34" s="1196">
        <v>320</v>
      </c>
      <c r="D34" s="1196">
        <v>270</v>
      </c>
      <c r="E34" s="1196">
        <v>180.77906000000002</v>
      </c>
      <c r="F34" s="1197">
        <f t="shared" si="0"/>
        <v>66.955207407407414</v>
      </c>
      <c r="G34" s="392" t="s">
        <v>597</v>
      </c>
      <c r="H34" s="1198" t="s">
        <v>5567</v>
      </c>
    </row>
    <row r="35" spans="1:8" s="122" customFormat="1" ht="52.5" x14ac:dyDescent="0.2">
      <c r="A35" s="162">
        <f t="shared" si="1"/>
        <v>21</v>
      </c>
      <c r="B35" s="1195" t="s">
        <v>614</v>
      </c>
      <c r="C35" s="1196">
        <v>380</v>
      </c>
      <c r="D35" s="1196">
        <v>380</v>
      </c>
      <c r="E35" s="1196">
        <v>4.9880000000000004</v>
      </c>
      <c r="F35" s="1197">
        <f t="shared" si="0"/>
        <v>1.3126315789473686</v>
      </c>
      <c r="G35" s="392" t="s">
        <v>597</v>
      </c>
      <c r="H35" s="1198" t="s">
        <v>6060</v>
      </c>
    </row>
    <row r="36" spans="1:8" s="122" customFormat="1" ht="48" customHeight="1" x14ac:dyDescent="0.2">
      <c r="A36" s="162">
        <f t="shared" si="1"/>
        <v>22</v>
      </c>
      <c r="B36" s="1195" t="s">
        <v>3088</v>
      </c>
      <c r="C36" s="1196">
        <v>2805</v>
      </c>
      <c r="D36" s="1196">
        <v>188896.20000000004</v>
      </c>
      <c r="E36" s="1196">
        <v>146266.44740000003</v>
      </c>
      <c r="F36" s="1197">
        <f t="shared" si="0"/>
        <v>77.432180954407769</v>
      </c>
      <c r="G36" s="392" t="s">
        <v>599</v>
      </c>
      <c r="H36" s="1206" t="s">
        <v>5568</v>
      </c>
    </row>
    <row r="37" spans="1:8" s="122" customFormat="1" ht="120" customHeight="1" x14ac:dyDescent="0.2">
      <c r="A37" s="162">
        <f t="shared" si="1"/>
        <v>23</v>
      </c>
      <c r="B37" s="1203" t="s">
        <v>4313</v>
      </c>
      <c r="C37" s="1196">
        <v>0</v>
      </c>
      <c r="D37" s="1196">
        <v>297653.65999999997</v>
      </c>
      <c r="E37" s="1196">
        <v>208719.79437000002</v>
      </c>
      <c r="F37" s="1197">
        <f t="shared" si="0"/>
        <v>70.121695923376194</v>
      </c>
      <c r="G37" s="392" t="s">
        <v>599</v>
      </c>
      <c r="H37" s="1198" t="s">
        <v>6061</v>
      </c>
    </row>
    <row r="38" spans="1:8" s="122" customFormat="1" ht="15" customHeight="1" x14ac:dyDescent="0.2">
      <c r="A38" s="162">
        <f t="shared" si="1"/>
        <v>24</v>
      </c>
      <c r="B38" s="1203" t="s">
        <v>615</v>
      </c>
      <c r="C38" s="1196">
        <v>500</v>
      </c>
      <c r="D38" s="1196">
        <v>0</v>
      </c>
      <c r="E38" s="1196">
        <v>0</v>
      </c>
      <c r="F38" s="1197" t="s">
        <v>2739</v>
      </c>
      <c r="G38" s="392" t="s">
        <v>597</v>
      </c>
      <c r="H38" s="1198" t="s">
        <v>61</v>
      </c>
    </row>
    <row r="39" spans="1:8" s="122" customFormat="1" ht="15" customHeight="1" x14ac:dyDescent="0.2">
      <c r="A39" s="162">
        <f t="shared" si="1"/>
        <v>25</v>
      </c>
      <c r="B39" s="1203" t="s">
        <v>4028</v>
      </c>
      <c r="C39" s="1196">
        <v>0</v>
      </c>
      <c r="D39" s="1196">
        <v>150</v>
      </c>
      <c r="E39" s="1196">
        <v>150</v>
      </c>
      <c r="F39" s="1197">
        <f t="shared" si="0"/>
        <v>100</v>
      </c>
      <c r="G39" s="392" t="s">
        <v>603</v>
      </c>
      <c r="H39" s="1198" t="s">
        <v>61</v>
      </c>
    </row>
    <row r="40" spans="1:8" s="129" customFormat="1" ht="13.5" customHeight="1" thickBot="1" x14ac:dyDescent="0.25">
      <c r="A40" s="1408" t="s">
        <v>295</v>
      </c>
      <c r="B40" s="1409"/>
      <c r="C40" s="140">
        <f>SUM(C15:C39)</f>
        <v>162148</v>
      </c>
      <c r="D40" s="140">
        <f>SUM(D15:D39)</f>
        <v>1315801.26</v>
      </c>
      <c r="E40" s="140">
        <f>SUM(E15:E39)</f>
        <v>1074792.3532600002</v>
      </c>
      <c r="F40" s="141">
        <f t="shared" si="0"/>
        <v>81.68348715975543</v>
      </c>
      <c r="G40" s="142"/>
      <c r="H40" s="163"/>
    </row>
    <row r="41" spans="1:8" s="116" customFormat="1" ht="18" customHeight="1" thickBot="1" x14ac:dyDescent="0.2">
      <c r="A41" s="160" t="s">
        <v>589</v>
      </c>
      <c r="B41" s="143"/>
      <c r="C41" s="144"/>
      <c r="D41" s="144"/>
      <c r="E41" s="145"/>
      <c r="F41" s="137"/>
      <c r="G41" s="138"/>
      <c r="H41" s="1207"/>
    </row>
    <row r="42" spans="1:8" s="122" customFormat="1" ht="24" customHeight="1" x14ac:dyDescent="0.2">
      <c r="A42" s="1208">
        <f>A39+1</f>
        <v>26</v>
      </c>
      <c r="B42" s="1209" t="s">
        <v>3249</v>
      </c>
      <c r="C42" s="1210">
        <v>0</v>
      </c>
      <c r="D42" s="1210">
        <v>13912.7</v>
      </c>
      <c r="E42" s="1210">
        <v>13912.7</v>
      </c>
      <c r="F42" s="1197">
        <f>E42/D42*100</f>
        <v>100</v>
      </c>
      <c r="G42" s="1211" t="s">
        <v>597</v>
      </c>
      <c r="H42" s="1206" t="s">
        <v>61</v>
      </c>
    </row>
    <row r="43" spans="1:8" s="122" customFormat="1" ht="24" customHeight="1" x14ac:dyDescent="0.2">
      <c r="A43" s="162">
        <f t="shared" ref="A43" si="2">A42+1</f>
        <v>27</v>
      </c>
      <c r="B43" s="1209" t="s">
        <v>4778</v>
      </c>
      <c r="C43" s="1210">
        <v>0</v>
      </c>
      <c r="D43" s="1210">
        <v>188838.95</v>
      </c>
      <c r="E43" s="1210">
        <v>188838.75034</v>
      </c>
      <c r="F43" s="1197">
        <f>E43/D43*100</f>
        <v>99.999894269693826</v>
      </c>
      <c r="G43" s="1211" t="s">
        <v>597</v>
      </c>
      <c r="H43" s="1206" t="s">
        <v>61</v>
      </c>
    </row>
    <row r="44" spans="1:8" s="122" customFormat="1" ht="13.5" customHeight="1" thickBot="1" x14ac:dyDescent="0.25">
      <c r="A44" s="1408" t="s">
        <v>295</v>
      </c>
      <c r="B44" s="1409"/>
      <c r="C44" s="140">
        <f>SUM(C42:C43)</f>
        <v>0</v>
      </c>
      <c r="D44" s="140">
        <f>SUM(D42:D43)</f>
        <v>202751.65000000002</v>
      </c>
      <c r="E44" s="140">
        <f>SUM(E42:E43)</f>
        <v>202751.45034000001</v>
      </c>
      <c r="F44" s="141">
        <f>E44/D44*100</f>
        <v>99.999901524845782</v>
      </c>
      <c r="G44" s="142"/>
      <c r="H44" s="163"/>
    </row>
    <row r="45" spans="1:8" ht="18" customHeight="1" thickBot="1" x14ac:dyDescent="0.2">
      <c r="A45" s="164" t="s">
        <v>605</v>
      </c>
      <c r="B45" s="146"/>
      <c r="C45" s="147"/>
      <c r="D45" s="147"/>
      <c r="E45" s="148"/>
      <c r="F45" s="149"/>
      <c r="G45" s="165"/>
      <c r="H45" s="166"/>
    </row>
    <row r="46" spans="1:8" s="122" customFormat="1" ht="24" customHeight="1" x14ac:dyDescent="0.2">
      <c r="A46" s="1208">
        <f>A43+1</f>
        <v>28</v>
      </c>
      <c r="B46" s="1200" t="s">
        <v>3054</v>
      </c>
      <c r="C46" s="1201">
        <v>0</v>
      </c>
      <c r="D46" s="1201">
        <v>313.99</v>
      </c>
      <c r="E46" s="1201">
        <v>313.98976000000005</v>
      </c>
      <c r="F46" s="1197">
        <f t="shared" ref="F46:F49" si="3">E46/D46*100</f>
        <v>99.999923564444742</v>
      </c>
      <c r="G46" s="1211" t="s">
        <v>603</v>
      </c>
      <c r="H46" s="1206" t="s">
        <v>61</v>
      </c>
    </row>
    <row r="47" spans="1:8" s="122" customFormat="1" ht="24" customHeight="1" x14ac:dyDescent="0.2">
      <c r="A47" s="162">
        <f t="shared" ref="A47:A48" si="4">A46+1</f>
        <v>29</v>
      </c>
      <c r="B47" s="1200" t="s">
        <v>523</v>
      </c>
      <c r="C47" s="1201">
        <v>0</v>
      </c>
      <c r="D47" s="1201">
        <v>593.97</v>
      </c>
      <c r="E47" s="1201">
        <v>593.96887000000004</v>
      </c>
      <c r="F47" s="1197">
        <f t="shared" si="3"/>
        <v>99.999809754701417</v>
      </c>
      <c r="G47" s="1211" t="s">
        <v>603</v>
      </c>
      <c r="H47" s="1206" t="s">
        <v>61</v>
      </c>
    </row>
    <row r="48" spans="1:8" s="122" customFormat="1" ht="126" x14ac:dyDescent="0.2">
      <c r="A48" s="162">
        <f t="shared" si="4"/>
        <v>30</v>
      </c>
      <c r="B48" s="1200" t="s">
        <v>3967</v>
      </c>
      <c r="C48" s="1201">
        <v>0</v>
      </c>
      <c r="D48" s="1201">
        <v>1800</v>
      </c>
      <c r="E48" s="1201">
        <v>147.4385</v>
      </c>
      <c r="F48" s="1197">
        <f t="shared" si="3"/>
        <v>8.1910277777777782</v>
      </c>
      <c r="G48" s="1211" t="s">
        <v>599</v>
      </c>
      <c r="H48" s="1206" t="s">
        <v>5569</v>
      </c>
    </row>
    <row r="49" spans="1:8" s="122" customFormat="1" ht="13.5" customHeight="1" thickBot="1" x14ac:dyDescent="0.25">
      <c r="A49" s="1408" t="s">
        <v>295</v>
      </c>
      <c r="B49" s="1409"/>
      <c r="C49" s="140">
        <f>SUM(C46:C48)</f>
        <v>0</v>
      </c>
      <c r="D49" s="150">
        <f>SUM(D46:D48)</f>
        <v>2707.96</v>
      </c>
      <c r="E49" s="150">
        <f>SUM(E46:E48)</f>
        <v>1055.3971300000001</v>
      </c>
      <c r="F49" s="151">
        <f t="shared" si="3"/>
        <v>38.973881815093279</v>
      </c>
      <c r="G49" s="142"/>
      <c r="H49" s="152"/>
    </row>
    <row r="50" spans="1:8" ht="18" customHeight="1" thickBot="1" x14ac:dyDescent="0.2">
      <c r="A50" s="160" t="s">
        <v>591</v>
      </c>
      <c r="B50" s="134"/>
      <c r="C50" s="135"/>
      <c r="D50" s="135"/>
      <c r="E50" s="136"/>
      <c r="F50" s="137"/>
      <c r="G50" s="138"/>
      <c r="H50" s="167"/>
    </row>
    <row r="51" spans="1:8" s="122" customFormat="1" ht="89.25" customHeight="1" x14ac:dyDescent="0.2">
      <c r="A51" s="1208">
        <f>A48+1</f>
        <v>31</v>
      </c>
      <c r="B51" s="1200" t="s">
        <v>2633</v>
      </c>
      <c r="C51" s="1201">
        <v>20000</v>
      </c>
      <c r="D51" s="1201">
        <v>5232.1900000000005</v>
      </c>
      <c r="E51" s="1201">
        <v>306.99399999999997</v>
      </c>
      <c r="F51" s="1197">
        <f>E51/D51*100</f>
        <v>5.8674092492818488</v>
      </c>
      <c r="G51" s="1211" t="s">
        <v>599</v>
      </c>
      <c r="H51" s="1214" t="s">
        <v>5570</v>
      </c>
    </row>
    <row r="52" spans="1:8" s="122" customFormat="1" ht="13.5" customHeight="1" thickBot="1" x14ac:dyDescent="0.25">
      <c r="A52" s="1408" t="s">
        <v>295</v>
      </c>
      <c r="B52" s="1409"/>
      <c r="C52" s="140">
        <f>SUM(C51:C51)</f>
        <v>20000</v>
      </c>
      <c r="D52" s="140">
        <f>SUM(D51:D51)</f>
        <v>5232.1900000000005</v>
      </c>
      <c r="E52" s="140">
        <f>SUM(E51:E51)</f>
        <v>306.99399999999997</v>
      </c>
      <c r="F52" s="151">
        <f>E52/D52*100</f>
        <v>5.8674092492818488</v>
      </c>
      <c r="G52" s="142"/>
      <c r="H52" s="152"/>
    </row>
    <row r="53" spans="1:8" s="157" customFormat="1" x14ac:dyDescent="0.2">
      <c r="A53" s="123"/>
      <c r="B53" s="153"/>
      <c r="C53" s="123"/>
      <c r="D53" s="123"/>
      <c r="E53" s="123"/>
      <c r="F53" s="154"/>
      <c r="G53" s="155"/>
      <c r="H53" s="156"/>
    </row>
  </sheetData>
  <mergeCells count="11">
    <mergeCell ref="A8:B8"/>
    <mergeCell ref="A1:H1"/>
    <mergeCell ref="A4:B4"/>
    <mergeCell ref="A5:B5"/>
    <mergeCell ref="A6:B6"/>
    <mergeCell ref="A7:B7"/>
    <mergeCell ref="A9:B9"/>
    <mergeCell ref="A40:B40"/>
    <mergeCell ref="A44:B44"/>
    <mergeCell ref="A49:B49"/>
    <mergeCell ref="A52:B52"/>
  </mergeCells>
  <printOptions horizontalCentered="1"/>
  <pageMargins left="0.31496062992125984" right="0.31496062992125984" top="0.51181102362204722" bottom="0.43307086614173229" header="0.31496062992125984" footer="0.23622047244094491"/>
  <pageSetup paperSize="9" scale="96" firstPageNumber="189" fitToHeight="0" orientation="landscape" useFirstPageNumber="1" r:id="rId1"/>
  <headerFooter>
    <oddHeader>&amp;L&amp;"Tahoma,Kurzíva"&amp;9Závěrečný účet Moravskoslezského kraje za rok 2024&amp;R&amp;"Tahoma,Kurzíva"&amp;9Tabulka č. 14</oddHeader>
    <oddFooter>&amp;C&amp;"Tahoma,Obyčejné"&amp;P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D7BB3-685C-4C8E-9102-89DFD404CE2E}">
  <sheetPr>
    <pageSetUpPr fitToPage="1"/>
  </sheetPr>
  <dimension ref="A1:H102"/>
  <sheetViews>
    <sheetView zoomScaleNormal="100" zoomScaleSheetLayoutView="100" workbookViewId="0">
      <pane ySplit="13" topLeftCell="A51" activePane="bottomLeft" state="frozen"/>
      <selection activeCell="H31" sqref="H31"/>
      <selection pane="bottomLeft" activeCell="H31" sqref="H31"/>
    </sheetView>
  </sheetViews>
  <sheetFormatPr defaultColWidth="9.140625" defaultRowHeight="10.5" x14ac:dyDescent="0.2"/>
  <cols>
    <col min="1" max="1" width="6.42578125" style="120" customWidth="1"/>
    <col min="2" max="2" width="42.7109375" style="122" customWidth="1"/>
    <col min="3" max="4" width="13.140625" style="123" customWidth="1"/>
    <col min="5" max="5" width="13.140625" style="120" customWidth="1"/>
    <col min="6" max="6" width="8" style="124" customWidth="1"/>
    <col min="7" max="7" width="10.7109375" style="121" customWidth="1"/>
    <col min="8" max="8" width="42.7109375" style="125" customWidth="1"/>
    <col min="9" max="9" width="10.140625" style="120" bestFit="1" customWidth="1"/>
    <col min="10" max="16384" width="9.140625" style="120"/>
  </cols>
  <sheetData>
    <row r="1" spans="1:8" s="115" customFormat="1" ht="18" customHeight="1" x14ac:dyDescent="0.2">
      <c r="A1" s="1412" t="s">
        <v>5571</v>
      </c>
      <c r="B1" s="1412"/>
      <c r="C1" s="1412"/>
      <c r="D1" s="1412"/>
      <c r="E1" s="1412"/>
      <c r="F1" s="1412"/>
      <c r="G1" s="1412"/>
      <c r="H1" s="1412"/>
    </row>
    <row r="2" spans="1:8" ht="12" customHeight="1" x14ac:dyDescent="0.2"/>
    <row r="3" spans="1:8" ht="12" customHeight="1" thickBot="1" x14ac:dyDescent="0.2">
      <c r="A3" s="116"/>
      <c r="F3" s="126" t="s">
        <v>587</v>
      </c>
    </row>
    <row r="4" spans="1:8" ht="24" customHeight="1" x14ac:dyDescent="0.2">
      <c r="A4" s="1413"/>
      <c r="B4" s="1414"/>
      <c r="C4" s="506" t="s">
        <v>5476</v>
      </c>
      <c r="D4" s="506" t="s">
        <v>5477</v>
      </c>
      <c r="E4" s="506" t="s">
        <v>5478</v>
      </c>
      <c r="F4" s="507" t="s">
        <v>286</v>
      </c>
      <c r="G4" s="158"/>
      <c r="H4" s="159"/>
    </row>
    <row r="5" spans="1:8" ht="12.95" customHeight="1" x14ac:dyDescent="0.2">
      <c r="A5" s="1410" t="s">
        <v>588</v>
      </c>
      <c r="B5" s="1411"/>
      <c r="C5" s="1189">
        <f>C35</f>
        <v>238670</v>
      </c>
      <c r="D5" s="1189">
        <f>D35</f>
        <v>363403.51999999996</v>
      </c>
      <c r="E5" s="1189">
        <f>E35</f>
        <v>218236.65298999997</v>
      </c>
      <c r="F5" s="1190">
        <f>E5/D5*100</f>
        <v>60.053533050532913</v>
      </c>
      <c r="G5" s="155"/>
      <c r="H5" s="156"/>
    </row>
    <row r="6" spans="1:8" ht="12.95" customHeight="1" x14ac:dyDescent="0.2">
      <c r="A6" s="1410" t="s">
        <v>589</v>
      </c>
      <c r="B6" s="1411"/>
      <c r="C6" s="1191">
        <f>C49</f>
        <v>374218</v>
      </c>
      <c r="D6" s="1191">
        <f>D49</f>
        <v>359132.63999999996</v>
      </c>
      <c r="E6" s="1191">
        <f>E49</f>
        <v>359132.63600000006</v>
      </c>
      <c r="F6" s="1190">
        <f>E6/D6*100</f>
        <v>99.999998886205404</v>
      </c>
      <c r="G6" s="155"/>
      <c r="H6" s="156"/>
    </row>
    <row r="7" spans="1:8" ht="12.95" customHeight="1" x14ac:dyDescent="0.2">
      <c r="A7" s="1410" t="s">
        <v>590</v>
      </c>
      <c r="B7" s="1411"/>
      <c r="C7" s="1191">
        <f>C82</f>
        <v>116268</v>
      </c>
      <c r="D7" s="1191">
        <f>D82</f>
        <v>117717.62000000001</v>
      </c>
      <c r="E7" s="1191">
        <f>E82</f>
        <v>79780.302819999997</v>
      </c>
      <c r="F7" s="1190">
        <f>E7/D7*100</f>
        <v>67.77260941904872</v>
      </c>
      <c r="G7" s="155"/>
      <c r="H7" s="156"/>
    </row>
    <row r="8" spans="1:8" ht="12.95" customHeight="1" x14ac:dyDescent="0.2">
      <c r="A8" s="1410" t="s">
        <v>591</v>
      </c>
      <c r="B8" s="1411"/>
      <c r="C8" s="1191">
        <f>C101</f>
        <v>777606</v>
      </c>
      <c r="D8" s="1191">
        <f>D101</f>
        <v>415484.88</v>
      </c>
      <c r="E8" s="1191">
        <f>E101</f>
        <v>99009.786779999995</v>
      </c>
      <c r="F8" s="1190">
        <f>E8/D8*100</f>
        <v>23.829937392667571</v>
      </c>
      <c r="G8" s="155"/>
      <c r="H8" s="156"/>
    </row>
    <row r="9" spans="1:8" s="116" customFormat="1" ht="13.5" customHeight="1" thickBot="1" x14ac:dyDescent="0.25">
      <c r="A9" s="1406" t="s">
        <v>295</v>
      </c>
      <c r="B9" s="1407"/>
      <c r="C9" s="127">
        <f>SUM(C5:C8)</f>
        <v>1506762</v>
      </c>
      <c r="D9" s="127">
        <f>SUM(D5:D8)</f>
        <v>1255738.6599999999</v>
      </c>
      <c r="E9" s="127">
        <f>SUM(E5:E8)</f>
        <v>756159.37858999998</v>
      </c>
      <c r="F9" s="128">
        <f>E9/D9*100</f>
        <v>60.216301582209788</v>
      </c>
      <c r="G9" s="155"/>
      <c r="H9" s="156"/>
    </row>
    <row r="10" spans="1:8" s="132" customFormat="1" ht="10.5" customHeight="1" x14ac:dyDescent="0.2">
      <c r="A10" s="116"/>
      <c r="B10" s="129"/>
      <c r="C10" s="130"/>
      <c r="D10" s="130"/>
      <c r="E10" s="130"/>
      <c r="F10" s="131"/>
      <c r="G10" s="121"/>
      <c r="H10" s="125"/>
    </row>
    <row r="11" spans="1:8" s="132" customFormat="1" ht="10.5" customHeight="1" x14ac:dyDescent="0.2">
      <c r="A11" s="116"/>
      <c r="B11" s="129"/>
      <c r="C11" s="130"/>
      <c r="D11" s="130"/>
      <c r="E11" s="130"/>
      <c r="F11" s="131"/>
      <c r="G11" s="121"/>
      <c r="H11" s="125"/>
    </row>
    <row r="12" spans="1:8" s="132" customFormat="1" ht="10.5" customHeight="1" thickBot="1" x14ac:dyDescent="0.2">
      <c r="A12" s="116"/>
      <c r="B12" s="129"/>
      <c r="C12" s="130"/>
      <c r="D12" s="130"/>
      <c r="E12" s="130"/>
      <c r="F12" s="131"/>
      <c r="G12" s="121"/>
      <c r="H12" s="126" t="s">
        <v>587</v>
      </c>
    </row>
    <row r="13" spans="1:8" ht="28.5" customHeight="1" thickBot="1" x14ac:dyDescent="0.25">
      <c r="A13" s="133" t="s">
        <v>592</v>
      </c>
      <c r="B13" s="1192" t="s">
        <v>508</v>
      </c>
      <c r="C13" s="506" t="s">
        <v>5476</v>
      </c>
      <c r="D13" s="506" t="s">
        <v>5477</v>
      </c>
      <c r="E13" s="506" t="s">
        <v>5478</v>
      </c>
      <c r="F13" s="1193" t="s">
        <v>286</v>
      </c>
      <c r="G13" s="1193" t="s">
        <v>593</v>
      </c>
      <c r="H13" s="1194" t="s">
        <v>594</v>
      </c>
    </row>
    <row r="14" spans="1:8" ht="15" customHeight="1" thickBot="1" x14ac:dyDescent="0.2">
      <c r="A14" s="160" t="s">
        <v>595</v>
      </c>
      <c r="B14" s="134"/>
      <c r="C14" s="135"/>
      <c r="D14" s="135"/>
      <c r="E14" s="136"/>
      <c r="F14" s="137"/>
      <c r="G14" s="138"/>
      <c r="H14" s="139"/>
    </row>
    <row r="15" spans="1:8" s="122" customFormat="1" ht="34.5" customHeight="1" x14ac:dyDescent="0.2">
      <c r="A15" s="161">
        <v>1</v>
      </c>
      <c r="B15" s="1200" t="s">
        <v>617</v>
      </c>
      <c r="C15" s="1201">
        <v>1300</v>
      </c>
      <c r="D15" s="1201">
        <v>1282</v>
      </c>
      <c r="E15" s="1201">
        <v>1282</v>
      </c>
      <c r="F15" s="1197">
        <f t="shared" ref="F15:F35" si="0">E15/D15*100</f>
        <v>100</v>
      </c>
      <c r="G15" s="510" t="s">
        <v>597</v>
      </c>
      <c r="H15" s="1214" t="s">
        <v>61</v>
      </c>
    </row>
    <row r="16" spans="1:8" s="122" customFormat="1" ht="68.25" customHeight="1" x14ac:dyDescent="0.2">
      <c r="A16" s="162">
        <f>A15+1</f>
        <v>2</v>
      </c>
      <c r="B16" s="1195" t="s">
        <v>618</v>
      </c>
      <c r="C16" s="1196">
        <v>12000</v>
      </c>
      <c r="D16" s="1196">
        <v>21999.999999999996</v>
      </c>
      <c r="E16" s="1196">
        <v>20066.978339999998</v>
      </c>
      <c r="F16" s="1197">
        <f t="shared" si="0"/>
        <v>91.213537909090917</v>
      </c>
      <c r="G16" s="392" t="s">
        <v>597</v>
      </c>
      <c r="H16" s="1214" t="s">
        <v>5572</v>
      </c>
    </row>
    <row r="17" spans="1:8" s="122" customFormat="1" ht="24" customHeight="1" x14ac:dyDescent="0.2">
      <c r="A17" s="162">
        <f t="shared" ref="A17:A34" si="1">A16+1</f>
        <v>3</v>
      </c>
      <c r="B17" s="1195" t="s">
        <v>619</v>
      </c>
      <c r="C17" s="1196">
        <v>11000</v>
      </c>
      <c r="D17" s="1196">
        <v>12221</v>
      </c>
      <c r="E17" s="1196">
        <v>12183.36384</v>
      </c>
      <c r="F17" s="1197">
        <f t="shared" si="0"/>
        <v>99.692036985516737</v>
      </c>
      <c r="G17" s="392" t="s">
        <v>597</v>
      </c>
      <c r="H17" s="1214" t="s">
        <v>61</v>
      </c>
    </row>
    <row r="18" spans="1:8" s="122" customFormat="1" ht="132" customHeight="1" x14ac:dyDescent="0.2">
      <c r="A18" s="162">
        <f t="shared" si="1"/>
        <v>4</v>
      </c>
      <c r="B18" s="1195" t="s">
        <v>620</v>
      </c>
      <c r="C18" s="1196">
        <v>17159</v>
      </c>
      <c r="D18" s="1196">
        <v>69790.47</v>
      </c>
      <c r="E18" s="1196">
        <v>29520.246909999998</v>
      </c>
      <c r="F18" s="1197">
        <f t="shared" si="0"/>
        <v>42.298392473929461</v>
      </c>
      <c r="G18" s="392" t="s">
        <v>597</v>
      </c>
      <c r="H18" s="1214" t="s">
        <v>5573</v>
      </c>
    </row>
    <row r="19" spans="1:8" s="122" customFormat="1" ht="183" customHeight="1" x14ac:dyDescent="0.2">
      <c r="A19" s="162">
        <f t="shared" si="1"/>
        <v>5</v>
      </c>
      <c r="B19" s="1195" t="s">
        <v>2638</v>
      </c>
      <c r="C19" s="1196">
        <v>0</v>
      </c>
      <c r="D19" s="1196">
        <v>750</v>
      </c>
      <c r="E19" s="1196">
        <v>0</v>
      </c>
      <c r="F19" s="1197">
        <f t="shared" si="0"/>
        <v>0</v>
      </c>
      <c r="G19" s="392" t="s">
        <v>599</v>
      </c>
      <c r="H19" s="1215" t="s">
        <v>5574</v>
      </c>
    </row>
    <row r="20" spans="1:8" s="122" customFormat="1" ht="110.25" customHeight="1" x14ac:dyDescent="0.2">
      <c r="A20" s="162">
        <f t="shared" si="1"/>
        <v>6</v>
      </c>
      <c r="B20" s="1203" t="s">
        <v>3534</v>
      </c>
      <c r="C20" s="1196">
        <v>100000</v>
      </c>
      <c r="D20" s="1196">
        <v>100000</v>
      </c>
      <c r="E20" s="1196">
        <v>0</v>
      </c>
      <c r="F20" s="1197">
        <f t="shared" si="0"/>
        <v>0</v>
      </c>
      <c r="G20" s="392" t="s">
        <v>599</v>
      </c>
      <c r="H20" s="1214" t="s">
        <v>5575</v>
      </c>
    </row>
    <row r="21" spans="1:8" s="122" customFormat="1" ht="24" customHeight="1" x14ac:dyDescent="0.2">
      <c r="A21" s="162">
        <f t="shared" si="1"/>
        <v>7</v>
      </c>
      <c r="B21" s="1203" t="s">
        <v>5010</v>
      </c>
      <c r="C21" s="1196">
        <v>20000</v>
      </c>
      <c r="D21" s="1196">
        <v>18426</v>
      </c>
      <c r="E21" s="1196">
        <v>18426</v>
      </c>
      <c r="F21" s="1197">
        <f t="shared" si="0"/>
        <v>100</v>
      </c>
      <c r="G21" s="392" t="s">
        <v>597</v>
      </c>
      <c r="H21" s="1198" t="s">
        <v>61</v>
      </c>
    </row>
    <row r="22" spans="1:8" s="122" customFormat="1" ht="15" customHeight="1" x14ac:dyDescent="0.2">
      <c r="A22" s="162">
        <f t="shared" si="1"/>
        <v>8</v>
      </c>
      <c r="B22" s="1203" t="s">
        <v>4938</v>
      </c>
      <c r="C22" s="1196">
        <v>23600</v>
      </c>
      <c r="D22" s="1196">
        <v>23600</v>
      </c>
      <c r="E22" s="1196">
        <v>23600</v>
      </c>
      <c r="F22" s="1197">
        <f t="shared" si="0"/>
        <v>100</v>
      </c>
      <c r="G22" s="511" t="s">
        <v>597</v>
      </c>
      <c r="H22" s="1198" t="s">
        <v>61</v>
      </c>
    </row>
    <row r="23" spans="1:8" s="122" customFormat="1" ht="24" customHeight="1" x14ac:dyDescent="0.2">
      <c r="A23" s="162">
        <f t="shared" si="1"/>
        <v>9</v>
      </c>
      <c r="B23" s="1203" t="s">
        <v>5008</v>
      </c>
      <c r="C23" s="1196">
        <v>33000</v>
      </c>
      <c r="D23" s="1196">
        <v>42900</v>
      </c>
      <c r="E23" s="1196">
        <v>42889.286</v>
      </c>
      <c r="F23" s="1197">
        <f t="shared" si="0"/>
        <v>99.975025641025638</v>
      </c>
      <c r="G23" s="392" t="s">
        <v>597</v>
      </c>
      <c r="H23" s="1198" t="s">
        <v>61</v>
      </c>
    </row>
    <row r="24" spans="1:8" s="122" customFormat="1" ht="24" customHeight="1" x14ac:dyDescent="0.2">
      <c r="A24" s="162">
        <f t="shared" si="1"/>
        <v>10</v>
      </c>
      <c r="B24" s="1203" t="s">
        <v>4945</v>
      </c>
      <c r="C24" s="1196">
        <v>7000</v>
      </c>
      <c r="D24" s="1196">
        <v>24176.57</v>
      </c>
      <c r="E24" s="1196">
        <v>24176.567600000002</v>
      </c>
      <c r="F24" s="1197">
        <f t="shared" si="0"/>
        <v>99.99999007303353</v>
      </c>
      <c r="G24" s="392" t="s">
        <v>597</v>
      </c>
      <c r="H24" s="1198" t="s">
        <v>61</v>
      </c>
    </row>
    <row r="25" spans="1:8" s="122" customFormat="1" ht="24" customHeight="1" x14ac:dyDescent="0.2">
      <c r="A25" s="162">
        <f t="shared" si="1"/>
        <v>11</v>
      </c>
      <c r="B25" s="1203" t="s">
        <v>4942</v>
      </c>
      <c r="C25" s="1196">
        <v>5000</v>
      </c>
      <c r="D25" s="1196">
        <v>9137</v>
      </c>
      <c r="E25" s="1196">
        <v>9136.15</v>
      </c>
      <c r="F25" s="1197">
        <f t="shared" si="0"/>
        <v>99.990697165371571</v>
      </c>
      <c r="G25" s="392" t="s">
        <v>597</v>
      </c>
      <c r="H25" s="1198" t="s">
        <v>61</v>
      </c>
    </row>
    <row r="26" spans="1:8" s="122" customFormat="1" ht="24" customHeight="1" x14ac:dyDescent="0.2">
      <c r="A26" s="162">
        <f t="shared" si="1"/>
        <v>12</v>
      </c>
      <c r="B26" s="1203" t="s">
        <v>5009</v>
      </c>
      <c r="C26" s="1196">
        <v>5000</v>
      </c>
      <c r="D26" s="1196">
        <v>16383.25</v>
      </c>
      <c r="E26" s="1196">
        <v>16383.25</v>
      </c>
      <c r="F26" s="1197">
        <f t="shared" si="0"/>
        <v>100</v>
      </c>
      <c r="G26" s="511" t="s">
        <v>597</v>
      </c>
      <c r="H26" s="1198" t="s">
        <v>61</v>
      </c>
    </row>
    <row r="27" spans="1:8" s="122" customFormat="1" ht="24" customHeight="1" x14ac:dyDescent="0.2">
      <c r="A27" s="162">
        <f t="shared" si="1"/>
        <v>13</v>
      </c>
      <c r="B27" s="1203" t="s">
        <v>4939</v>
      </c>
      <c r="C27" s="1196">
        <v>0</v>
      </c>
      <c r="D27" s="1196">
        <v>17174.419999999998</v>
      </c>
      <c r="E27" s="1196">
        <v>17174.419999999998</v>
      </c>
      <c r="F27" s="1197">
        <f t="shared" si="0"/>
        <v>100</v>
      </c>
      <c r="G27" s="392" t="s">
        <v>603</v>
      </c>
      <c r="H27" s="1198" t="s">
        <v>61</v>
      </c>
    </row>
    <row r="28" spans="1:8" s="122" customFormat="1" ht="15" customHeight="1" x14ac:dyDescent="0.2">
      <c r="A28" s="162">
        <f t="shared" si="1"/>
        <v>14</v>
      </c>
      <c r="B28" s="1203" t="s">
        <v>400</v>
      </c>
      <c r="C28" s="1196">
        <v>0</v>
      </c>
      <c r="D28" s="1196">
        <v>2824.8</v>
      </c>
      <c r="E28" s="1196">
        <v>2824.8</v>
      </c>
      <c r="F28" s="1197">
        <f t="shared" si="0"/>
        <v>100</v>
      </c>
      <c r="G28" s="392" t="s">
        <v>603</v>
      </c>
      <c r="H28" s="1198" t="s">
        <v>61</v>
      </c>
    </row>
    <row r="29" spans="1:8" s="122" customFormat="1" ht="48" customHeight="1" x14ac:dyDescent="0.2">
      <c r="A29" s="162">
        <f t="shared" si="1"/>
        <v>15</v>
      </c>
      <c r="B29" s="1203" t="s">
        <v>390</v>
      </c>
      <c r="C29" s="1196">
        <v>0</v>
      </c>
      <c r="D29" s="1196">
        <v>2000</v>
      </c>
      <c r="E29" s="1196">
        <v>0</v>
      </c>
      <c r="F29" s="1197">
        <f t="shared" si="0"/>
        <v>0</v>
      </c>
      <c r="G29" s="392" t="s">
        <v>603</v>
      </c>
      <c r="H29" s="1198" t="s">
        <v>5576</v>
      </c>
    </row>
    <row r="30" spans="1:8" s="122" customFormat="1" ht="76.5" customHeight="1" x14ac:dyDescent="0.2">
      <c r="A30" s="162">
        <f t="shared" si="1"/>
        <v>16</v>
      </c>
      <c r="B30" s="1203" t="s">
        <v>621</v>
      </c>
      <c r="C30" s="1196">
        <v>3000</v>
      </c>
      <c r="D30" s="1196">
        <v>362.01</v>
      </c>
      <c r="E30" s="1196">
        <v>325.70999999999998</v>
      </c>
      <c r="F30" s="1197">
        <f t="shared" si="0"/>
        <v>89.972652689152227</v>
      </c>
      <c r="G30" s="511" t="s">
        <v>597</v>
      </c>
      <c r="H30" s="1198" t="s">
        <v>5577</v>
      </c>
    </row>
    <row r="31" spans="1:8" s="122" customFormat="1" ht="55.5" customHeight="1" x14ac:dyDescent="0.2">
      <c r="A31" s="162">
        <f t="shared" si="1"/>
        <v>17</v>
      </c>
      <c r="B31" s="1203" t="s">
        <v>377</v>
      </c>
      <c r="C31" s="1196">
        <v>160</v>
      </c>
      <c r="D31" s="1196">
        <v>210</v>
      </c>
      <c r="E31" s="1196">
        <v>160</v>
      </c>
      <c r="F31" s="1197">
        <f t="shared" si="0"/>
        <v>76.19047619047619</v>
      </c>
      <c r="G31" s="392" t="s">
        <v>597</v>
      </c>
      <c r="H31" s="1198" t="s">
        <v>5578</v>
      </c>
    </row>
    <row r="32" spans="1:8" s="122" customFormat="1" ht="24" customHeight="1" x14ac:dyDescent="0.2">
      <c r="A32" s="162">
        <f t="shared" si="1"/>
        <v>18</v>
      </c>
      <c r="B32" s="1203" t="s">
        <v>622</v>
      </c>
      <c r="C32" s="1196">
        <v>100</v>
      </c>
      <c r="D32" s="1196">
        <v>0</v>
      </c>
      <c r="E32" s="1196">
        <v>0</v>
      </c>
      <c r="F32" s="1197" t="s">
        <v>2739</v>
      </c>
      <c r="G32" s="392" t="s">
        <v>597</v>
      </c>
      <c r="H32" s="1198" t="s">
        <v>5579</v>
      </c>
    </row>
    <row r="33" spans="1:8" s="122" customFormat="1" ht="24" customHeight="1" x14ac:dyDescent="0.2">
      <c r="A33" s="162">
        <f t="shared" si="1"/>
        <v>19</v>
      </c>
      <c r="B33" s="1203" t="s">
        <v>3437</v>
      </c>
      <c r="C33" s="1196">
        <v>200</v>
      </c>
      <c r="D33" s="1196">
        <v>0</v>
      </c>
      <c r="E33" s="1196">
        <v>0</v>
      </c>
      <c r="F33" s="1197" t="s">
        <v>2739</v>
      </c>
      <c r="G33" s="392" t="s">
        <v>597</v>
      </c>
      <c r="H33" s="1198" t="s">
        <v>5579</v>
      </c>
    </row>
    <row r="34" spans="1:8" s="122" customFormat="1" ht="105" x14ac:dyDescent="0.2">
      <c r="A34" s="162">
        <f t="shared" si="1"/>
        <v>20</v>
      </c>
      <c r="B34" s="1203" t="s">
        <v>623</v>
      </c>
      <c r="C34" s="1196">
        <v>151</v>
      </c>
      <c r="D34" s="1196">
        <v>166</v>
      </c>
      <c r="E34" s="1196">
        <v>87.880299999999991</v>
      </c>
      <c r="F34" s="1197">
        <f t="shared" si="0"/>
        <v>52.939939759036136</v>
      </c>
      <c r="G34" s="392" t="s">
        <v>597</v>
      </c>
      <c r="H34" s="1198" t="s">
        <v>6048</v>
      </c>
    </row>
    <row r="35" spans="1:8" s="129" customFormat="1" ht="13.5" customHeight="1" thickBot="1" x14ac:dyDescent="0.25">
      <c r="A35" s="1408" t="s">
        <v>295</v>
      </c>
      <c r="B35" s="1409"/>
      <c r="C35" s="140">
        <f>SUM(C15:C34)</f>
        <v>238670</v>
      </c>
      <c r="D35" s="140">
        <f>SUM(D15:D34)</f>
        <v>363403.51999999996</v>
      </c>
      <c r="E35" s="140">
        <f>SUM(E15:E34)</f>
        <v>218236.65298999997</v>
      </c>
      <c r="F35" s="141">
        <f t="shared" si="0"/>
        <v>60.053533050532913</v>
      </c>
      <c r="G35" s="142"/>
      <c r="H35" s="163"/>
    </row>
    <row r="36" spans="1:8" s="116" customFormat="1" ht="18" customHeight="1" thickBot="1" x14ac:dyDescent="0.2">
      <c r="A36" s="160" t="s">
        <v>589</v>
      </c>
      <c r="B36" s="143"/>
      <c r="C36" s="144"/>
      <c r="D36" s="144"/>
      <c r="E36" s="145"/>
      <c r="F36" s="137"/>
      <c r="G36" s="138"/>
      <c r="H36" s="1207"/>
    </row>
    <row r="37" spans="1:8" s="122" customFormat="1" ht="24" customHeight="1" x14ac:dyDescent="0.2">
      <c r="A37" s="1208">
        <f>A34+1</f>
        <v>21</v>
      </c>
      <c r="B37" s="1209" t="s">
        <v>624</v>
      </c>
      <c r="C37" s="1210">
        <v>295073</v>
      </c>
      <c r="D37" s="1210">
        <v>291417.99</v>
      </c>
      <c r="E37" s="1210">
        <v>291417.98300000001</v>
      </c>
      <c r="F37" s="1197">
        <f t="shared" ref="F37:F49" si="2">E37/D37*100</f>
        <v>99.999997597952003</v>
      </c>
      <c r="G37" s="1211" t="s">
        <v>597</v>
      </c>
      <c r="H37" s="1206" t="s">
        <v>61</v>
      </c>
    </row>
    <row r="38" spans="1:8" s="122" customFormat="1" ht="24" customHeight="1" x14ac:dyDescent="0.2">
      <c r="A38" s="162">
        <f t="shared" ref="A38:A48" si="3">A37+1</f>
        <v>22</v>
      </c>
      <c r="B38" s="1209" t="s">
        <v>625</v>
      </c>
      <c r="C38" s="1210">
        <v>20201</v>
      </c>
      <c r="D38" s="1210">
        <v>18180.05</v>
      </c>
      <c r="E38" s="1210">
        <v>18180.057000000001</v>
      </c>
      <c r="F38" s="1197">
        <f t="shared" si="2"/>
        <v>100.00003850374451</v>
      </c>
      <c r="G38" s="1211" t="s">
        <v>597</v>
      </c>
      <c r="H38" s="1206" t="s">
        <v>61</v>
      </c>
    </row>
    <row r="39" spans="1:8" s="122" customFormat="1" ht="24" customHeight="1" x14ac:dyDescent="0.2">
      <c r="A39" s="162">
        <f t="shared" si="3"/>
        <v>23</v>
      </c>
      <c r="B39" s="1200" t="s">
        <v>626</v>
      </c>
      <c r="C39" s="1201">
        <v>450</v>
      </c>
      <c r="D39" s="1201">
        <v>450</v>
      </c>
      <c r="E39" s="1201">
        <v>450</v>
      </c>
      <c r="F39" s="1197">
        <f t="shared" si="2"/>
        <v>100</v>
      </c>
      <c r="G39" s="1199" t="s">
        <v>597</v>
      </c>
      <c r="H39" s="1198" t="s">
        <v>61</v>
      </c>
    </row>
    <row r="40" spans="1:8" s="122" customFormat="1" ht="42" x14ac:dyDescent="0.2">
      <c r="A40" s="162">
        <f t="shared" si="3"/>
        <v>24</v>
      </c>
      <c r="B40" s="1200" t="s">
        <v>3438</v>
      </c>
      <c r="C40" s="1201">
        <v>7100</v>
      </c>
      <c r="D40" s="1201">
        <v>7100</v>
      </c>
      <c r="E40" s="1201">
        <v>7100</v>
      </c>
      <c r="F40" s="1197">
        <f t="shared" si="2"/>
        <v>100</v>
      </c>
      <c r="G40" s="1211" t="s">
        <v>597</v>
      </c>
      <c r="H40" s="1198" t="s">
        <v>61</v>
      </c>
    </row>
    <row r="41" spans="1:8" s="122" customFormat="1" ht="24" customHeight="1" x14ac:dyDescent="0.2">
      <c r="A41" s="162">
        <f t="shared" si="3"/>
        <v>25</v>
      </c>
      <c r="B41" s="1200" t="s">
        <v>3254</v>
      </c>
      <c r="C41" s="1201">
        <v>600</v>
      </c>
      <c r="D41" s="1201">
        <v>600</v>
      </c>
      <c r="E41" s="1201">
        <v>600</v>
      </c>
      <c r="F41" s="1197">
        <f t="shared" si="2"/>
        <v>100</v>
      </c>
      <c r="G41" s="1199" t="s">
        <v>597</v>
      </c>
      <c r="H41" s="1215" t="s">
        <v>61</v>
      </c>
    </row>
    <row r="42" spans="1:8" s="122" customFormat="1" ht="15" customHeight="1" x14ac:dyDescent="0.2">
      <c r="A42" s="162">
        <f t="shared" si="3"/>
        <v>26</v>
      </c>
      <c r="B42" s="1200" t="s">
        <v>627</v>
      </c>
      <c r="C42" s="1201">
        <v>1295</v>
      </c>
      <c r="D42" s="1201">
        <v>1295</v>
      </c>
      <c r="E42" s="1201">
        <v>1295</v>
      </c>
      <c r="F42" s="1197">
        <f t="shared" si="2"/>
        <v>100</v>
      </c>
      <c r="G42" s="1211" t="s">
        <v>597</v>
      </c>
      <c r="H42" s="1198" t="s">
        <v>61</v>
      </c>
    </row>
    <row r="43" spans="1:8" s="122" customFormat="1" ht="24" customHeight="1" x14ac:dyDescent="0.2">
      <c r="A43" s="162">
        <f t="shared" si="3"/>
        <v>27</v>
      </c>
      <c r="B43" s="1209" t="s">
        <v>628</v>
      </c>
      <c r="C43" s="1210">
        <v>49499</v>
      </c>
      <c r="D43" s="1210">
        <v>32651.599999999999</v>
      </c>
      <c r="E43" s="1210">
        <v>32651.596000000001</v>
      </c>
      <c r="F43" s="1197">
        <f t="shared" si="2"/>
        <v>99.999987749451805</v>
      </c>
      <c r="G43" s="1211" t="s">
        <v>597</v>
      </c>
      <c r="H43" s="1206" t="s">
        <v>61</v>
      </c>
    </row>
    <row r="44" spans="1:8" s="122" customFormat="1" ht="24" customHeight="1" x14ac:dyDescent="0.2">
      <c r="A44" s="162">
        <f t="shared" si="3"/>
        <v>28</v>
      </c>
      <c r="B44" s="1209" t="s">
        <v>5580</v>
      </c>
      <c r="C44" s="1210">
        <v>0</v>
      </c>
      <c r="D44" s="1210">
        <v>276</v>
      </c>
      <c r="E44" s="1210">
        <v>276</v>
      </c>
      <c r="F44" s="1197">
        <f t="shared" si="2"/>
        <v>100</v>
      </c>
      <c r="G44" s="1211" t="s">
        <v>597</v>
      </c>
      <c r="H44" s="1206" t="s">
        <v>61</v>
      </c>
    </row>
    <row r="45" spans="1:8" s="122" customFormat="1" ht="24" customHeight="1" x14ac:dyDescent="0.2">
      <c r="A45" s="162">
        <f t="shared" si="3"/>
        <v>29</v>
      </c>
      <c r="B45" s="1209" t="s">
        <v>5581</v>
      </c>
      <c r="C45" s="1210">
        <v>0</v>
      </c>
      <c r="D45" s="1210">
        <v>150</v>
      </c>
      <c r="E45" s="1210">
        <v>150</v>
      </c>
      <c r="F45" s="1197">
        <f t="shared" si="2"/>
        <v>100</v>
      </c>
      <c r="G45" s="1211" t="s">
        <v>597</v>
      </c>
      <c r="H45" s="1206" t="s">
        <v>61</v>
      </c>
    </row>
    <row r="46" spans="1:8" s="122" customFormat="1" ht="15" customHeight="1" x14ac:dyDescent="0.2">
      <c r="A46" s="162">
        <f t="shared" si="3"/>
        <v>30</v>
      </c>
      <c r="B46" s="1209" t="s">
        <v>629</v>
      </c>
      <c r="C46" s="1210">
        <v>0</v>
      </c>
      <c r="D46" s="1210">
        <v>218</v>
      </c>
      <c r="E46" s="1210">
        <v>218</v>
      </c>
      <c r="F46" s="1197">
        <f t="shared" si="2"/>
        <v>100</v>
      </c>
      <c r="G46" s="1211" t="s">
        <v>597</v>
      </c>
      <c r="H46" s="1206" t="s">
        <v>61</v>
      </c>
    </row>
    <row r="47" spans="1:8" s="122" customFormat="1" ht="15" customHeight="1" x14ac:dyDescent="0.2">
      <c r="A47" s="162">
        <f t="shared" si="3"/>
        <v>31</v>
      </c>
      <c r="B47" s="1209" t="s">
        <v>630</v>
      </c>
      <c r="C47" s="1210">
        <v>0</v>
      </c>
      <c r="D47" s="1210">
        <v>744</v>
      </c>
      <c r="E47" s="1210">
        <v>744</v>
      </c>
      <c r="F47" s="1197">
        <f t="shared" si="2"/>
        <v>100</v>
      </c>
      <c r="G47" s="1211" t="s">
        <v>597</v>
      </c>
      <c r="H47" s="1206" t="s">
        <v>61</v>
      </c>
    </row>
    <row r="48" spans="1:8" s="122" customFormat="1" ht="31.5" x14ac:dyDescent="0.2">
      <c r="A48" s="162">
        <f t="shared" si="3"/>
        <v>32</v>
      </c>
      <c r="B48" s="1209" t="s">
        <v>631</v>
      </c>
      <c r="C48" s="1210">
        <v>0</v>
      </c>
      <c r="D48" s="1210">
        <v>6050</v>
      </c>
      <c r="E48" s="1210">
        <v>6050</v>
      </c>
      <c r="F48" s="1197">
        <f t="shared" si="2"/>
        <v>100</v>
      </c>
      <c r="G48" s="1211" t="s">
        <v>597</v>
      </c>
      <c r="H48" s="1206" t="s">
        <v>61</v>
      </c>
    </row>
    <row r="49" spans="1:8" s="122" customFormat="1" ht="13.5" customHeight="1" thickBot="1" x14ac:dyDescent="0.25">
      <c r="A49" s="1408" t="s">
        <v>295</v>
      </c>
      <c r="B49" s="1409"/>
      <c r="C49" s="140">
        <f>SUM(C37:C48)</f>
        <v>374218</v>
      </c>
      <c r="D49" s="140">
        <f>SUM(D37:D48)</f>
        <v>359132.63999999996</v>
      </c>
      <c r="E49" s="140">
        <f>SUM(E37:E48)</f>
        <v>359132.63600000006</v>
      </c>
      <c r="F49" s="141">
        <f t="shared" si="2"/>
        <v>99.999998886205404</v>
      </c>
      <c r="G49" s="142"/>
      <c r="H49" s="163"/>
    </row>
    <row r="50" spans="1:8" ht="18" customHeight="1" thickBot="1" x14ac:dyDescent="0.2">
      <c r="A50" s="164" t="s">
        <v>605</v>
      </c>
      <c r="B50" s="146"/>
      <c r="C50" s="147"/>
      <c r="D50" s="147"/>
      <c r="E50" s="148"/>
      <c r="F50" s="149"/>
      <c r="G50" s="165"/>
      <c r="H50" s="166"/>
    </row>
    <row r="51" spans="1:8" s="122" customFormat="1" ht="68.25" customHeight="1" x14ac:dyDescent="0.2">
      <c r="A51" s="1208">
        <f>A48+1</f>
        <v>33</v>
      </c>
      <c r="B51" s="1200" t="s">
        <v>2635</v>
      </c>
      <c r="C51" s="1201">
        <v>0</v>
      </c>
      <c r="D51" s="1201">
        <v>2132.02</v>
      </c>
      <c r="E51" s="1201">
        <v>2045.65362</v>
      </c>
      <c r="F51" s="1197">
        <f t="shared" ref="F51:F82" si="4">E51/D51*100</f>
        <v>95.949082091162381</v>
      </c>
      <c r="G51" s="1211" t="s">
        <v>599</v>
      </c>
      <c r="H51" s="1206" t="s">
        <v>5582</v>
      </c>
    </row>
    <row r="52" spans="1:8" s="122" customFormat="1" ht="108" customHeight="1" x14ac:dyDescent="0.2">
      <c r="A52" s="162">
        <f t="shared" ref="A52:A81" si="5">A51+1</f>
        <v>34</v>
      </c>
      <c r="B52" s="1200" t="s">
        <v>2965</v>
      </c>
      <c r="C52" s="1201">
        <v>0</v>
      </c>
      <c r="D52" s="1201">
        <v>1145.01</v>
      </c>
      <c r="E52" s="1201">
        <v>1030.92</v>
      </c>
      <c r="F52" s="1197">
        <f t="shared" si="4"/>
        <v>90.035894883014137</v>
      </c>
      <c r="G52" s="1211" t="s">
        <v>599</v>
      </c>
      <c r="H52" s="1206" t="s">
        <v>5583</v>
      </c>
    </row>
    <row r="53" spans="1:8" s="122" customFormat="1" ht="24" customHeight="1" x14ac:dyDescent="0.2">
      <c r="A53" s="162">
        <f t="shared" si="5"/>
        <v>35</v>
      </c>
      <c r="B53" s="1200" t="s">
        <v>2821</v>
      </c>
      <c r="C53" s="1201">
        <v>0</v>
      </c>
      <c r="D53" s="1201">
        <v>1208.0899999999999</v>
      </c>
      <c r="E53" s="1201">
        <v>1208.0794800000001</v>
      </c>
      <c r="F53" s="1197">
        <f t="shared" si="4"/>
        <v>99.999129203950048</v>
      </c>
      <c r="G53" s="1211" t="s">
        <v>603</v>
      </c>
      <c r="H53" s="1206" t="s">
        <v>61</v>
      </c>
    </row>
    <row r="54" spans="1:8" s="122" customFormat="1" ht="24" customHeight="1" x14ac:dyDescent="0.2">
      <c r="A54" s="162">
        <f t="shared" si="5"/>
        <v>36</v>
      </c>
      <c r="B54" s="1200" t="s">
        <v>2966</v>
      </c>
      <c r="C54" s="1201">
        <v>0</v>
      </c>
      <c r="D54" s="1201">
        <v>2274.71</v>
      </c>
      <c r="E54" s="1201">
        <v>2274.70046</v>
      </c>
      <c r="F54" s="1197">
        <f t="shared" si="4"/>
        <v>99.99958060587943</v>
      </c>
      <c r="G54" s="1211" t="s">
        <v>603</v>
      </c>
      <c r="H54" s="1206" t="s">
        <v>61</v>
      </c>
    </row>
    <row r="55" spans="1:8" s="122" customFormat="1" ht="76.5" customHeight="1" x14ac:dyDescent="0.2">
      <c r="A55" s="162">
        <f t="shared" si="5"/>
        <v>37</v>
      </c>
      <c r="B55" s="1200" t="s">
        <v>3595</v>
      </c>
      <c r="C55" s="1201">
        <v>6000</v>
      </c>
      <c r="D55" s="1201">
        <v>115</v>
      </c>
      <c r="E55" s="1201">
        <v>0</v>
      </c>
      <c r="F55" s="1197">
        <f t="shared" si="4"/>
        <v>0</v>
      </c>
      <c r="G55" s="1211" t="s">
        <v>599</v>
      </c>
      <c r="H55" s="1212" t="s">
        <v>5584</v>
      </c>
    </row>
    <row r="56" spans="1:8" s="122" customFormat="1" ht="99" customHeight="1" x14ac:dyDescent="0.2">
      <c r="A56" s="162">
        <f t="shared" si="5"/>
        <v>38</v>
      </c>
      <c r="B56" s="1200" t="s">
        <v>3968</v>
      </c>
      <c r="C56" s="1201">
        <v>0</v>
      </c>
      <c r="D56" s="1201">
        <v>500</v>
      </c>
      <c r="E56" s="1201">
        <v>0</v>
      </c>
      <c r="F56" s="1197">
        <f t="shared" si="4"/>
        <v>0</v>
      </c>
      <c r="G56" s="1211" t="s">
        <v>599</v>
      </c>
      <c r="H56" s="1213" t="s">
        <v>5585</v>
      </c>
    </row>
    <row r="57" spans="1:8" s="122" customFormat="1" ht="24" customHeight="1" x14ac:dyDescent="0.2">
      <c r="A57" s="162">
        <f t="shared" si="5"/>
        <v>39</v>
      </c>
      <c r="B57" s="1200" t="s">
        <v>3969</v>
      </c>
      <c r="C57" s="1201">
        <v>0</v>
      </c>
      <c r="D57" s="1201">
        <v>7000</v>
      </c>
      <c r="E57" s="1201">
        <v>7000</v>
      </c>
      <c r="F57" s="1197">
        <f t="shared" si="4"/>
        <v>100</v>
      </c>
      <c r="G57" s="1199" t="s">
        <v>603</v>
      </c>
      <c r="H57" s="1212" t="s">
        <v>61</v>
      </c>
    </row>
    <row r="58" spans="1:8" s="122" customFormat="1" ht="78" customHeight="1" x14ac:dyDescent="0.2">
      <c r="A58" s="162">
        <f t="shared" si="5"/>
        <v>40</v>
      </c>
      <c r="B58" s="1200" t="s">
        <v>4065</v>
      </c>
      <c r="C58" s="1201">
        <v>5500</v>
      </c>
      <c r="D58" s="1201">
        <v>1325</v>
      </c>
      <c r="E58" s="1201">
        <v>1324.95</v>
      </c>
      <c r="F58" s="1197">
        <f t="shared" si="4"/>
        <v>99.996226415094341</v>
      </c>
      <c r="G58" s="1211" t="s">
        <v>599</v>
      </c>
      <c r="H58" s="1198" t="s">
        <v>5586</v>
      </c>
    </row>
    <row r="59" spans="1:8" s="122" customFormat="1" ht="81" customHeight="1" x14ac:dyDescent="0.2">
      <c r="A59" s="162">
        <f t="shared" si="5"/>
        <v>41</v>
      </c>
      <c r="B59" s="1200" t="s">
        <v>5587</v>
      </c>
      <c r="C59" s="1201">
        <v>2000</v>
      </c>
      <c r="D59" s="1201">
        <v>115</v>
      </c>
      <c r="E59" s="1201">
        <v>0</v>
      </c>
      <c r="F59" s="1197">
        <f t="shared" si="4"/>
        <v>0</v>
      </c>
      <c r="G59" s="1211" t="s">
        <v>599</v>
      </c>
      <c r="H59" s="1206" t="s">
        <v>5588</v>
      </c>
    </row>
    <row r="60" spans="1:8" s="122" customFormat="1" ht="24" customHeight="1" x14ac:dyDescent="0.2">
      <c r="A60" s="162">
        <f t="shared" si="5"/>
        <v>42</v>
      </c>
      <c r="B60" s="1200" t="s">
        <v>4066</v>
      </c>
      <c r="C60" s="1201">
        <v>2000</v>
      </c>
      <c r="D60" s="1201">
        <v>2518.69</v>
      </c>
      <c r="E60" s="1201">
        <v>2518.68903</v>
      </c>
      <c r="F60" s="1197">
        <f t="shared" si="4"/>
        <v>99.999961487916337</v>
      </c>
      <c r="G60" s="1211" t="s">
        <v>603</v>
      </c>
      <c r="H60" s="1206" t="s">
        <v>61</v>
      </c>
    </row>
    <row r="61" spans="1:8" s="122" customFormat="1" ht="67.5" customHeight="1" x14ac:dyDescent="0.2">
      <c r="A61" s="162">
        <f t="shared" si="5"/>
        <v>43</v>
      </c>
      <c r="B61" s="1200" t="s">
        <v>5589</v>
      </c>
      <c r="C61" s="1201">
        <v>9680</v>
      </c>
      <c r="D61" s="1201">
        <v>0</v>
      </c>
      <c r="E61" s="1201">
        <v>0</v>
      </c>
      <c r="F61" s="1197" t="s">
        <v>2739</v>
      </c>
      <c r="G61" s="1211" t="s">
        <v>603</v>
      </c>
      <c r="H61" s="1212" t="s">
        <v>5590</v>
      </c>
    </row>
    <row r="62" spans="1:8" s="122" customFormat="1" ht="45" customHeight="1" x14ac:dyDescent="0.2">
      <c r="A62" s="162">
        <f t="shared" si="5"/>
        <v>44</v>
      </c>
      <c r="B62" s="1200" t="s">
        <v>5591</v>
      </c>
      <c r="C62" s="1201">
        <v>5000</v>
      </c>
      <c r="D62" s="1201">
        <v>0</v>
      </c>
      <c r="E62" s="1201">
        <v>0</v>
      </c>
      <c r="F62" s="1197" t="s">
        <v>2739</v>
      </c>
      <c r="G62" s="1211" t="s">
        <v>599</v>
      </c>
      <c r="H62" s="1206" t="s">
        <v>5592</v>
      </c>
    </row>
    <row r="63" spans="1:8" s="122" customFormat="1" ht="60" customHeight="1" x14ac:dyDescent="0.2">
      <c r="A63" s="162">
        <f t="shared" si="5"/>
        <v>45</v>
      </c>
      <c r="B63" s="1200" t="s">
        <v>4067</v>
      </c>
      <c r="C63" s="1201">
        <v>8000</v>
      </c>
      <c r="D63" s="1201">
        <v>4500</v>
      </c>
      <c r="E63" s="1201">
        <v>4245.5664699999998</v>
      </c>
      <c r="F63" s="1197">
        <f t="shared" si="4"/>
        <v>94.345921555555549</v>
      </c>
      <c r="G63" s="1211" t="s">
        <v>599</v>
      </c>
      <c r="H63" s="1212" t="s">
        <v>5593</v>
      </c>
    </row>
    <row r="64" spans="1:8" s="122" customFormat="1" ht="57" customHeight="1" x14ac:dyDescent="0.2">
      <c r="A64" s="162">
        <f t="shared" si="5"/>
        <v>46</v>
      </c>
      <c r="B64" s="1200" t="s">
        <v>5594</v>
      </c>
      <c r="C64" s="1201">
        <v>10000</v>
      </c>
      <c r="D64" s="1201">
        <v>0</v>
      </c>
      <c r="E64" s="1201">
        <v>0</v>
      </c>
      <c r="F64" s="1197" t="s">
        <v>2739</v>
      </c>
      <c r="G64" s="1211" t="s">
        <v>599</v>
      </c>
      <c r="H64" s="1213" t="s">
        <v>5595</v>
      </c>
    </row>
    <row r="65" spans="1:8" s="122" customFormat="1" ht="35.25" customHeight="1" x14ac:dyDescent="0.2">
      <c r="A65" s="162">
        <f t="shared" si="5"/>
        <v>47</v>
      </c>
      <c r="B65" s="1200" t="s">
        <v>3970</v>
      </c>
      <c r="C65" s="1201">
        <v>0</v>
      </c>
      <c r="D65" s="1201">
        <v>923.99</v>
      </c>
      <c r="E65" s="1201">
        <v>923.99149999999997</v>
      </c>
      <c r="F65" s="1197">
        <f t="shared" si="4"/>
        <v>100.00016233941926</v>
      </c>
      <c r="G65" s="1211" t="s">
        <v>603</v>
      </c>
      <c r="H65" s="1212" t="s">
        <v>61</v>
      </c>
    </row>
    <row r="66" spans="1:8" s="122" customFormat="1" ht="31.5" x14ac:dyDescent="0.2">
      <c r="A66" s="162">
        <f t="shared" si="5"/>
        <v>48</v>
      </c>
      <c r="B66" s="1200" t="s">
        <v>4068</v>
      </c>
      <c r="C66" s="1201">
        <v>0</v>
      </c>
      <c r="D66" s="1201">
        <v>1122.8800000000001</v>
      </c>
      <c r="E66" s="1201">
        <v>1122.8800000000001</v>
      </c>
      <c r="F66" s="1197">
        <f t="shared" si="4"/>
        <v>100</v>
      </c>
      <c r="G66" s="1211" t="s">
        <v>603</v>
      </c>
      <c r="H66" s="1206" t="s">
        <v>61</v>
      </c>
    </row>
    <row r="67" spans="1:8" s="122" customFormat="1" ht="35.25" customHeight="1" x14ac:dyDescent="0.2">
      <c r="A67" s="162">
        <f t="shared" si="5"/>
        <v>49</v>
      </c>
      <c r="B67" s="1200" t="s">
        <v>4069</v>
      </c>
      <c r="C67" s="1201">
        <v>0</v>
      </c>
      <c r="D67" s="1201">
        <v>1100</v>
      </c>
      <c r="E67" s="1201">
        <v>916.52843000000007</v>
      </c>
      <c r="F67" s="1197">
        <f t="shared" si="4"/>
        <v>83.320766363636366</v>
      </c>
      <c r="G67" s="1211" t="s">
        <v>603</v>
      </c>
      <c r="H67" s="1212" t="s">
        <v>5596</v>
      </c>
    </row>
    <row r="68" spans="1:8" s="122" customFormat="1" ht="89.25" customHeight="1" x14ac:dyDescent="0.2">
      <c r="A68" s="162">
        <f t="shared" si="5"/>
        <v>50</v>
      </c>
      <c r="B68" s="1200" t="s">
        <v>5597</v>
      </c>
      <c r="C68" s="1201">
        <v>0</v>
      </c>
      <c r="D68" s="1201">
        <v>7000</v>
      </c>
      <c r="E68" s="1201">
        <v>1014.17</v>
      </c>
      <c r="F68" s="1197">
        <f t="shared" si="4"/>
        <v>14.488142857142858</v>
      </c>
      <c r="G68" s="1211" t="s">
        <v>599</v>
      </c>
      <c r="H68" s="1213" t="s">
        <v>5598</v>
      </c>
    </row>
    <row r="69" spans="1:8" s="122" customFormat="1" ht="45" customHeight="1" x14ac:dyDescent="0.2">
      <c r="A69" s="162">
        <f t="shared" si="5"/>
        <v>51</v>
      </c>
      <c r="B69" s="1200" t="s">
        <v>5599</v>
      </c>
      <c r="C69" s="1201">
        <v>0</v>
      </c>
      <c r="D69" s="1201">
        <v>3300</v>
      </c>
      <c r="E69" s="1201">
        <v>0</v>
      </c>
      <c r="F69" s="1197">
        <f t="shared" si="4"/>
        <v>0</v>
      </c>
      <c r="G69" s="1199" t="s">
        <v>599</v>
      </c>
      <c r="H69" s="1212" t="s">
        <v>5600</v>
      </c>
    </row>
    <row r="70" spans="1:8" s="122" customFormat="1" ht="45" customHeight="1" x14ac:dyDescent="0.2">
      <c r="A70" s="162">
        <f t="shared" si="5"/>
        <v>52</v>
      </c>
      <c r="B70" s="1200" t="s">
        <v>5601</v>
      </c>
      <c r="C70" s="1201">
        <v>0</v>
      </c>
      <c r="D70" s="1201">
        <v>4000</v>
      </c>
      <c r="E70" s="1201">
        <v>0</v>
      </c>
      <c r="F70" s="1197">
        <f t="shared" si="4"/>
        <v>0</v>
      </c>
      <c r="G70" s="1211" t="s">
        <v>599</v>
      </c>
      <c r="H70" s="1214" t="s">
        <v>5602</v>
      </c>
    </row>
    <row r="71" spans="1:8" s="122" customFormat="1" ht="99.75" customHeight="1" x14ac:dyDescent="0.2">
      <c r="A71" s="162">
        <f t="shared" si="5"/>
        <v>53</v>
      </c>
      <c r="B71" s="1200" t="s">
        <v>526</v>
      </c>
      <c r="C71" s="1201">
        <v>588</v>
      </c>
      <c r="D71" s="1201">
        <v>1411.04</v>
      </c>
      <c r="E71" s="1201">
        <v>241.03926000000001</v>
      </c>
      <c r="F71" s="1197">
        <f t="shared" si="4"/>
        <v>17.08238320671278</v>
      </c>
      <c r="G71" s="1211" t="s">
        <v>599</v>
      </c>
      <c r="H71" s="1221" t="s">
        <v>5603</v>
      </c>
    </row>
    <row r="72" spans="1:8" s="122" customFormat="1" ht="162.75" customHeight="1" x14ac:dyDescent="0.2">
      <c r="A72" s="162">
        <f t="shared" si="5"/>
        <v>54</v>
      </c>
      <c r="B72" s="1200" t="s">
        <v>3596</v>
      </c>
      <c r="C72" s="1201">
        <v>12500</v>
      </c>
      <c r="D72" s="1201">
        <v>37952.83</v>
      </c>
      <c r="E72" s="1201">
        <v>31421.022019999997</v>
      </c>
      <c r="F72" s="1197">
        <f t="shared" si="4"/>
        <v>82.789668174942406</v>
      </c>
      <c r="G72" s="1211" t="s">
        <v>599</v>
      </c>
      <c r="H72" s="1221" t="s">
        <v>5604</v>
      </c>
    </row>
    <row r="73" spans="1:8" s="122" customFormat="1" ht="89.25" customHeight="1" x14ac:dyDescent="0.2">
      <c r="A73" s="162">
        <f t="shared" si="5"/>
        <v>55</v>
      </c>
      <c r="B73" s="1200" t="s">
        <v>527</v>
      </c>
      <c r="C73" s="1201">
        <v>0</v>
      </c>
      <c r="D73" s="1201">
        <v>1982</v>
      </c>
      <c r="E73" s="1201">
        <v>1322.1201999999998</v>
      </c>
      <c r="F73" s="1197">
        <f t="shared" si="4"/>
        <v>66.706367305751755</v>
      </c>
      <c r="G73" s="1211" t="s">
        <v>599</v>
      </c>
      <c r="H73" s="1221" t="s">
        <v>5605</v>
      </c>
    </row>
    <row r="74" spans="1:8" s="122" customFormat="1" ht="31.5" x14ac:dyDescent="0.2">
      <c r="A74" s="162">
        <f t="shared" si="5"/>
        <v>56</v>
      </c>
      <c r="B74" s="1200" t="s">
        <v>2636</v>
      </c>
      <c r="C74" s="1201">
        <v>45000</v>
      </c>
      <c r="D74" s="1201">
        <v>0</v>
      </c>
      <c r="E74" s="1201">
        <v>0</v>
      </c>
      <c r="F74" s="1197" t="s">
        <v>2739</v>
      </c>
      <c r="G74" s="1211" t="s">
        <v>599</v>
      </c>
      <c r="H74" s="1212" t="s">
        <v>5606</v>
      </c>
    </row>
    <row r="75" spans="1:8" s="122" customFormat="1" ht="24.75" customHeight="1" x14ac:dyDescent="0.2">
      <c r="A75" s="162">
        <f t="shared" si="5"/>
        <v>57</v>
      </c>
      <c r="B75" s="1200" t="s">
        <v>3056</v>
      </c>
      <c r="C75" s="1201">
        <v>0</v>
      </c>
      <c r="D75" s="1201">
        <v>5266.09</v>
      </c>
      <c r="E75" s="1201">
        <v>5265.1750000000011</v>
      </c>
      <c r="F75" s="1197">
        <f t="shared" si="4"/>
        <v>99.982624679790916</v>
      </c>
      <c r="G75" s="1211" t="s">
        <v>597</v>
      </c>
      <c r="H75" s="1206" t="s">
        <v>61</v>
      </c>
    </row>
    <row r="76" spans="1:8" s="122" customFormat="1" ht="99" customHeight="1" x14ac:dyDescent="0.2">
      <c r="A76" s="162">
        <f t="shared" si="5"/>
        <v>58</v>
      </c>
      <c r="B76" s="1200" t="s">
        <v>3055</v>
      </c>
      <c r="C76" s="1201">
        <v>10000</v>
      </c>
      <c r="D76" s="1201">
        <v>27704.27</v>
      </c>
      <c r="E76" s="1201">
        <v>12906.817349999999</v>
      </c>
      <c r="F76" s="1197">
        <f t="shared" si="4"/>
        <v>46.587826894554517</v>
      </c>
      <c r="G76" s="1211" t="s">
        <v>597</v>
      </c>
      <c r="H76" s="1198" t="s">
        <v>5607</v>
      </c>
    </row>
    <row r="77" spans="1:8" s="122" customFormat="1" ht="24.75" customHeight="1" x14ac:dyDescent="0.2">
      <c r="A77" s="162">
        <f t="shared" si="5"/>
        <v>59</v>
      </c>
      <c r="B77" s="1200" t="s">
        <v>2637</v>
      </c>
      <c r="C77" s="1201">
        <v>0</v>
      </c>
      <c r="D77" s="1201">
        <v>341</v>
      </c>
      <c r="E77" s="1201">
        <v>341</v>
      </c>
      <c r="F77" s="1197">
        <f t="shared" si="4"/>
        <v>100</v>
      </c>
      <c r="G77" s="1211" t="s">
        <v>603</v>
      </c>
      <c r="H77" s="1213" t="s">
        <v>61</v>
      </c>
    </row>
    <row r="78" spans="1:8" s="122" customFormat="1" ht="15" customHeight="1" x14ac:dyDescent="0.2">
      <c r="A78" s="162">
        <f t="shared" si="5"/>
        <v>60</v>
      </c>
      <c r="B78" s="1200" t="s">
        <v>3439</v>
      </c>
      <c r="C78" s="1201">
        <v>0</v>
      </c>
      <c r="D78" s="1201">
        <v>400</v>
      </c>
      <c r="E78" s="1201">
        <v>400</v>
      </c>
      <c r="F78" s="1197">
        <f t="shared" si="4"/>
        <v>100</v>
      </c>
      <c r="G78" s="1211" t="s">
        <v>603</v>
      </c>
      <c r="H78" s="1206" t="s">
        <v>61</v>
      </c>
    </row>
    <row r="79" spans="1:8" s="122" customFormat="1" ht="15" customHeight="1" x14ac:dyDescent="0.2">
      <c r="A79" s="162">
        <f t="shared" si="5"/>
        <v>61</v>
      </c>
      <c r="B79" s="1200" t="s">
        <v>3971</v>
      </c>
      <c r="C79" s="1201">
        <v>0</v>
      </c>
      <c r="D79" s="1201">
        <v>1400</v>
      </c>
      <c r="E79" s="1201">
        <v>1400</v>
      </c>
      <c r="F79" s="1197">
        <f t="shared" si="4"/>
        <v>100</v>
      </c>
      <c r="G79" s="1211" t="s">
        <v>603</v>
      </c>
      <c r="H79" s="1213" t="s">
        <v>61</v>
      </c>
    </row>
    <row r="80" spans="1:8" s="122" customFormat="1" ht="34.5" customHeight="1" x14ac:dyDescent="0.2">
      <c r="A80" s="162">
        <f t="shared" si="5"/>
        <v>62</v>
      </c>
      <c r="B80" s="1200" t="s">
        <v>5608</v>
      </c>
      <c r="C80" s="1201">
        <v>0</v>
      </c>
      <c r="D80" s="1201">
        <v>305</v>
      </c>
      <c r="E80" s="1201">
        <v>182</v>
      </c>
      <c r="F80" s="1197">
        <f t="shared" si="4"/>
        <v>59.672131147540988</v>
      </c>
      <c r="G80" s="1211" t="s">
        <v>603</v>
      </c>
      <c r="H80" s="1206" t="s">
        <v>5609</v>
      </c>
    </row>
    <row r="81" spans="1:8" s="122" customFormat="1" ht="24.75" customHeight="1" x14ac:dyDescent="0.2">
      <c r="A81" s="162">
        <f t="shared" si="5"/>
        <v>63</v>
      </c>
      <c r="B81" s="1200" t="s">
        <v>5610</v>
      </c>
      <c r="C81" s="1201">
        <v>0</v>
      </c>
      <c r="D81" s="1201">
        <v>675</v>
      </c>
      <c r="E81" s="1201">
        <v>675</v>
      </c>
      <c r="F81" s="1197">
        <f t="shared" si="4"/>
        <v>100</v>
      </c>
      <c r="G81" s="1211" t="s">
        <v>603</v>
      </c>
      <c r="H81" s="1213" t="s">
        <v>61</v>
      </c>
    </row>
    <row r="82" spans="1:8" s="122" customFormat="1" ht="13.5" customHeight="1" thickBot="1" x14ac:dyDescent="0.25">
      <c r="A82" s="1408" t="s">
        <v>295</v>
      </c>
      <c r="B82" s="1409"/>
      <c r="C82" s="140">
        <f>SUM(C51:C81)</f>
        <v>116268</v>
      </c>
      <c r="D82" s="150">
        <f>SUM(D51:D81)</f>
        <v>117717.62000000001</v>
      </c>
      <c r="E82" s="150">
        <f>SUM(E51:E81)</f>
        <v>79780.302819999997</v>
      </c>
      <c r="F82" s="151">
        <f t="shared" si="4"/>
        <v>67.77260941904872</v>
      </c>
      <c r="G82" s="142"/>
      <c r="H82" s="152"/>
    </row>
    <row r="83" spans="1:8" ht="18" customHeight="1" thickBot="1" x14ac:dyDescent="0.2">
      <c r="A83" s="160" t="s">
        <v>591</v>
      </c>
      <c r="B83" s="134"/>
      <c r="C83" s="135"/>
      <c r="D83" s="135"/>
      <c r="E83" s="136"/>
      <c r="F83" s="137"/>
      <c r="G83" s="138"/>
      <c r="H83" s="167"/>
    </row>
    <row r="84" spans="1:8" s="122" customFormat="1" ht="94.5" x14ac:dyDescent="0.2">
      <c r="A84" s="1208">
        <f>A81+1</f>
        <v>64</v>
      </c>
      <c r="B84" s="1200" t="s">
        <v>5611</v>
      </c>
      <c r="C84" s="1201">
        <v>0</v>
      </c>
      <c r="D84" s="1201">
        <v>10.01</v>
      </c>
      <c r="E84" s="1201">
        <v>0</v>
      </c>
      <c r="F84" s="1197">
        <f t="shared" ref="F84:F100" si="6">E84/D84*100</f>
        <v>0</v>
      </c>
      <c r="G84" s="1211" t="s">
        <v>603</v>
      </c>
      <c r="H84" s="1214" t="s">
        <v>5612</v>
      </c>
    </row>
    <row r="85" spans="1:8" s="122" customFormat="1" ht="67.5" customHeight="1" x14ac:dyDescent="0.2">
      <c r="A85" s="162">
        <f t="shared" ref="A85:A100" si="7">A84+1</f>
        <v>65</v>
      </c>
      <c r="B85" s="1200" t="s">
        <v>2853</v>
      </c>
      <c r="C85" s="1201">
        <v>417000</v>
      </c>
      <c r="D85" s="1201">
        <v>203380.13999999996</v>
      </c>
      <c r="E85" s="1201">
        <v>34653.965110000005</v>
      </c>
      <c r="F85" s="1197">
        <f t="shared" si="6"/>
        <v>17.039011336111781</v>
      </c>
      <c r="G85" s="1211" t="s">
        <v>599</v>
      </c>
      <c r="H85" s="1214" t="s">
        <v>5613</v>
      </c>
    </row>
    <row r="86" spans="1:8" s="122" customFormat="1" ht="115.5" x14ac:dyDescent="0.2">
      <c r="A86" s="162">
        <f t="shared" si="7"/>
        <v>66</v>
      </c>
      <c r="B86" s="1200" t="s">
        <v>3172</v>
      </c>
      <c r="C86" s="1201">
        <v>0</v>
      </c>
      <c r="D86" s="1201">
        <v>570</v>
      </c>
      <c r="E86" s="1201">
        <v>0</v>
      </c>
      <c r="F86" s="1197">
        <f t="shared" si="6"/>
        <v>0</v>
      </c>
      <c r="G86" s="1211" t="s">
        <v>599</v>
      </c>
      <c r="H86" s="1214" t="s">
        <v>5614</v>
      </c>
    </row>
    <row r="87" spans="1:8" s="122" customFormat="1" ht="78.75" customHeight="1" x14ac:dyDescent="0.2">
      <c r="A87" s="162">
        <f t="shared" si="7"/>
        <v>67</v>
      </c>
      <c r="B87" s="1200" t="s">
        <v>2804</v>
      </c>
      <c r="C87" s="1201">
        <v>44000</v>
      </c>
      <c r="D87" s="1201">
        <v>20230</v>
      </c>
      <c r="E87" s="1201">
        <v>72.599999999999994</v>
      </c>
      <c r="F87" s="1197">
        <f t="shared" si="6"/>
        <v>0.3588729609490855</v>
      </c>
      <c r="G87" s="1211" t="s">
        <v>599</v>
      </c>
      <c r="H87" s="1214" t="s">
        <v>5615</v>
      </c>
    </row>
    <row r="88" spans="1:8" s="122" customFormat="1" ht="110.25" customHeight="1" x14ac:dyDescent="0.2">
      <c r="A88" s="162">
        <f t="shared" si="7"/>
        <v>68</v>
      </c>
      <c r="B88" s="1200" t="s">
        <v>3494</v>
      </c>
      <c r="C88" s="1201">
        <v>123266</v>
      </c>
      <c r="D88" s="1201">
        <v>46000</v>
      </c>
      <c r="E88" s="1201">
        <v>4910.13339</v>
      </c>
      <c r="F88" s="1197">
        <f t="shared" si="6"/>
        <v>10.67420302173913</v>
      </c>
      <c r="G88" s="1211" t="s">
        <v>599</v>
      </c>
      <c r="H88" s="1214" t="s">
        <v>5616</v>
      </c>
    </row>
    <row r="89" spans="1:8" s="122" customFormat="1" ht="73.5" x14ac:dyDescent="0.2">
      <c r="A89" s="162">
        <f t="shared" si="7"/>
        <v>69</v>
      </c>
      <c r="B89" s="1200" t="s">
        <v>3440</v>
      </c>
      <c r="C89" s="1201">
        <v>47800</v>
      </c>
      <c r="D89" s="1201">
        <v>28488.71</v>
      </c>
      <c r="E89" s="1201">
        <v>7861.2627400000001</v>
      </c>
      <c r="F89" s="1197">
        <f t="shared" si="6"/>
        <v>27.594309254437988</v>
      </c>
      <c r="G89" s="1199" t="s">
        <v>599</v>
      </c>
      <c r="H89" s="1215" t="s">
        <v>5617</v>
      </c>
    </row>
    <row r="90" spans="1:8" s="122" customFormat="1" ht="68.25" customHeight="1" x14ac:dyDescent="0.2">
      <c r="A90" s="162">
        <f t="shared" si="7"/>
        <v>70</v>
      </c>
      <c r="B90" s="1200" t="s">
        <v>3170</v>
      </c>
      <c r="C90" s="1201">
        <v>5400</v>
      </c>
      <c r="D90" s="1201">
        <v>2000</v>
      </c>
      <c r="E90" s="1201">
        <v>36.299999999999997</v>
      </c>
      <c r="F90" s="1197">
        <f t="shared" si="6"/>
        <v>1.8149999999999999</v>
      </c>
      <c r="G90" s="1199" t="s">
        <v>599</v>
      </c>
      <c r="H90" s="1215" t="s">
        <v>5618</v>
      </c>
    </row>
    <row r="91" spans="1:8" s="122" customFormat="1" ht="73.5" x14ac:dyDescent="0.2">
      <c r="A91" s="162">
        <f t="shared" si="7"/>
        <v>71</v>
      </c>
      <c r="B91" s="1200" t="s">
        <v>3167</v>
      </c>
      <c r="C91" s="1201">
        <v>25140</v>
      </c>
      <c r="D91" s="1201">
        <v>30331.51</v>
      </c>
      <c r="E91" s="1201">
        <v>23701.87514</v>
      </c>
      <c r="F91" s="1197">
        <f t="shared" si="6"/>
        <v>78.142747064026821</v>
      </c>
      <c r="G91" s="1211" t="s">
        <v>599</v>
      </c>
      <c r="H91" s="1214" t="s">
        <v>5619</v>
      </c>
    </row>
    <row r="92" spans="1:8" s="122" customFormat="1" ht="45" customHeight="1" x14ac:dyDescent="0.2">
      <c r="A92" s="162">
        <f t="shared" si="7"/>
        <v>72</v>
      </c>
      <c r="B92" s="1200" t="s">
        <v>3168</v>
      </c>
      <c r="C92" s="1201">
        <v>0</v>
      </c>
      <c r="D92" s="1201">
        <v>200</v>
      </c>
      <c r="E92" s="1201">
        <v>0</v>
      </c>
      <c r="F92" s="1197">
        <f t="shared" si="6"/>
        <v>0</v>
      </c>
      <c r="G92" s="1199" t="s">
        <v>603</v>
      </c>
      <c r="H92" s="1215" t="s">
        <v>5620</v>
      </c>
    </row>
    <row r="93" spans="1:8" s="122" customFormat="1" ht="63" x14ac:dyDescent="0.2">
      <c r="A93" s="162">
        <f t="shared" si="7"/>
        <v>73</v>
      </c>
      <c r="B93" s="1200" t="s">
        <v>3171</v>
      </c>
      <c r="C93" s="1201">
        <v>2000</v>
      </c>
      <c r="D93" s="1201">
        <v>200</v>
      </c>
      <c r="E93" s="1201">
        <v>27.019300000000001</v>
      </c>
      <c r="F93" s="1197">
        <f t="shared" si="6"/>
        <v>13.509650000000001</v>
      </c>
      <c r="G93" s="1211" t="s">
        <v>599</v>
      </c>
      <c r="H93" s="1214" t="s">
        <v>5621</v>
      </c>
    </row>
    <row r="94" spans="1:8" s="122" customFormat="1" ht="99" customHeight="1" x14ac:dyDescent="0.2">
      <c r="A94" s="162">
        <f t="shared" si="7"/>
        <v>74</v>
      </c>
      <c r="B94" s="1200" t="s">
        <v>3169</v>
      </c>
      <c r="C94" s="1201">
        <v>68000</v>
      </c>
      <c r="D94" s="1201">
        <v>10444.879999999999</v>
      </c>
      <c r="E94" s="1201">
        <v>219.01</v>
      </c>
      <c r="F94" s="1197">
        <f t="shared" si="6"/>
        <v>2.0968168135967096</v>
      </c>
      <c r="G94" s="1211" t="s">
        <v>599</v>
      </c>
      <c r="H94" s="1214" t="s">
        <v>5622</v>
      </c>
    </row>
    <row r="95" spans="1:8" s="122" customFormat="1" ht="78" customHeight="1" x14ac:dyDescent="0.2">
      <c r="A95" s="162">
        <f t="shared" si="7"/>
        <v>75</v>
      </c>
      <c r="B95" s="1200" t="s">
        <v>3441</v>
      </c>
      <c r="C95" s="1201">
        <v>0</v>
      </c>
      <c r="D95" s="1201">
        <v>40000</v>
      </c>
      <c r="E95" s="1201">
        <v>25324.294910000001</v>
      </c>
      <c r="F95" s="1197">
        <f t="shared" si="6"/>
        <v>63.310737275000008</v>
      </c>
      <c r="G95" s="1211" t="s">
        <v>599</v>
      </c>
      <c r="H95" s="1214" t="s">
        <v>5623</v>
      </c>
    </row>
    <row r="96" spans="1:8" s="122" customFormat="1" ht="34.5" customHeight="1" x14ac:dyDescent="0.2">
      <c r="A96" s="162">
        <f t="shared" si="7"/>
        <v>76</v>
      </c>
      <c r="B96" s="1200" t="s">
        <v>3688</v>
      </c>
      <c r="C96" s="1201">
        <v>20000</v>
      </c>
      <c r="D96" s="1201">
        <v>0</v>
      </c>
      <c r="E96" s="1201">
        <v>0</v>
      </c>
      <c r="F96" s="1197" t="s">
        <v>2739</v>
      </c>
      <c r="G96" s="1211" t="s">
        <v>603</v>
      </c>
      <c r="H96" s="1214" t="s">
        <v>5624</v>
      </c>
    </row>
    <row r="97" spans="1:8" s="122" customFormat="1" ht="84" x14ac:dyDescent="0.2">
      <c r="A97" s="162">
        <f t="shared" si="7"/>
        <v>77</v>
      </c>
      <c r="B97" s="1200" t="s">
        <v>3687</v>
      </c>
      <c r="C97" s="1201">
        <v>25000</v>
      </c>
      <c r="D97" s="1201">
        <v>10000</v>
      </c>
      <c r="E97" s="1201">
        <v>1073.2322299999998</v>
      </c>
      <c r="F97" s="1197">
        <f t="shared" si="6"/>
        <v>10.732322299999998</v>
      </c>
      <c r="G97" s="1199" t="s">
        <v>599</v>
      </c>
      <c r="H97" s="1215" t="s">
        <v>5625</v>
      </c>
    </row>
    <row r="98" spans="1:8" s="122" customFormat="1" ht="63" x14ac:dyDescent="0.2">
      <c r="A98" s="162">
        <f t="shared" si="7"/>
        <v>78</v>
      </c>
      <c r="B98" s="1200" t="s">
        <v>4233</v>
      </c>
      <c r="C98" s="1201">
        <v>0</v>
      </c>
      <c r="D98" s="1201">
        <v>22499.54</v>
      </c>
      <c r="E98" s="1201">
        <v>0</v>
      </c>
      <c r="F98" s="1197">
        <f t="shared" si="6"/>
        <v>0</v>
      </c>
      <c r="G98" s="1199" t="s">
        <v>599</v>
      </c>
      <c r="H98" s="1215" t="s">
        <v>5626</v>
      </c>
    </row>
    <row r="99" spans="1:8" s="122" customFormat="1" ht="24" customHeight="1" x14ac:dyDescent="0.2">
      <c r="A99" s="162">
        <f t="shared" si="7"/>
        <v>79</v>
      </c>
      <c r="B99" s="1200" t="s">
        <v>3972</v>
      </c>
      <c r="C99" s="1201">
        <v>0</v>
      </c>
      <c r="D99" s="1201">
        <v>296.63</v>
      </c>
      <c r="E99" s="1201">
        <v>296.63682</v>
      </c>
      <c r="F99" s="1197">
        <f t="shared" si="6"/>
        <v>100.00229916057042</v>
      </c>
      <c r="G99" s="1211" t="s">
        <v>603</v>
      </c>
      <c r="H99" s="1214" t="s">
        <v>61</v>
      </c>
    </row>
    <row r="100" spans="1:8" s="122" customFormat="1" ht="24" customHeight="1" x14ac:dyDescent="0.2">
      <c r="A100" s="162">
        <f t="shared" si="7"/>
        <v>80</v>
      </c>
      <c r="B100" s="1200" t="s">
        <v>3222</v>
      </c>
      <c r="C100" s="1201">
        <v>0</v>
      </c>
      <c r="D100" s="1201">
        <v>833.46</v>
      </c>
      <c r="E100" s="1201">
        <v>833.45713999999998</v>
      </c>
      <c r="F100" s="1197">
        <f t="shared" si="6"/>
        <v>99.999656852158466</v>
      </c>
      <c r="G100" s="1199" t="s">
        <v>603</v>
      </c>
      <c r="H100" s="1215" t="s">
        <v>61</v>
      </c>
    </row>
    <row r="101" spans="1:8" s="122" customFormat="1" ht="13.5" customHeight="1" thickBot="1" x14ac:dyDescent="0.25">
      <c r="A101" s="1408" t="s">
        <v>295</v>
      </c>
      <c r="B101" s="1409"/>
      <c r="C101" s="140">
        <f>SUM(C84:C100)</f>
        <v>777606</v>
      </c>
      <c r="D101" s="140">
        <f>SUM(D84:D100)</f>
        <v>415484.88</v>
      </c>
      <c r="E101" s="140">
        <f>SUM(E84:E100)</f>
        <v>99009.786779999995</v>
      </c>
      <c r="F101" s="151">
        <f>E101/D101*100</f>
        <v>23.829937392667571</v>
      </c>
      <c r="G101" s="142"/>
      <c r="H101" s="152"/>
    </row>
    <row r="102" spans="1:8" s="157" customFormat="1" x14ac:dyDescent="0.2">
      <c r="A102" s="123"/>
      <c r="B102" s="153"/>
      <c r="C102" s="123"/>
      <c r="D102" s="123"/>
      <c r="E102" s="123"/>
      <c r="F102" s="154"/>
      <c r="G102" s="155"/>
      <c r="H102" s="156"/>
    </row>
  </sheetData>
  <mergeCells count="11">
    <mergeCell ref="A8:B8"/>
    <mergeCell ref="A1:H1"/>
    <mergeCell ref="A4:B4"/>
    <mergeCell ref="A5:B5"/>
    <mergeCell ref="A6:B6"/>
    <mergeCell ref="A7:B7"/>
    <mergeCell ref="A9:B9"/>
    <mergeCell ref="A35:B35"/>
    <mergeCell ref="A49:B49"/>
    <mergeCell ref="A82:B82"/>
    <mergeCell ref="A101:B101"/>
  </mergeCells>
  <printOptions horizontalCentered="1"/>
  <pageMargins left="0.31496062992125984" right="0.31496062992125984" top="0.51181102362204722" bottom="0.43307086614173229" header="0.31496062992125984" footer="0.23622047244094491"/>
  <pageSetup paperSize="9" scale="96" firstPageNumber="193" fitToHeight="0" orientation="landscape" useFirstPageNumber="1" r:id="rId1"/>
  <headerFooter>
    <oddHeader>&amp;L&amp;"Tahoma,Kurzíva"&amp;9Závěrečný účet Moravskoslezského kraje za rok 2024&amp;R&amp;"Tahoma,Kurzíva"&amp;9Tabulka č. 15</oddHeader>
    <oddFooter>&amp;C&amp;"Tahoma,Obyčejné"&amp;P</oddFooter>
  </headerFooter>
  <rowBreaks count="1" manualBreakCount="1">
    <brk id="44" max="7"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0E020-7992-408C-84E3-E37B3CA5A685}">
  <sheetPr>
    <pageSetUpPr fitToPage="1"/>
  </sheetPr>
  <dimension ref="A1:H21"/>
  <sheetViews>
    <sheetView zoomScaleNormal="100" zoomScaleSheetLayoutView="100" workbookViewId="0">
      <pane ySplit="10" topLeftCell="A14" activePane="bottomLeft" state="frozen"/>
      <selection activeCell="H31" sqref="H31"/>
      <selection pane="bottomLeft" activeCell="H31" sqref="H31"/>
    </sheetView>
  </sheetViews>
  <sheetFormatPr defaultColWidth="9.140625" defaultRowHeight="10.5" x14ac:dyDescent="0.2"/>
  <cols>
    <col min="1" max="1" width="6.42578125" style="120" customWidth="1"/>
    <col min="2" max="2" width="42.7109375" style="122" customWidth="1"/>
    <col min="3" max="4" width="13.140625" style="123" customWidth="1"/>
    <col min="5" max="5" width="13.140625" style="120" customWidth="1"/>
    <col min="6" max="6" width="8" style="124" customWidth="1"/>
    <col min="7" max="7" width="10.7109375" style="121" customWidth="1"/>
    <col min="8" max="8" width="42.7109375" style="125" customWidth="1"/>
    <col min="9" max="16384" width="9.140625" style="120"/>
  </cols>
  <sheetData>
    <row r="1" spans="1:8" s="115" customFormat="1" ht="18" customHeight="1" x14ac:dyDescent="0.2">
      <c r="A1" s="1412" t="s">
        <v>5627</v>
      </c>
      <c r="B1" s="1412"/>
      <c r="C1" s="1412"/>
      <c r="D1" s="1412"/>
      <c r="E1" s="1412"/>
      <c r="F1" s="1412"/>
      <c r="G1" s="1412"/>
      <c r="H1" s="1412"/>
    </row>
    <row r="2" spans="1:8" ht="12" customHeight="1" x14ac:dyDescent="0.2"/>
    <row r="3" spans="1:8" ht="12" customHeight="1" thickBot="1" x14ac:dyDescent="0.2">
      <c r="A3" s="116"/>
      <c r="F3" s="126" t="s">
        <v>587</v>
      </c>
    </row>
    <row r="4" spans="1:8" ht="24" customHeight="1" x14ac:dyDescent="0.2">
      <c r="A4" s="1413"/>
      <c r="B4" s="1414"/>
      <c r="C4" s="506" t="s">
        <v>5476</v>
      </c>
      <c r="D4" s="506" t="s">
        <v>5477</v>
      </c>
      <c r="E4" s="506" t="s">
        <v>5478</v>
      </c>
      <c r="F4" s="507" t="s">
        <v>286</v>
      </c>
      <c r="G4" s="158"/>
      <c r="H4" s="159"/>
    </row>
    <row r="5" spans="1:8" ht="12.95" customHeight="1" x14ac:dyDescent="0.2">
      <c r="A5" s="1410" t="s">
        <v>588</v>
      </c>
      <c r="B5" s="1411"/>
      <c r="C5" s="1189">
        <f>C20</f>
        <v>51240</v>
      </c>
      <c r="D5" s="1189">
        <f>D20</f>
        <v>75918.260000000009</v>
      </c>
      <c r="E5" s="1189">
        <f>E20</f>
        <v>44881.491029999997</v>
      </c>
      <c r="F5" s="1190">
        <f>E5/D5*100</f>
        <v>59.118176615217465</v>
      </c>
      <c r="G5" s="155"/>
      <c r="H5" s="156"/>
    </row>
    <row r="6" spans="1:8" s="116" customFormat="1" ht="13.5" customHeight="1" thickBot="1" x14ac:dyDescent="0.25">
      <c r="A6" s="1406" t="s">
        <v>295</v>
      </c>
      <c r="B6" s="1407"/>
      <c r="C6" s="127">
        <f>SUM(C5:C5)</f>
        <v>51240</v>
      </c>
      <c r="D6" s="127">
        <f>SUM(D5:D5)</f>
        <v>75918.260000000009</v>
      </c>
      <c r="E6" s="127">
        <f>SUM(E5:E5)</f>
        <v>44881.491029999997</v>
      </c>
      <c r="F6" s="128">
        <f>E6/D6*100</f>
        <v>59.118176615217465</v>
      </c>
      <c r="G6" s="155"/>
      <c r="H6" s="156"/>
    </row>
    <row r="7" spans="1:8" s="132" customFormat="1" ht="10.5" customHeight="1" x14ac:dyDescent="0.2">
      <c r="A7" s="116"/>
      <c r="B7" s="129"/>
      <c r="C7" s="130"/>
      <c r="D7" s="130"/>
      <c r="E7" s="130"/>
      <c r="F7" s="131"/>
      <c r="G7" s="121"/>
      <c r="H7" s="125"/>
    </row>
    <row r="8" spans="1:8" s="132" customFormat="1" ht="10.5" customHeight="1" x14ac:dyDescent="0.2">
      <c r="A8" s="116"/>
      <c r="B8" s="129"/>
      <c r="C8" s="130"/>
      <c r="D8" s="130"/>
      <c r="E8" s="130"/>
      <c r="F8" s="131"/>
      <c r="G8" s="121"/>
      <c r="H8" s="125"/>
    </row>
    <row r="9" spans="1:8" s="132" customFormat="1" ht="10.5" customHeight="1" thickBot="1" x14ac:dyDescent="0.2">
      <c r="A9" s="116"/>
      <c r="B9" s="129"/>
      <c r="C9" s="130"/>
      <c r="D9" s="130"/>
      <c r="E9" s="130"/>
      <c r="F9" s="131"/>
      <c r="G9" s="121"/>
      <c r="H9" s="126" t="s">
        <v>587</v>
      </c>
    </row>
    <row r="10" spans="1:8" ht="28.5" customHeight="1" thickBot="1" x14ac:dyDescent="0.25">
      <c r="A10" s="133" t="s">
        <v>592</v>
      </c>
      <c r="B10" s="1192" t="s">
        <v>508</v>
      </c>
      <c r="C10" s="506" t="s">
        <v>5476</v>
      </c>
      <c r="D10" s="506" t="s">
        <v>5477</v>
      </c>
      <c r="E10" s="506" t="s">
        <v>5478</v>
      </c>
      <c r="F10" s="1193" t="s">
        <v>286</v>
      </c>
      <c r="G10" s="1193" t="s">
        <v>593</v>
      </c>
      <c r="H10" s="1194" t="s">
        <v>594</v>
      </c>
    </row>
    <row r="11" spans="1:8" ht="15" customHeight="1" thickBot="1" x14ac:dyDescent="0.2">
      <c r="A11" s="160" t="s">
        <v>595</v>
      </c>
      <c r="B11" s="134"/>
      <c r="C11" s="135"/>
      <c r="D11" s="135"/>
      <c r="E11" s="136"/>
      <c r="F11" s="137"/>
      <c r="G11" s="138"/>
      <c r="H11" s="139"/>
    </row>
    <row r="12" spans="1:8" s="122" customFormat="1" ht="15" customHeight="1" x14ac:dyDescent="0.2">
      <c r="A12" s="161">
        <v>1</v>
      </c>
      <c r="B12" s="1195" t="s">
        <v>5184</v>
      </c>
      <c r="C12" s="1196">
        <v>4400</v>
      </c>
      <c r="D12" s="1196">
        <v>5000</v>
      </c>
      <c r="E12" s="1196">
        <v>5000</v>
      </c>
      <c r="F12" s="1197">
        <f t="shared" ref="F12:F20" si="0">E12/D12*100</f>
        <v>100</v>
      </c>
      <c r="G12" s="1218" t="s">
        <v>597</v>
      </c>
      <c r="H12" s="1198" t="s">
        <v>61</v>
      </c>
    </row>
    <row r="13" spans="1:8" s="122" customFormat="1" ht="24" customHeight="1" x14ac:dyDescent="0.2">
      <c r="A13" s="162">
        <f>A12+1</f>
        <v>2</v>
      </c>
      <c r="B13" s="1200" t="s">
        <v>402</v>
      </c>
      <c r="C13" s="1201">
        <v>0</v>
      </c>
      <c r="D13" s="1201">
        <v>880</v>
      </c>
      <c r="E13" s="1201">
        <v>880</v>
      </c>
      <c r="F13" s="1197">
        <f t="shared" si="0"/>
        <v>100</v>
      </c>
      <c r="G13" s="392" t="s">
        <v>603</v>
      </c>
      <c r="H13" s="1202" t="s">
        <v>61</v>
      </c>
    </row>
    <row r="14" spans="1:8" s="122" customFormat="1" ht="34.5" customHeight="1" x14ac:dyDescent="0.2">
      <c r="A14" s="162">
        <f t="shared" ref="A14:A19" si="1">A13+1</f>
        <v>3</v>
      </c>
      <c r="B14" s="1195" t="s">
        <v>632</v>
      </c>
      <c r="C14" s="1196">
        <v>920</v>
      </c>
      <c r="D14" s="1196">
        <v>920</v>
      </c>
      <c r="E14" s="1196">
        <v>770.89188000000001</v>
      </c>
      <c r="F14" s="1197">
        <f t="shared" si="0"/>
        <v>83.792595652173915</v>
      </c>
      <c r="G14" s="392" t="s">
        <v>597</v>
      </c>
      <c r="H14" s="1198" t="s">
        <v>5628</v>
      </c>
    </row>
    <row r="15" spans="1:8" s="122" customFormat="1" ht="57" customHeight="1" x14ac:dyDescent="0.2">
      <c r="A15" s="162">
        <f t="shared" si="1"/>
        <v>4</v>
      </c>
      <c r="B15" s="1195" t="s">
        <v>633</v>
      </c>
      <c r="C15" s="1196">
        <v>7615</v>
      </c>
      <c r="D15" s="1196">
        <v>16273.83</v>
      </c>
      <c r="E15" s="1196">
        <v>13953.15612</v>
      </c>
      <c r="F15" s="1197">
        <f t="shared" si="0"/>
        <v>85.739841942554392</v>
      </c>
      <c r="G15" s="392" t="s">
        <v>597</v>
      </c>
      <c r="H15" s="1198" t="s">
        <v>5629</v>
      </c>
    </row>
    <row r="16" spans="1:8" s="122" customFormat="1" ht="102" customHeight="1" x14ac:dyDescent="0.2">
      <c r="A16" s="162">
        <f t="shared" si="1"/>
        <v>5</v>
      </c>
      <c r="B16" s="1195" t="s">
        <v>634</v>
      </c>
      <c r="C16" s="1196">
        <v>16113</v>
      </c>
      <c r="D16" s="1196">
        <v>20992.27</v>
      </c>
      <c r="E16" s="1196">
        <v>7050.5099299999993</v>
      </c>
      <c r="F16" s="1197">
        <f t="shared" si="0"/>
        <v>33.586219737074643</v>
      </c>
      <c r="G16" s="392" t="s">
        <v>597</v>
      </c>
      <c r="H16" s="1206" t="s">
        <v>5630</v>
      </c>
    </row>
    <row r="17" spans="1:8" s="122" customFormat="1" ht="114" customHeight="1" x14ac:dyDescent="0.2">
      <c r="A17" s="162">
        <f t="shared" si="1"/>
        <v>6</v>
      </c>
      <c r="B17" s="1203" t="s">
        <v>2769</v>
      </c>
      <c r="C17" s="1196">
        <v>18027</v>
      </c>
      <c r="D17" s="1196">
        <v>28833.360000000001</v>
      </c>
      <c r="E17" s="1196">
        <v>15842.448089999998</v>
      </c>
      <c r="F17" s="1197">
        <f t="shared" si="0"/>
        <v>54.944855854468564</v>
      </c>
      <c r="G17" s="392" t="s">
        <v>597</v>
      </c>
      <c r="H17" s="1198" t="s">
        <v>5631</v>
      </c>
    </row>
    <row r="18" spans="1:8" s="122" customFormat="1" ht="57" customHeight="1" x14ac:dyDescent="0.2">
      <c r="A18" s="162">
        <f t="shared" si="1"/>
        <v>7</v>
      </c>
      <c r="B18" s="1203" t="s">
        <v>3442</v>
      </c>
      <c r="C18" s="1196">
        <v>500</v>
      </c>
      <c r="D18" s="1196">
        <v>0</v>
      </c>
      <c r="E18" s="1196">
        <v>0</v>
      </c>
      <c r="F18" s="1197" t="s">
        <v>2739</v>
      </c>
      <c r="G18" s="392" t="s">
        <v>597</v>
      </c>
      <c r="H18" s="1198" t="s">
        <v>5632</v>
      </c>
    </row>
    <row r="19" spans="1:8" s="122" customFormat="1" ht="57" customHeight="1" x14ac:dyDescent="0.2">
      <c r="A19" s="162">
        <f t="shared" si="1"/>
        <v>8</v>
      </c>
      <c r="B19" s="1203" t="s">
        <v>635</v>
      </c>
      <c r="C19" s="1196">
        <v>3665</v>
      </c>
      <c r="D19" s="1196">
        <v>3018.8</v>
      </c>
      <c r="E19" s="1196">
        <v>1384.4850099999999</v>
      </c>
      <c r="F19" s="1197">
        <f t="shared" si="0"/>
        <v>45.862097853451694</v>
      </c>
      <c r="G19" s="392" t="s">
        <v>597</v>
      </c>
      <c r="H19" s="1198" t="s">
        <v>5633</v>
      </c>
    </row>
    <row r="20" spans="1:8" s="129" customFormat="1" ht="13.5" customHeight="1" thickBot="1" x14ac:dyDescent="0.25">
      <c r="A20" s="1408" t="s">
        <v>295</v>
      </c>
      <c r="B20" s="1409"/>
      <c r="C20" s="140">
        <f>SUM(C12:C19)</f>
        <v>51240</v>
      </c>
      <c r="D20" s="140">
        <f>SUM(D12:D19)</f>
        <v>75918.260000000009</v>
      </c>
      <c r="E20" s="140">
        <f>SUM(E12:E19)</f>
        <v>44881.491029999997</v>
      </c>
      <c r="F20" s="141">
        <f t="shared" si="0"/>
        <v>59.118176615217465</v>
      </c>
      <c r="G20" s="142"/>
      <c r="H20" s="163"/>
    </row>
    <row r="21" spans="1:8" s="157" customFormat="1" x14ac:dyDescent="0.2">
      <c r="A21" s="123"/>
      <c r="B21" s="153"/>
      <c r="C21" s="123"/>
      <c r="D21" s="123"/>
      <c r="E21" s="123"/>
      <c r="F21" s="154"/>
      <c r="G21" s="155"/>
      <c r="H21" s="156"/>
    </row>
  </sheetData>
  <mergeCells count="5">
    <mergeCell ref="A1:H1"/>
    <mergeCell ref="A4:B4"/>
    <mergeCell ref="A5:B5"/>
    <mergeCell ref="A6:B6"/>
    <mergeCell ref="A20:B20"/>
  </mergeCells>
  <printOptions horizontalCentered="1"/>
  <pageMargins left="0.31496062992125984" right="0.31496062992125984" top="0.51181102362204722" bottom="0.43307086614173229" header="0.31496062992125984" footer="0.23622047244094491"/>
  <pageSetup paperSize="9" scale="96" firstPageNumber="203" fitToHeight="0" orientation="landscape" useFirstPageNumber="1" r:id="rId1"/>
  <headerFooter>
    <oddHeader>&amp;L&amp;"Tahoma,Kurzíva"&amp;9Závěrečný účet Moravskoslezského kraje za rok 2024&amp;R&amp;"Tahoma,Kurzíva"&amp;9Tabulka č. 16</oddHeader>
    <oddFooter>&amp;C&amp;"Tahoma,Obyčejné"&amp;P</oddFooter>
  </headerFooter>
  <rowBreaks count="1" manualBreakCount="1">
    <brk id="17" max="7"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D8077-D3E2-443E-9706-383AE971A294}">
  <sheetPr>
    <pageSetUpPr fitToPage="1"/>
  </sheetPr>
  <dimension ref="A1:L47"/>
  <sheetViews>
    <sheetView zoomScaleNormal="100" zoomScaleSheetLayoutView="100" workbookViewId="0">
      <pane ySplit="11" topLeftCell="A12" activePane="bottomLeft" state="frozen"/>
      <selection activeCell="K99" sqref="K99"/>
      <selection pane="bottomLeft" activeCell="I5" sqref="I5"/>
    </sheetView>
  </sheetViews>
  <sheetFormatPr defaultColWidth="9.140625" defaultRowHeight="10.5" x14ac:dyDescent="0.2"/>
  <cols>
    <col min="1" max="1" width="6.42578125" style="120" customWidth="1"/>
    <col min="2" max="2" width="42.7109375" style="122" customWidth="1"/>
    <col min="3" max="4" width="13.140625" style="123" customWidth="1"/>
    <col min="5" max="5" width="13.140625" style="120" customWidth="1"/>
    <col min="6" max="6" width="8" style="124" customWidth="1"/>
    <col min="7" max="7" width="10.7109375" style="121" customWidth="1"/>
    <col min="8" max="8" width="42.7109375" style="125" customWidth="1"/>
    <col min="9" max="9" width="10.140625" style="120" bestFit="1" customWidth="1"/>
    <col min="10" max="10" width="9.140625" style="120"/>
    <col min="11" max="11" width="50.42578125" style="120" customWidth="1"/>
    <col min="12" max="16384" width="9.140625" style="120"/>
  </cols>
  <sheetData>
    <row r="1" spans="1:11" s="115" customFormat="1" ht="18" customHeight="1" x14ac:dyDescent="0.2">
      <c r="A1" s="1412" t="s">
        <v>5634</v>
      </c>
      <c r="B1" s="1412"/>
      <c r="C1" s="1412"/>
      <c r="D1" s="1412"/>
      <c r="E1" s="1412"/>
      <c r="F1" s="1412"/>
      <c r="G1" s="1412"/>
      <c r="H1" s="1412"/>
    </row>
    <row r="2" spans="1:11" ht="12" customHeight="1" x14ac:dyDescent="0.2"/>
    <row r="3" spans="1:11" ht="12" customHeight="1" thickBot="1" x14ac:dyDescent="0.2">
      <c r="A3" s="116"/>
      <c r="F3" s="126" t="s">
        <v>587</v>
      </c>
    </row>
    <row r="4" spans="1:11" ht="24" customHeight="1" x14ac:dyDescent="0.2">
      <c r="A4" s="1413"/>
      <c r="B4" s="1414"/>
      <c r="C4" s="506" t="s">
        <v>5476</v>
      </c>
      <c r="D4" s="506" t="s">
        <v>5477</v>
      </c>
      <c r="E4" s="506" t="s">
        <v>5478</v>
      </c>
      <c r="F4" s="507" t="s">
        <v>286</v>
      </c>
      <c r="G4" s="158"/>
      <c r="H4" s="159"/>
    </row>
    <row r="5" spans="1:11" ht="12.95" customHeight="1" x14ac:dyDescent="0.2">
      <c r="A5" s="1410" t="s">
        <v>588</v>
      </c>
      <c r="B5" s="1411"/>
      <c r="C5" s="1189">
        <f>C34</f>
        <v>226035</v>
      </c>
      <c r="D5" s="1191">
        <f>D34</f>
        <v>308688.49</v>
      </c>
      <c r="E5" s="1189">
        <f>E34</f>
        <v>241171.04434999998</v>
      </c>
      <c r="F5" s="1190">
        <f>E5/D5*100</f>
        <v>78.127643939688198</v>
      </c>
      <c r="G5" s="155"/>
      <c r="H5" s="156"/>
    </row>
    <row r="6" spans="1:11" ht="12.95" customHeight="1" x14ac:dyDescent="0.2">
      <c r="A6" s="1410" t="s">
        <v>591</v>
      </c>
      <c r="B6" s="1411"/>
      <c r="C6" s="1191">
        <f>C46</f>
        <v>64141</v>
      </c>
      <c r="D6" s="1191">
        <f>D46</f>
        <v>271604.26999999996</v>
      </c>
      <c r="E6" s="1191">
        <f>E46</f>
        <v>83117.743870000035</v>
      </c>
      <c r="F6" s="1190">
        <f>E6/D6*100</f>
        <v>30.602517357330221</v>
      </c>
      <c r="G6" s="155"/>
      <c r="H6" s="156"/>
    </row>
    <row r="7" spans="1:11" s="116" customFormat="1" ht="13.5" customHeight="1" thickBot="1" x14ac:dyDescent="0.25">
      <c r="A7" s="1406" t="s">
        <v>295</v>
      </c>
      <c r="B7" s="1407"/>
      <c r="C7" s="127">
        <f>SUM(C5:C6)</f>
        <v>290176</v>
      </c>
      <c r="D7" s="127">
        <f>SUM(D5:D6)</f>
        <v>580292.76</v>
      </c>
      <c r="E7" s="127">
        <f>SUM(E5:E6)</f>
        <v>324288.78821999999</v>
      </c>
      <c r="F7" s="128">
        <f>E7/D7*100</f>
        <v>55.883652282685723</v>
      </c>
      <c r="G7" s="155"/>
      <c r="H7" s="156"/>
    </row>
    <row r="8" spans="1:11" s="132" customFormat="1" ht="10.5" customHeight="1" x14ac:dyDescent="0.2">
      <c r="A8" s="116"/>
      <c r="B8" s="129"/>
      <c r="C8" s="130"/>
      <c r="D8" s="130"/>
      <c r="E8" s="130"/>
      <c r="F8" s="131"/>
      <c r="G8" s="121"/>
      <c r="H8" s="125"/>
    </row>
    <row r="9" spans="1:11" s="132" customFormat="1" ht="10.5" customHeight="1" x14ac:dyDescent="0.2">
      <c r="A9" s="116"/>
      <c r="B9" s="129"/>
      <c r="C9" s="130"/>
      <c r="D9" s="130"/>
      <c r="E9" s="130"/>
      <c r="F9" s="131"/>
      <c r="G9" s="121"/>
      <c r="H9" s="125"/>
    </row>
    <row r="10" spans="1:11" s="132" customFormat="1" ht="10.5" customHeight="1" thickBot="1" x14ac:dyDescent="0.2">
      <c r="A10" s="116"/>
      <c r="B10" s="129"/>
      <c r="C10" s="130"/>
      <c r="D10" s="130"/>
      <c r="E10" s="130"/>
      <c r="F10" s="131"/>
      <c r="G10" s="121"/>
      <c r="H10" s="126" t="s">
        <v>587</v>
      </c>
    </row>
    <row r="11" spans="1:11" ht="28.5" customHeight="1" thickBot="1" x14ac:dyDescent="0.25">
      <c r="A11" s="133" t="s">
        <v>592</v>
      </c>
      <c r="B11" s="1192" t="s">
        <v>508</v>
      </c>
      <c r="C11" s="506" t="s">
        <v>5476</v>
      </c>
      <c r="D11" s="506" t="s">
        <v>5477</v>
      </c>
      <c r="E11" s="506" t="s">
        <v>5478</v>
      </c>
      <c r="F11" s="1193" t="s">
        <v>286</v>
      </c>
      <c r="G11" s="1193" t="s">
        <v>593</v>
      </c>
      <c r="H11" s="1194" t="s">
        <v>594</v>
      </c>
    </row>
    <row r="12" spans="1:11" ht="15" customHeight="1" thickBot="1" x14ac:dyDescent="0.2">
      <c r="A12" s="160" t="s">
        <v>595</v>
      </c>
      <c r="B12" s="134"/>
      <c r="C12" s="135"/>
      <c r="D12" s="135"/>
      <c r="E12" s="136"/>
      <c r="F12" s="137"/>
      <c r="G12" s="138"/>
      <c r="H12" s="139"/>
    </row>
    <row r="13" spans="1:11" s="122" customFormat="1" ht="78" customHeight="1" x14ac:dyDescent="0.2">
      <c r="A13" s="161">
        <v>1</v>
      </c>
      <c r="B13" s="1200" t="s">
        <v>636</v>
      </c>
      <c r="C13" s="1201">
        <v>26004</v>
      </c>
      <c r="D13" s="1201">
        <v>41770.100000000013</v>
      </c>
      <c r="E13" s="1201">
        <v>30105.461259999996</v>
      </c>
      <c r="F13" s="1197">
        <f t="shared" ref="F13:F34" si="0">E13/D13*100</f>
        <v>72.074190054608408</v>
      </c>
      <c r="G13" s="510" t="s">
        <v>597</v>
      </c>
      <c r="H13" s="1202" t="s">
        <v>5635</v>
      </c>
      <c r="I13" s="153"/>
      <c r="K13" s="153"/>
    </row>
    <row r="14" spans="1:11" s="122" customFormat="1" ht="132" customHeight="1" x14ac:dyDescent="0.2">
      <c r="A14" s="162">
        <f>A13+1</f>
        <v>2</v>
      </c>
      <c r="B14" s="1195" t="s">
        <v>637</v>
      </c>
      <c r="C14" s="1196">
        <v>19909.000000000004</v>
      </c>
      <c r="D14" s="1196">
        <v>21563.890000000003</v>
      </c>
      <c r="E14" s="1196">
        <v>20062.735330000003</v>
      </c>
      <c r="F14" s="1197">
        <f t="shared" si="0"/>
        <v>93.038572029443671</v>
      </c>
      <c r="G14" s="392" t="s">
        <v>597</v>
      </c>
      <c r="H14" s="1198" t="s">
        <v>5636</v>
      </c>
      <c r="I14" s="153"/>
      <c r="K14" s="153"/>
    </row>
    <row r="15" spans="1:11" s="122" customFormat="1" ht="24" customHeight="1" x14ac:dyDescent="0.2">
      <c r="A15" s="162">
        <f t="shared" ref="A15:A33" si="1">A14+1</f>
        <v>3</v>
      </c>
      <c r="B15" s="1195" t="s">
        <v>638</v>
      </c>
      <c r="C15" s="1196">
        <v>6915</v>
      </c>
      <c r="D15" s="1196">
        <v>6885</v>
      </c>
      <c r="E15" s="1196">
        <v>5346</v>
      </c>
      <c r="F15" s="1197">
        <f t="shared" si="0"/>
        <v>77.64705882352942</v>
      </c>
      <c r="G15" s="392" t="s">
        <v>597</v>
      </c>
      <c r="H15" s="1198" t="s">
        <v>5637</v>
      </c>
      <c r="I15" s="153"/>
      <c r="K15" s="153"/>
    </row>
    <row r="16" spans="1:11" s="122" customFormat="1" ht="24" customHeight="1" x14ac:dyDescent="0.2">
      <c r="A16" s="162">
        <f t="shared" si="1"/>
        <v>4</v>
      </c>
      <c r="B16" s="1195" t="s">
        <v>639</v>
      </c>
      <c r="C16" s="1196">
        <v>2988</v>
      </c>
      <c r="D16" s="1196">
        <v>2834.2200000000007</v>
      </c>
      <c r="E16" s="1196">
        <v>2499.1484400000004</v>
      </c>
      <c r="F16" s="1197">
        <f t="shared" si="0"/>
        <v>88.177644642970549</v>
      </c>
      <c r="G16" s="392" t="s">
        <v>599</v>
      </c>
      <c r="H16" s="1198" t="s">
        <v>5637</v>
      </c>
      <c r="I16" s="153"/>
      <c r="K16" s="153"/>
    </row>
    <row r="17" spans="1:12" s="122" customFormat="1" ht="174" customHeight="1" x14ac:dyDescent="0.2">
      <c r="A17" s="162">
        <f t="shared" si="1"/>
        <v>5</v>
      </c>
      <c r="B17" s="1195" t="s">
        <v>640</v>
      </c>
      <c r="C17" s="1196">
        <v>23199</v>
      </c>
      <c r="D17" s="1196">
        <v>48851.340000000004</v>
      </c>
      <c r="E17" s="1196">
        <v>37108.168680000002</v>
      </c>
      <c r="F17" s="1197">
        <f t="shared" si="0"/>
        <v>75.96141411883481</v>
      </c>
      <c r="G17" s="392" t="s">
        <v>597</v>
      </c>
      <c r="H17" s="1198" t="s">
        <v>5638</v>
      </c>
      <c r="I17" s="153"/>
      <c r="J17" s="153"/>
      <c r="K17" s="153"/>
    </row>
    <row r="18" spans="1:12" s="122" customFormat="1" ht="78" customHeight="1" x14ac:dyDescent="0.2">
      <c r="A18" s="162">
        <f t="shared" si="1"/>
        <v>6</v>
      </c>
      <c r="B18" s="1203" t="s">
        <v>3213</v>
      </c>
      <c r="C18" s="1196">
        <v>4000</v>
      </c>
      <c r="D18" s="1196">
        <v>12990.41</v>
      </c>
      <c r="E18" s="1196">
        <v>5839.2949999999992</v>
      </c>
      <c r="F18" s="1197">
        <f t="shared" si="0"/>
        <v>44.950813715656388</v>
      </c>
      <c r="G18" s="392" t="s">
        <v>597</v>
      </c>
      <c r="H18" s="1198" t="s">
        <v>5639</v>
      </c>
      <c r="I18" s="153"/>
      <c r="K18" s="153"/>
    </row>
    <row r="19" spans="1:12" s="122" customFormat="1" ht="15" customHeight="1" x14ac:dyDescent="0.2">
      <c r="A19" s="162">
        <f t="shared" si="1"/>
        <v>7</v>
      </c>
      <c r="B19" s="1203" t="s">
        <v>4951</v>
      </c>
      <c r="C19" s="1196">
        <v>1388</v>
      </c>
      <c r="D19" s="1196">
        <v>10051.5</v>
      </c>
      <c r="E19" s="1196">
        <v>8958.4138000000003</v>
      </c>
      <c r="F19" s="1197">
        <f t="shared" si="0"/>
        <v>89.125143510918775</v>
      </c>
      <c r="G19" s="392" t="s">
        <v>597</v>
      </c>
      <c r="H19" s="1198" t="s">
        <v>4005</v>
      </c>
      <c r="I19" s="153"/>
      <c r="K19" s="153"/>
    </row>
    <row r="20" spans="1:12" s="122" customFormat="1" ht="24" customHeight="1" x14ac:dyDescent="0.2">
      <c r="A20" s="162">
        <f t="shared" si="1"/>
        <v>8</v>
      </c>
      <c r="B20" s="1203" t="s">
        <v>5270</v>
      </c>
      <c r="C20" s="1196">
        <v>12000</v>
      </c>
      <c r="D20" s="1196">
        <v>12000</v>
      </c>
      <c r="E20" s="1196">
        <v>12000</v>
      </c>
      <c r="F20" s="1197">
        <f t="shared" si="0"/>
        <v>100</v>
      </c>
      <c r="G20" s="511" t="s">
        <v>597</v>
      </c>
      <c r="H20" s="1198" t="s">
        <v>61</v>
      </c>
      <c r="I20" s="153"/>
      <c r="K20" s="153"/>
    </row>
    <row r="21" spans="1:12" s="122" customFormat="1" ht="24" customHeight="1" x14ac:dyDescent="0.2">
      <c r="A21" s="162">
        <f t="shared" si="1"/>
        <v>9</v>
      </c>
      <c r="B21" s="1195" t="s">
        <v>5455</v>
      </c>
      <c r="C21" s="1196">
        <v>3550</v>
      </c>
      <c r="D21" s="1196">
        <v>3550</v>
      </c>
      <c r="E21" s="1196">
        <v>3550</v>
      </c>
      <c r="F21" s="1197">
        <f t="shared" si="0"/>
        <v>100</v>
      </c>
      <c r="G21" s="392" t="s">
        <v>597</v>
      </c>
      <c r="H21" s="1198" t="s">
        <v>61</v>
      </c>
      <c r="I21" s="153"/>
      <c r="K21" s="153"/>
      <c r="L21" s="1222"/>
    </row>
    <row r="22" spans="1:12" s="122" customFormat="1" ht="142.5" customHeight="1" x14ac:dyDescent="0.2">
      <c r="A22" s="162">
        <f t="shared" si="1"/>
        <v>10</v>
      </c>
      <c r="B22" s="1195" t="s">
        <v>5290</v>
      </c>
      <c r="C22" s="1196">
        <v>10936</v>
      </c>
      <c r="D22" s="1196">
        <v>8036</v>
      </c>
      <c r="E22" s="1196">
        <v>3100</v>
      </c>
      <c r="F22" s="1197">
        <f t="shared" si="0"/>
        <v>38.576406172224985</v>
      </c>
      <c r="G22" s="392" t="s">
        <v>597</v>
      </c>
      <c r="H22" s="1198" t="s">
        <v>5640</v>
      </c>
      <c r="I22" s="153"/>
      <c r="K22" s="153"/>
      <c r="L22" s="1223"/>
    </row>
    <row r="23" spans="1:12" s="122" customFormat="1" ht="34.5" customHeight="1" x14ac:dyDescent="0.25">
      <c r="A23" s="162">
        <f t="shared" si="1"/>
        <v>11</v>
      </c>
      <c r="B23" s="1195" t="s">
        <v>4312</v>
      </c>
      <c r="C23" s="1196">
        <v>5857</v>
      </c>
      <c r="D23" s="1196">
        <v>5058.8599999999997</v>
      </c>
      <c r="E23" s="1196">
        <v>0</v>
      </c>
      <c r="F23" s="1197">
        <f t="shared" si="0"/>
        <v>0</v>
      </c>
      <c r="G23" s="392" t="s">
        <v>603</v>
      </c>
      <c r="H23" s="1198" t="s">
        <v>5641</v>
      </c>
      <c r="I23" s="153"/>
      <c r="K23" s="153"/>
      <c r="L23" s="1224"/>
    </row>
    <row r="24" spans="1:12" s="122" customFormat="1" ht="78" customHeight="1" x14ac:dyDescent="0.2">
      <c r="A24" s="162">
        <f t="shared" si="1"/>
        <v>12</v>
      </c>
      <c r="B24" s="1195" t="s">
        <v>5039</v>
      </c>
      <c r="C24" s="1196">
        <v>0</v>
      </c>
      <c r="D24" s="1196">
        <v>9790</v>
      </c>
      <c r="E24" s="1196">
        <v>1320.7220000000004</v>
      </c>
      <c r="F24" s="1197">
        <f t="shared" si="0"/>
        <v>13.490520939734427</v>
      </c>
      <c r="G24" s="392" t="s">
        <v>599</v>
      </c>
      <c r="H24" s="1206" t="s">
        <v>5642</v>
      </c>
      <c r="I24" s="153"/>
      <c r="K24" s="153"/>
      <c r="L24" s="1222"/>
    </row>
    <row r="25" spans="1:12" s="122" customFormat="1" ht="15" customHeight="1" x14ac:dyDescent="0.25">
      <c r="A25" s="162">
        <f t="shared" si="1"/>
        <v>13</v>
      </c>
      <c r="B25" s="1203" t="s">
        <v>4466</v>
      </c>
      <c r="C25" s="1196">
        <v>0</v>
      </c>
      <c r="D25" s="1196">
        <v>198</v>
      </c>
      <c r="E25" s="1196">
        <v>198</v>
      </c>
      <c r="F25" s="1197">
        <f t="shared" si="0"/>
        <v>100</v>
      </c>
      <c r="G25" s="392" t="s">
        <v>597</v>
      </c>
      <c r="H25" s="1198" t="s">
        <v>61</v>
      </c>
      <c r="I25" s="153"/>
      <c r="K25" s="153"/>
      <c r="L25" s="1224"/>
    </row>
    <row r="26" spans="1:12" s="122" customFormat="1" ht="15" customHeight="1" x14ac:dyDescent="0.2">
      <c r="A26" s="162">
        <f t="shared" si="1"/>
        <v>14</v>
      </c>
      <c r="B26" s="1203" t="s">
        <v>641</v>
      </c>
      <c r="C26" s="1196">
        <v>0</v>
      </c>
      <c r="D26" s="1196">
        <v>50740.259999999995</v>
      </c>
      <c r="E26" s="1196">
        <v>50740.263899999998</v>
      </c>
      <c r="F26" s="1197">
        <f t="shared" si="0"/>
        <v>100.00000768620421</v>
      </c>
      <c r="G26" s="392" t="s">
        <v>599</v>
      </c>
      <c r="H26" s="1198" t="s">
        <v>61</v>
      </c>
      <c r="I26" s="153"/>
      <c r="K26" s="153"/>
      <c r="L26" s="1222"/>
    </row>
    <row r="27" spans="1:12" s="122" customFormat="1" ht="57" customHeight="1" x14ac:dyDescent="0.2">
      <c r="A27" s="162">
        <f t="shared" si="1"/>
        <v>15</v>
      </c>
      <c r="B27" s="1203" t="s">
        <v>408</v>
      </c>
      <c r="C27" s="1196">
        <v>18000</v>
      </c>
      <c r="D27" s="1196">
        <v>10896.900000000001</v>
      </c>
      <c r="E27" s="1196">
        <v>4770.0819999999994</v>
      </c>
      <c r="F27" s="1197">
        <f t="shared" si="0"/>
        <v>43.77466986023547</v>
      </c>
      <c r="G27" s="392" t="s">
        <v>597</v>
      </c>
      <c r="H27" s="1198" t="s">
        <v>5643</v>
      </c>
      <c r="I27" s="153"/>
      <c r="K27" s="153"/>
      <c r="L27" s="1225"/>
    </row>
    <row r="28" spans="1:12" s="122" customFormat="1" ht="24" customHeight="1" x14ac:dyDescent="0.2">
      <c r="A28" s="162">
        <f t="shared" si="1"/>
        <v>16</v>
      </c>
      <c r="B28" s="1203" t="s">
        <v>642</v>
      </c>
      <c r="C28" s="1196">
        <v>50000</v>
      </c>
      <c r="D28" s="1196">
        <v>46478.76</v>
      </c>
      <c r="E28" s="1196">
        <v>40729.688939999993</v>
      </c>
      <c r="F28" s="1197">
        <f t="shared" si="0"/>
        <v>87.630756371297323</v>
      </c>
      <c r="G28" s="511" t="s">
        <v>597</v>
      </c>
      <c r="H28" s="1198" t="s">
        <v>5644</v>
      </c>
      <c r="I28" s="153"/>
      <c r="K28" s="153"/>
      <c r="L28" s="1226"/>
    </row>
    <row r="29" spans="1:12" s="122" customFormat="1" ht="15" customHeight="1" x14ac:dyDescent="0.2">
      <c r="A29" s="162">
        <f t="shared" si="1"/>
        <v>17</v>
      </c>
      <c r="B29" s="1195" t="s">
        <v>643</v>
      </c>
      <c r="C29" s="1196">
        <v>525</v>
      </c>
      <c r="D29" s="1196">
        <v>775</v>
      </c>
      <c r="E29" s="1196">
        <v>775</v>
      </c>
      <c r="F29" s="1197">
        <f t="shared" si="0"/>
        <v>100</v>
      </c>
      <c r="G29" s="392" t="s">
        <v>597</v>
      </c>
      <c r="H29" s="1198" t="s">
        <v>61</v>
      </c>
      <c r="I29" s="153"/>
      <c r="K29" s="153"/>
    </row>
    <row r="30" spans="1:12" s="122" customFormat="1" ht="24" customHeight="1" x14ac:dyDescent="0.2">
      <c r="A30" s="162">
        <f t="shared" si="1"/>
        <v>18</v>
      </c>
      <c r="B30" s="1195" t="s">
        <v>644</v>
      </c>
      <c r="C30" s="1196">
        <v>5000</v>
      </c>
      <c r="D30" s="1196">
        <v>5000</v>
      </c>
      <c r="E30" s="1196">
        <v>5000</v>
      </c>
      <c r="F30" s="1197">
        <f t="shared" si="0"/>
        <v>100</v>
      </c>
      <c r="G30" s="392" t="s">
        <v>597</v>
      </c>
      <c r="H30" s="1198" t="s">
        <v>61</v>
      </c>
      <c r="I30" s="153"/>
      <c r="K30" s="153"/>
    </row>
    <row r="31" spans="1:12" s="122" customFormat="1" ht="15" customHeight="1" x14ac:dyDescent="0.2">
      <c r="A31" s="162">
        <f t="shared" si="1"/>
        <v>19</v>
      </c>
      <c r="B31" s="1195" t="s">
        <v>645</v>
      </c>
      <c r="C31" s="1196">
        <v>4400</v>
      </c>
      <c r="D31" s="1196">
        <v>6470</v>
      </c>
      <c r="E31" s="1196">
        <v>6470</v>
      </c>
      <c r="F31" s="1197">
        <f t="shared" si="0"/>
        <v>100</v>
      </c>
      <c r="G31" s="392" t="s">
        <v>597</v>
      </c>
      <c r="H31" s="1198" t="s">
        <v>61</v>
      </c>
      <c r="I31" s="153"/>
      <c r="K31" s="153"/>
    </row>
    <row r="32" spans="1:12" s="122" customFormat="1" ht="24" customHeight="1" x14ac:dyDescent="0.2">
      <c r="A32" s="162">
        <f t="shared" si="1"/>
        <v>20</v>
      </c>
      <c r="B32" s="1195" t="s">
        <v>3973</v>
      </c>
      <c r="C32" s="1196">
        <v>1364</v>
      </c>
      <c r="D32" s="1196">
        <v>1236.25</v>
      </c>
      <c r="E32" s="1196">
        <v>1236.25</v>
      </c>
      <c r="F32" s="1197">
        <f t="shared" si="0"/>
        <v>100</v>
      </c>
      <c r="G32" s="392" t="s">
        <v>597</v>
      </c>
      <c r="H32" s="1206" t="s">
        <v>61</v>
      </c>
      <c r="I32" s="153"/>
      <c r="K32" s="153"/>
    </row>
    <row r="33" spans="1:11" s="122" customFormat="1" ht="142.5" customHeight="1" x14ac:dyDescent="0.2">
      <c r="A33" s="162">
        <f t="shared" si="1"/>
        <v>21</v>
      </c>
      <c r="B33" s="1203" t="s">
        <v>2967</v>
      </c>
      <c r="C33" s="1196">
        <v>30000</v>
      </c>
      <c r="D33" s="1196">
        <v>3512</v>
      </c>
      <c r="E33" s="1196">
        <v>1361.8150000000001</v>
      </c>
      <c r="F33" s="1197">
        <f t="shared" si="0"/>
        <v>38.77605353075171</v>
      </c>
      <c r="G33" s="392" t="s">
        <v>599</v>
      </c>
      <c r="H33" s="1198" t="s">
        <v>5645</v>
      </c>
      <c r="I33" s="153"/>
      <c r="K33" s="153"/>
    </row>
    <row r="34" spans="1:11" s="129" customFormat="1" ht="13.5" customHeight="1" thickBot="1" x14ac:dyDescent="0.25">
      <c r="A34" s="1408" t="s">
        <v>295</v>
      </c>
      <c r="B34" s="1409"/>
      <c r="C34" s="140">
        <f>SUM(C13:C33)</f>
        <v>226035</v>
      </c>
      <c r="D34" s="140">
        <f>SUM(D13:D33)</f>
        <v>308688.49</v>
      </c>
      <c r="E34" s="140">
        <f>SUM(E13:E33)</f>
        <v>241171.04434999998</v>
      </c>
      <c r="F34" s="141">
        <f t="shared" si="0"/>
        <v>78.127643939688198</v>
      </c>
      <c r="G34" s="142"/>
      <c r="H34" s="163"/>
    </row>
    <row r="35" spans="1:11" ht="18" customHeight="1" thickBot="1" x14ac:dyDescent="0.2">
      <c r="A35" s="160" t="s">
        <v>591</v>
      </c>
      <c r="B35" s="134"/>
      <c r="C35" s="135"/>
      <c r="D35" s="135"/>
      <c r="E35" s="136"/>
      <c r="F35" s="137"/>
      <c r="G35" s="138"/>
      <c r="H35" s="167"/>
    </row>
    <row r="36" spans="1:11" s="122" customFormat="1" ht="67.5" customHeight="1" x14ac:dyDescent="0.2">
      <c r="A36" s="162">
        <f>A33+1</f>
        <v>22</v>
      </c>
      <c r="B36" s="1200" t="s">
        <v>4284</v>
      </c>
      <c r="C36" s="1201">
        <v>4175</v>
      </c>
      <c r="D36" s="1201">
        <v>31085.069999999996</v>
      </c>
      <c r="E36" s="1201">
        <v>26022.705439999994</v>
      </c>
      <c r="F36" s="1197">
        <f t="shared" ref="F36:F46" si="2">E36/D36*100</f>
        <v>83.714482354390697</v>
      </c>
      <c r="G36" s="1211" t="s">
        <v>599</v>
      </c>
      <c r="H36" s="1214" t="s">
        <v>5646</v>
      </c>
    </row>
    <row r="37" spans="1:11" s="122" customFormat="1" ht="34.5" customHeight="1" x14ac:dyDescent="0.2">
      <c r="A37" s="162">
        <f t="shared" ref="A37:A45" si="3">A36+1</f>
        <v>23</v>
      </c>
      <c r="B37" s="1200" t="s">
        <v>5647</v>
      </c>
      <c r="C37" s="1201">
        <v>380</v>
      </c>
      <c r="D37" s="1201">
        <v>0</v>
      </c>
      <c r="E37" s="1201">
        <v>0</v>
      </c>
      <c r="F37" s="1197" t="s">
        <v>2739</v>
      </c>
      <c r="G37" s="1211" t="s">
        <v>603</v>
      </c>
      <c r="H37" s="1214" t="s">
        <v>5648</v>
      </c>
    </row>
    <row r="38" spans="1:11" s="122" customFormat="1" ht="24" customHeight="1" x14ac:dyDescent="0.2">
      <c r="A38" s="162">
        <f t="shared" si="3"/>
        <v>24</v>
      </c>
      <c r="B38" s="1200" t="s">
        <v>3488</v>
      </c>
      <c r="C38" s="1201">
        <v>0</v>
      </c>
      <c r="D38" s="1201">
        <v>21.659999999999997</v>
      </c>
      <c r="E38" s="1201">
        <v>21.658079999999998</v>
      </c>
      <c r="F38" s="1197">
        <f t="shared" si="2"/>
        <v>99.991135734072031</v>
      </c>
      <c r="G38" s="1211" t="s">
        <v>603</v>
      </c>
      <c r="H38" s="1214" t="s">
        <v>538</v>
      </c>
    </row>
    <row r="39" spans="1:11" s="122" customFormat="1" ht="24" customHeight="1" x14ac:dyDescent="0.2">
      <c r="A39" s="162">
        <f t="shared" si="3"/>
        <v>25</v>
      </c>
      <c r="B39" s="1200" t="s">
        <v>4236</v>
      </c>
      <c r="C39" s="1201">
        <v>6300</v>
      </c>
      <c r="D39" s="1201">
        <v>5831</v>
      </c>
      <c r="E39" s="1201">
        <v>5825.7335499999999</v>
      </c>
      <c r="F39" s="1197">
        <f t="shared" si="2"/>
        <v>99.909681872749104</v>
      </c>
      <c r="G39" s="1211" t="s">
        <v>599</v>
      </c>
      <c r="H39" s="1214" t="s">
        <v>538</v>
      </c>
    </row>
    <row r="40" spans="1:11" s="122" customFormat="1" ht="67.5" customHeight="1" x14ac:dyDescent="0.2">
      <c r="A40" s="162">
        <f t="shared" si="3"/>
        <v>26</v>
      </c>
      <c r="B40" s="1200" t="s">
        <v>4239</v>
      </c>
      <c r="C40" s="1201">
        <v>685</v>
      </c>
      <c r="D40" s="1201">
        <v>685</v>
      </c>
      <c r="E40" s="1201">
        <v>117.57852</v>
      </c>
      <c r="F40" s="1197">
        <f t="shared" si="2"/>
        <v>17.164747445255475</v>
      </c>
      <c r="G40" s="1211" t="s">
        <v>599</v>
      </c>
      <c r="H40" s="1214" t="s">
        <v>5649</v>
      </c>
    </row>
    <row r="41" spans="1:11" s="122" customFormat="1" ht="73.5" x14ac:dyDescent="0.2">
      <c r="A41" s="162">
        <f t="shared" si="3"/>
        <v>27</v>
      </c>
      <c r="B41" s="1200" t="s">
        <v>4234</v>
      </c>
      <c r="C41" s="1201">
        <v>2601</v>
      </c>
      <c r="D41" s="1201">
        <v>2727.0000000000009</v>
      </c>
      <c r="E41" s="1201">
        <v>2185.7289999999998</v>
      </c>
      <c r="F41" s="1197">
        <f t="shared" si="2"/>
        <v>80.15141180784741</v>
      </c>
      <c r="G41" s="1211" t="s">
        <v>599</v>
      </c>
      <c r="H41" s="1214" t="s">
        <v>5650</v>
      </c>
    </row>
    <row r="42" spans="1:11" s="122" customFormat="1" ht="67.5" customHeight="1" x14ac:dyDescent="0.2">
      <c r="A42" s="162">
        <f t="shared" si="3"/>
        <v>28</v>
      </c>
      <c r="B42" s="1200" t="s">
        <v>3492</v>
      </c>
      <c r="C42" s="1201">
        <v>0</v>
      </c>
      <c r="D42" s="1201">
        <v>133701.07</v>
      </c>
      <c r="E42" s="1201">
        <v>42459.443790000041</v>
      </c>
      <c r="F42" s="1197">
        <f t="shared" si="2"/>
        <v>31.756996252909598</v>
      </c>
      <c r="G42" s="1211" t="s">
        <v>599</v>
      </c>
      <c r="H42" s="1214" t="s">
        <v>5651</v>
      </c>
    </row>
    <row r="43" spans="1:11" s="122" customFormat="1" ht="67.5" customHeight="1" x14ac:dyDescent="0.2">
      <c r="A43" s="162">
        <f t="shared" si="3"/>
        <v>29</v>
      </c>
      <c r="B43" s="1200" t="s">
        <v>4240</v>
      </c>
      <c r="C43" s="1201">
        <v>0</v>
      </c>
      <c r="D43" s="1201">
        <v>45000</v>
      </c>
      <c r="E43" s="1201">
        <v>0</v>
      </c>
      <c r="F43" s="1197">
        <f t="shared" si="2"/>
        <v>0</v>
      </c>
      <c r="G43" s="1199" t="s">
        <v>599</v>
      </c>
      <c r="H43" s="1214" t="s">
        <v>5652</v>
      </c>
    </row>
    <row r="44" spans="1:11" s="122" customFormat="1" ht="24" customHeight="1" x14ac:dyDescent="0.2">
      <c r="A44" s="162">
        <f t="shared" si="3"/>
        <v>30</v>
      </c>
      <c r="B44" s="1200" t="s">
        <v>4237</v>
      </c>
      <c r="C44" s="1201">
        <v>0</v>
      </c>
      <c r="D44" s="1201">
        <v>6484.9000000000005</v>
      </c>
      <c r="E44" s="1201">
        <v>6484.895489999999</v>
      </c>
      <c r="F44" s="1197">
        <f t="shared" si="2"/>
        <v>99.999930453823467</v>
      </c>
      <c r="G44" s="1199" t="s">
        <v>603</v>
      </c>
      <c r="H44" s="1215" t="s">
        <v>538</v>
      </c>
    </row>
    <row r="45" spans="1:11" s="122" customFormat="1" ht="34.5" customHeight="1" x14ac:dyDescent="0.2">
      <c r="A45" s="162">
        <f t="shared" si="3"/>
        <v>31</v>
      </c>
      <c r="B45" s="1200" t="s">
        <v>647</v>
      </c>
      <c r="C45" s="1201">
        <v>50000</v>
      </c>
      <c r="D45" s="1201">
        <v>46068.57</v>
      </c>
      <c r="E45" s="1201">
        <v>0</v>
      </c>
      <c r="F45" s="1197">
        <f t="shared" si="2"/>
        <v>0</v>
      </c>
      <c r="G45" s="1211" t="s">
        <v>597</v>
      </c>
      <c r="H45" s="1214" t="s">
        <v>5653</v>
      </c>
    </row>
    <row r="46" spans="1:11" s="122" customFormat="1" ht="13.5" customHeight="1" thickBot="1" x14ac:dyDescent="0.25">
      <c r="A46" s="1408" t="s">
        <v>295</v>
      </c>
      <c r="B46" s="1409"/>
      <c r="C46" s="140">
        <f>SUM(C36:C45)</f>
        <v>64141</v>
      </c>
      <c r="D46" s="140">
        <f>SUM(D36:D45)</f>
        <v>271604.26999999996</v>
      </c>
      <c r="E46" s="140">
        <f>SUM(E36:E45)</f>
        <v>83117.743870000035</v>
      </c>
      <c r="F46" s="151">
        <f t="shared" si="2"/>
        <v>30.602517357330221</v>
      </c>
      <c r="G46" s="142"/>
      <c r="H46" s="152"/>
    </row>
    <row r="47" spans="1:11" s="157" customFormat="1" x14ac:dyDescent="0.2">
      <c r="A47" s="123"/>
      <c r="B47" s="153"/>
      <c r="C47" s="123"/>
      <c r="D47" s="123"/>
      <c r="E47" s="123"/>
      <c r="F47" s="154"/>
      <c r="G47" s="155"/>
      <c r="H47" s="156"/>
    </row>
  </sheetData>
  <mergeCells count="7">
    <mergeCell ref="A46:B46"/>
    <mergeCell ref="A1:H1"/>
    <mergeCell ref="A4:B4"/>
    <mergeCell ref="A5:B5"/>
    <mergeCell ref="A6:B6"/>
    <mergeCell ref="A7:B7"/>
    <mergeCell ref="A34:B34"/>
  </mergeCells>
  <printOptions horizontalCentered="1"/>
  <pageMargins left="0.31496062992125984" right="0.31496062992125984" top="0.51181102362204722" bottom="0.43307086614173229" header="0.31496062992125984" footer="0.23622047244094491"/>
  <pageSetup paperSize="9" scale="96" firstPageNumber="205" fitToHeight="0" orientation="landscape" useFirstPageNumber="1" r:id="rId1"/>
  <headerFooter>
    <oddHeader>&amp;L&amp;"Tahoma,Kurzíva"&amp;9Závěrečný účet Moravskoslezského kraje za rok 2024&amp;R&amp;"Tahoma,Kurzíva"&amp;9Tabulka č. 17</oddHeader>
    <oddFooter>&amp;C&amp;"Tahoma,Obyčejné"&amp;P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89899-165B-4E51-9DED-A58658F2FA11}">
  <sheetPr>
    <pageSetUpPr fitToPage="1"/>
  </sheetPr>
  <dimension ref="A1:I48"/>
  <sheetViews>
    <sheetView zoomScaleNormal="100" zoomScaleSheetLayoutView="100" workbookViewId="0">
      <pane ySplit="13" topLeftCell="A14" activePane="bottomLeft" state="frozen"/>
      <selection activeCell="I7" sqref="I7"/>
      <selection pane="bottomLeft" activeCell="I7" sqref="I7"/>
    </sheetView>
  </sheetViews>
  <sheetFormatPr defaultColWidth="9.140625" defaultRowHeight="10.5" x14ac:dyDescent="0.2"/>
  <cols>
    <col min="1" max="1" width="6.42578125" style="120" customWidth="1"/>
    <col min="2" max="2" width="42.7109375" style="122" customWidth="1"/>
    <col min="3" max="4" width="13.140625" style="123" customWidth="1"/>
    <col min="5" max="5" width="13.140625" style="120" customWidth="1"/>
    <col min="6" max="6" width="8" style="124" customWidth="1"/>
    <col min="7" max="7" width="10.7109375" style="121" customWidth="1"/>
    <col min="8" max="8" width="42.7109375" style="125" customWidth="1"/>
    <col min="9" max="9" width="10.140625" style="120" bestFit="1" customWidth="1"/>
    <col min="10" max="11" width="42.7109375" style="120" customWidth="1"/>
    <col min="12" max="16384" width="9.140625" style="120"/>
  </cols>
  <sheetData>
    <row r="1" spans="1:9" s="115" customFormat="1" ht="18" customHeight="1" x14ac:dyDescent="0.2">
      <c r="A1" s="1412" t="s">
        <v>5654</v>
      </c>
      <c r="B1" s="1412"/>
      <c r="C1" s="1412"/>
      <c r="D1" s="1412"/>
      <c r="E1" s="1412"/>
      <c r="F1" s="1412"/>
      <c r="G1" s="1412"/>
      <c r="H1" s="1412"/>
    </row>
    <row r="2" spans="1:9" ht="12" customHeight="1" x14ac:dyDescent="0.2"/>
    <row r="3" spans="1:9" ht="12" customHeight="1" thickBot="1" x14ac:dyDescent="0.2">
      <c r="A3" s="116"/>
      <c r="F3" s="126" t="s">
        <v>587</v>
      </c>
    </row>
    <row r="4" spans="1:9" ht="24" customHeight="1" x14ac:dyDescent="0.2">
      <c r="A4" s="1413"/>
      <c r="B4" s="1414"/>
      <c r="C4" s="506" t="s">
        <v>5476</v>
      </c>
      <c r="D4" s="506" t="s">
        <v>5477</v>
      </c>
      <c r="E4" s="506" t="s">
        <v>5478</v>
      </c>
      <c r="F4" s="507" t="s">
        <v>286</v>
      </c>
      <c r="G4" s="158"/>
      <c r="H4" s="159"/>
    </row>
    <row r="5" spans="1:9" ht="12.95" customHeight="1" x14ac:dyDescent="0.2">
      <c r="A5" s="1410" t="s">
        <v>588</v>
      </c>
      <c r="B5" s="1411"/>
      <c r="C5" s="1189">
        <f>C33</f>
        <v>169592</v>
      </c>
      <c r="D5" s="1191">
        <f>D33</f>
        <v>224455.58</v>
      </c>
      <c r="E5" s="1189">
        <f>E33</f>
        <v>170457.66256</v>
      </c>
      <c r="F5" s="1190">
        <f>E5/D5*100</f>
        <v>75.94271550745141</v>
      </c>
      <c r="G5" s="155"/>
      <c r="H5" s="156"/>
    </row>
    <row r="6" spans="1:9" ht="12.95" customHeight="1" x14ac:dyDescent="0.2">
      <c r="A6" s="1410" t="s">
        <v>589</v>
      </c>
      <c r="B6" s="1411"/>
      <c r="C6" s="1191">
        <f>C36</f>
        <v>0</v>
      </c>
      <c r="D6" s="1191">
        <f>D36</f>
        <v>512.20000000000005</v>
      </c>
      <c r="E6" s="1191">
        <f>E36</f>
        <v>321.7</v>
      </c>
      <c r="F6" s="1190">
        <f>E6/D6*100</f>
        <v>62.807497071456453</v>
      </c>
      <c r="G6" s="155"/>
      <c r="H6" s="156"/>
    </row>
    <row r="7" spans="1:9" ht="12.95" customHeight="1" x14ac:dyDescent="0.2">
      <c r="A7" s="1410" t="s">
        <v>590</v>
      </c>
      <c r="B7" s="1411"/>
      <c r="C7" s="1191">
        <f>C41</f>
        <v>0</v>
      </c>
      <c r="D7" s="1191">
        <f>D41</f>
        <v>617.79999999999995</v>
      </c>
      <c r="E7" s="1191">
        <f>E41</f>
        <v>617.78700000000003</v>
      </c>
      <c r="F7" s="1190">
        <f>E7/D7*100</f>
        <v>99.997895759145365</v>
      </c>
      <c r="G7" s="155"/>
      <c r="H7" s="156"/>
    </row>
    <row r="8" spans="1:9" ht="12.95" customHeight="1" x14ac:dyDescent="0.2">
      <c r="A8" s="1410" t="s">
        <v>591</v>
      </c>
      <c r="B8" s="1411"/>
      <c r="C8" s="1191">
        <f>C47</f>
        <v>5600</v>
      </c>
      <c r="D8" s="1191">
        <f>D47</f>
        <v>0</v>
      </c>
      <c r="E8" s="1191">
        <f>E47</f>
        <v>0</v>
      </c>
      <c r="F8" s="1190" t="s">
        <v>2739</v>
      </c>
      <c r="G8" s="155"/>
      <c r="H8" s="156"/>
    </row>
    <row r="9" spans="1:9" s="116" customFormat="1" ht="13.5" customHeight="1" thickBot="1" x14ac:dyDescent="0.25">
      <c r="A9" s="1406" t="s">
        <v>295</v>
      </c>
      <c r="B9" s="1407"/>
      <c r="C9" s="127">
        <f>SUM(C5:C8)</f>
        <v>175192</v>
      </c>
      <c r="D9" s="127">
        <f>SUM(D5:D8)</f>
        <v>225585.58</v>
      </c>
      <c r="E9" s="127">
        <f>SUM(E5:E8)</f>
        <v>171397.14956000002</v>
      </c>
      <c r="F9" s="128">
        <f>E9/D9*100</f>
        <v>75.978770256503111</v>
      </c>
      <c r="G9" s="155"/>
      <c r="H9" s="156"/>
    </row>
    <row r="10" spans="1:9" s="132" customFormat="1" ht="10.5" customHeight="1" x14ac:dyDescent="0.2">
      <c r="A10" s="116"/>
      <c r="B10" s="129"/>
      <c r="C10" s="130"/>
      <c r="D10" s="130"/>
      <c r="E10" s="130"/>
      <c r="F10" s="131"/>
      <c r="G10" s="121"/>
      <c r="H10" s="125"/>
    </row>
    <row r="11" spans="1:9" s="132" customFormat="1" ht="10.5" customHeight="1" x14ac:dyDescent="0.2">
      <c r="A11" s="116"/>
      <c r="B11" s="129"/>
      <c r="C11" s="130"/>
      <c r="D11" s="130"/>
      <c r="E11" s="130"/>
      <c r="F11" s="131"/>
      <c r="G11" s="121"/>
      <c r="H11" s="125"/>
    </row>
    <row r="12" spans="1:9" s="132" customFormat="1" ht="10.5" customHeight="1" thickBot="1" x14ac:dyDescent="0.2">
      <c r="A12" s="116"/>
      <c r="B12" s="129"/>
      <c r="C12" s="130"/>
      <c r="D12" s="130"/>
      <c r="E12" s="130"/>
      <c r="F12" s="131"/>
      <c r="G12" s="121"/>
      <c r="H12" s="126" t="s">
        <v>587</v>
      </c>
    </row>
    <row r="13" spans="1:9" ht="28.5" customHeight="1" thickBot="1" x14ac:dyDescent="0.25">
      <c r="A13" s="133" t="s">
        <v>592</v>
      </c>
      <c r="B13" s="1192" t="s">
        <v>508</v>
      </c>
      <c r="C13" s="506" t="s">
        <v>5476</v>
      </c>
      <c r="D13" s="506" t="s">
        <v>5477</v>
      </c>
      <c r="E13" s="506" t="s">
        <v>5478</v>
      </c>
      <c r="F13" s="1193" t="s">
        <v>286</v>
      </c>
      <c r="G13" s="1193" t="s">
        <v>593</v>
      </c>
      <c r="H13" s="1194" t="s">
        <v>594</v>
      </c>
    </row>
    <row r="14" spans="1:9" ht="15" customHeight="1" thickBot="1" x14ac:dyDescent="0.2">
      <c r="A14" s="160" t="s">
        <v>595</v>
      </c>
      <c r="B14" s="134"/>
      <c r="C14" s="135"/>
      <c r="D14" s="135"/>
      <c r="E14" s="136"/>
      <c r="F14" s="137"/>
      <c r="G14" s="138"/>
      <c r="H14" s="139"/>
    </row>
    <row r="15" spans="1:9" s="122" customFormat="1" ht="24.75" customHeight="1" x14ac:dyDescent="0.2">
      <c r="A15" s="161">
        <v>1</v>
      </c>
      <c r="B15" s="1200" t="s">
        <v>648</v>
      </c>
      <c r="C15" s="1201">
        <v>2668</v>
      </c>
      <c r="D15" s="1201">
        <v>1548.07</v>
      </c>
      <c r="E15" s="1201">
        <v>1547.8719599999999</v>
      </c>
      <c r="F15" s="1197">
        <f t="shared" ref="F15:F33" si="0">E15/D15*100</f>
        <v>99.987207296827663</v>
      </c>
      <c r="G15" s="510" t="s">
        <v>599</v>
      </c>
      <c r="H15" s="1202" t="s">
        <v>61</v>
      </c>
      <c r="I15" s="153"/>
    </row>
    <row r="16" spans="1:9" s="122" customFormat="1" ht="78" customHeight="1" x14ac:dyDescent="0.2">
      <c r="A16" s="162">
        <f>A15+1</f>
        <v>2</v>
      </c>
      <c r="B16" s="1195" t="s">
        <v>649</v>
      </c>
      <c r="C16" s="1196">
        <v>2000</v>
      </c>
      <c r="D16" s="1196">
        <v>1879.8999999999999</v>
      </c>
      <c r="E16" s="1196">
        <v>1754.7700500000001</v>
      </c>
      <c r="F16" s="1197">
        <f t="shared" si="0"/>
        <v>93.343797542422479</v>
      </c>
      <c r="G16" s="392" t="s">
        <v>597</v>
      </c>
      <c r="H16" s="1198" t="s">
        <v>5655</v>
      </c>
      <c r="I16" s="153"/>
    </row>
    <row r="17" spans="1:9" s="122" customFormat="1" ht="24.75" customHeight="1" x14ac:dyDescent="0.2">
      <c r="A17" s="162">
        <f t="shared" ref="A17:A32" si="1">A16+1</f>
        <v>3</v>
      </c>
      <c r="B17" s="1195" t="s">
        <v>3790</v>
      </c>
      <c r="C17" s="1196">
        <v>2625</v>
      </c>
      <c r="D17" s="1196">
        <v>2728.3</v>
      </c>
      <c r="E17" s="1196">
        <v>2661.3159999999998</v>
      </c>
      <c r="F17" s="1197">
        <f t="shared" si="0"/>
        <v>97.544844775134692</v>
      </c>
      <c r="G17" s="392" t="s">
        <v>597</v>
      </c>
      <c r="H17" s="1198" t="s">
        <v>61</v>
      </c>
      <c r="I17" s="153"/>
    </row>
    <row r="18" spans="1:9" s="122" customFormat="1" ht="89.25" customHeight="1" x14ac:dyDescent="0.2">
      <c r="A18" s="162">
        <f t="shared" si="1"/>
        <v>4</v>
      </c>
      <c r="B18" s="1195" t="s">
        <v>650</v>
      </c>
      <c r="C18" s="1196">
        <v>4000</v>
      </c>
      <c r="D18" s="1196">
        <v>4708.2</v>
      </c>
      <c r="E18" s="1196">
        <v>3488.4284499999994</v>
      </c>
      <c r="F18" s="1197">
        <f t="shared" si="0"/>
        <v>74.092613950129547</v>
      </c>
      <c r="G18" s="392" t="s">
        <v>597</v>
      </c>
      <c r="H18" s="1198" t="s">
        <v>5656</v>
      </c>
      <c r="I18" s="153"/>
    </row>
    <row r="19" spans="1:9" s="122" customFormat="1" ht="105" x14ac:dyDescent="0.2">
      <c r="A19" s="162">
        <f t="shared" si="1"/>
        <v>5</v>
      </c>
      <c r="B19" s="1195" t="s">
        <v>651</v>
      </c>
      <c r="C19" s="1196">
        <v>4500</v>
      </c>
      <c r="D19" s="1196">
        <v>5027.68</v>
      </c>
      <c r="E19" s="1196">
        <v>4829.1224000000002</v>
      </c>
      <c r="F19" s="1197">
        <f t="shared" si="0"/>
        <v>96.050711262451074</v>
      </c>
      <c r="G19" s="392" t="s">
        <v>597</v>
      </c>
      <c r="H19" s="1206" t="s">
        <v>5657</v>
      </c>
      <c r="I19" s="153"/>
    </row>
    <row r="20" spans="1:9" s="122" customFormat="1" ht="139.5" customHeight="1" x14ac:dyDescent="0.2">
      <c r="A20" s="162">
        <f t="shared" si="1"/>
        <v>6</v>
      </c>
      <c r="B20" s="1203" t="s">
        <v>3792</v>
      </c>
      <c r="C20" s="1196">
        <v>23328</v>
      </c>
      <c r="D20" s="1196">
        <v>36012.130000000005</v>
      </c>
      <c r="E20" s="1196">
        <v>16369.922870000002</v>
      </c>
      <c r="F20" s="1197">
        <f t="shared" si="0"/>
        <v>45.456691592527299</v>
      </c>
      <c r="G20" s="392" t="s">
        <v>597</v>
      </c>
      <c r="H20" s="1198" t="s">
        <v>5658</v>
      </c>
      <c r="I20" s="153"/>
    </row>
    <row r="21" spans="1:9" s="122" customFormat="1" ht="24" customHeight="1" x14ac:dyDescent="0.2">
      <c r="A21" s="162">
        <f t="shared" si="1"/>
        <v>7</v>
      </c>
      <c r="B21" s="1203" t="s">
        <v>2638</v>
      </c>
      <c r="C21" s="1196">
        <v>0</v>
      </c>
      <c r="D21" s="1196">
        <v>400</v>
      </c>
      <c r="E21" s="1196">
        <v>400</v>
      </c>
      <c r="F21" s="1197">
        <f t="shared" si="0"/>
        <v>100</v>
      </c>
      <c r="G21" s="392" t="s">
        <v>603</v>
      </c>
      <c r="H21" s="1198" t="s">
        <v>61</v>
      </c>
      <c r="I21" s="153"/>
    </row>
    <row r="22" spans="1:9" s="122" customFormat="1" ht="99" customHeight="1" x14ac:dyDescent="0.2">
      <c r="A22" s="162">
        <f t="shared" si="1"/>
        <v>8</v>
      </c>
      <c r="B22" s="1203" t="s">
        <v>3791</v>
      </c>
      <c r="C22" s="1196">
        <v>6380</v>
      </c>
      <c r="D22" s="1196">
        <v>6638.199999999998</v>
      </c>
      <c r="E22" s="1196">
        <v>5902.777729999998</v>
      </c>
      <c r="F22" s="1197">
        <f t="shared" si="0"/>
        <v>88.921360157874119</v>
      </c>
      <c r="G22" s="392" t="s">
        <v>597</v>
      </c>
      <c r="H22" s="1198" t="s">
        <v>5659</v>
      </c>
      <c r="I22" s="153"/>
    </row>
    <row r="23" spans="1:9" s="122" customFormat="1" ht="57" customHeight="1" x14ac:dyDescent="0.2">
      <c r="A23" s="162">
        <f t="shared" si="1"/>
        <v>9</v>
      </c>
      <c r="B23" s="1203" t="s">
        <v>4941</v>
      </c>
      <c r="C23" s="1196">
        <v>16151</v>
      </c>
      <c r="D23" s="1196">
        <v>59201.07</v>
      </c>
      <c r="E23" s="1196">
        <v>37943.312439999994</v>
      </c>
      <c r="F23" s="1197">
        <f t="shared" si="0"/>
        <v>64.092274751115127</v>
      </c>
      <c r="G23" s="511" t="s">
        <v>597</v>
      </c>
      <c r="H23" s="1198" t="s">
        <v>5660</v>
      </c>
      <c r="I23" s="153"/>
    </row>
    <row r="24" spans="1:9" s="122" customFormat="1" ht="68.25" customHeight="1" x14ac:dyDescent="0.2">
      <c r="A24" s="162">
        <f t="shared" si="1"/>
        <v>10</v>
      </c>
      <c r="B24" s="1195" t="s">
        <v>5201</v>
      </c>
      <c r="C24" s="1196">
        <v>770</v>
      </c>
      <c r="D24" s="1196">
        <v>385</v>
      </c>
      <c r="E24" s="1196">
        <v>385</v>
      </c>
      <c r="F24" s="1197">
        <f t="shared" si="0"/>
        <v>100</v>
      </c>
      <c r="G24" s="392" t="s">
        <v>597</v>
      </c>
      <c r="H24" s="1198" t="s">
        <v>5661</v>
      </c>
      <c r="I24" s="153"/>
    </row>
    <row r="25" spans="1:9" s="122" customFormat="1" ht="24" customHeight="1" x14ac:dyDescent="0.2">
      <c r="A25" s="162">
        <f t="shared" si="1"/>
        <v>11</v>
      </c>
      <c r="B25" s="1195" t="s">
        <v>5113</v>
      </c>
      <c r="C25" s="1196">
        <v>10000</v>
      </c>
      <c r="D25" s="1196">
        <v>10000</v>
      </c>
      <c r="E25" s="1196">
        <v>10000</v>
      </c>
      <c r="F25" s="1197">
        <f t="shared" si="0"/>
        <v>100</v>
      </c>
      <c r="G25" s="392" t="s">
        <v>597</v>
      </c>
      <c r="H25" s="1198" t="s">
        <v>61</v>
      </c>
      <c r="I25" s="153"/>
    </row>
    <row r="26" spans="1:9" s="122" customFormat="1" ht="15" customHeight="1" x14ac:dyDescent="0.2">
      <c r="A26" s="162">
        <f t="shared" si="1"/>
        <v>12</v>
      </c>
      <c r="B26" s="1195" t="s">
        <v>5026</v>
      </c>
      <c r="C26" s="1196">
        <v>500</v>
      </c>
      <c r="D26" s="1196">
        <v>500</v>
      </c>
      <c r="E26" s="1196">
        <v>500</v>
      </c>
      <c r="F26" s="1197">
        <f t="shared" si="0"/>
        <v>100</v>
      </c>
      <c r="G26" s="392" t="s">
        <v>597</v>
      </c>
      <c r="H26" s="1198" t="s">
        <v>61</v>
      </c>
      <c r="I26" s="153"/>
    </row>
    <row r="27" spans="1:9" s="122" customFormat="1" ht="89.25" customHeight="1" x14ac:dyDescent="0.2">
      <c r="A27" s="162">
        <f t="shared" si="1"/>
        <v>13</v>
      </c>
      <c r="B27" s="1195" t="s">
        <v>5093</v>
      </c>
      <c r="C27" s="1196">
        <v>1000</v>
      </c>
      <c r="D27" s="1196">
        <v>1000</v>
      </c>
      <c r="E27" s="1196">
        <v>0</v>
      </c>
      <c r="F27" s="1197">
        <f t="shared" si="0"/>
        <v>0</v>
      </c>
      <c r="G27" s="392" t="s">
        <v>599</v>
      </c>
      <c r="H27" s="1206" t="s">
        <v>5662</v>
      </c>
      <c r="I27" s="153"/>
    </row>
    <row r="28" spans="1:9" s="122" customFormat="1" ht="89.25" customHeight="1" x14ac:dyDescent="0.2">
      <c r="A28" s="162">
        <f t="shared" si="1"/>
        <v>14</v>
      </c>
      <c r="B28" s="1203" t="s">
        <v>652</v>
      </c>
      <c r="C28" s="1196">
        <v>28000</v>
      </c>
      <c r="D28" s="1196">
        <v>28000</v>
      </c>
      <c r="E28" s="1196">
        <v>25000</v>
      </c>
      <c r="F28" s="1197">
        <f t="shared" si="0"/>
        <v>89.285714285714292</v>
      </c>
      <c r="G28" s="392" t="s">
        <v>597</v>
      </c>
      <c r="H28" s="1198" t="s">
        <v>5663</v>
      </c>
      <c r="I28" s="153"/>
    </row>
    <row r="29" spans="1:9" s="122" customFormat="1" ht="46.5" customHeight="1" x14ac:dyDescent="0.2">
      <c r="A29" s="162">
        <f t="shared" si="1"/>
        <v>15</v>
      </c>
      <c r="B29" s="1203" t="s">
        <v>653</v>
      </c>
      <c r="C29" s="1196">
        <v>15000</v>
      </c>
      <c r="D29" s="1196">
        <v>13566.31</v>
      </c>
      <c r="E29" s="1196">
        <v>7067.6774799999994</v>
      </c>
      <c r="F29" s="1197">
        <f t="shared" si="0"/>
        <v>52.097272434435006</v>
      </c>
      <c r="G29" s="392" t="s">
        <v>597</v>
      </c>
      <c r="H29" s="1198" t="s">
        <v>5664</v>
      </c>
      <c r="I29" s="153"/>
    </row>
    <row r="30" spans="1:9" s="122" customFormat="1" ht="15" customHeight="1" x14ac:dyDescent="0.2">
      <c r="A30" s="162">
        <f t="shared" si="1"/>
        <v>16</v>
      </c>
      <c r="B30" s="1203" t="s">
        <v>655</v>
      </c>
      <c r="C30" s="1196">
        <v>170</v>
      </c>
      <c r="D30" s="1196">
        <v>160.72</v>
      </c>
      <c r="E30" s="1196">
        <v>160.71250000000001</v>
      </c>
      <c r="F30" s="1197">
        <f t="shared" si="0"/>
        <v>99.995333499253363</v>
      </c>
      <c r="G30" s="392" t="s">
        <v>597</v>
      </c>
      <c r="H30" s="1198" t="s">
        <v>61</v>
      </c>
      <c r="I30" s="153"/>
    </row>
    <row r="31" spans="1:9" s="122" customFormat="1" ht="24" customHeight="1" x14ac:dyDescent="0.2">
      <c r="A31" s="162">
        <f t="shared" si="1"/>
        <v>17</v>
      </c>
      <c r="B31" s="1203" t="s">
        <v>3974</v>
      </c>
      <c r="C31" s="1196">
        <v>44500</v>
      </c>
      <c r="D31" s="1196">
        <v>44700</v>
      </c>
      <c r="E31" s="1196">
        <v>44694.078609999997</v>
      </c>
      <c r="F31" s="1197">
        <f t="shared" si="0"/>
        <v>99.986753042505583</v>
      </c>
      <c r="G31" s="392" t="s">
        <v>597</v>
      </c>
      <c r="H31" s="1198" t="s">
        <v>61</v>
      </c>
      <c r="I31" s="153"/>
    </row>
    <row r="32" spans="1:9" s="122" customFormat="1" ht="24" customHeight="1" x14ac:dyDescent="0.2">
      <c r="A32" s="162">
        <f t="shared" si="1"/>
        <v>18</v>
      </c>
      <c r="B32" s="1203" t="s">
        <v>654</v>
      </c>
      <c r="C32" s="1196">
        <v>8000</v>
      </c>
      <c r="D32" s="1196">
        <v>8000</v>
      </c>
      <c r="E32" s="1196">
        <v>7752.6720700000005</v>
      </c>
      <c r="F32" s="1197">
        <f t="shared" si="0"/>
        <v>96.908400875000012</v>
      </c>
      <c r="G32" s="392" t="s">
        <v>597</v>
      </c>
      <c r="H32" s="1198" t="s">
        <v>61</v>
      </c>
      <c r="I32" s="153"/>
    </row>
    <row r="33" spans="1:9" s="129" customFormat="1" ht="13.5" customHeight="1" thickBot="1" x14ac:dyDescent="0.25">
      <c r="A33" s="1408" t="s">
        <v>295</v>
      </c>
      <c r="B33" s="1409"/>
      <c r="C33" s="140">
        <f>SUM(C15:C32)</f>
        <v>169592</v>
      </c>
      <c r="D33" s="140">
        <f>SUM(D15:D32)</f>
        <v>224455.58</v>
      </c>
      <c r="E33" s="140">
        <f>SUM(E15:E32)</f>
        <v>170457.66256</v>
      </c>
      <c r="F33" s="141">
        <f t="shared" si="0"/>
        <v>75.94271550745141</v>
      </c>
      <c r="G33" s="142"/>
      <c r="H33" s="163"/>
      <c r="I33" s="153"/>
    </row>
    <row r="34" spans="1:9" s="116" customFormat="1" ht="18" customHeight="1" thickBot="1" x14ac:dyDescent="0.2">
      <c r="A34" s="160" t="s">
        <v>589</v>
      </c>
      <c r="B34" s="143"/>
      <c r="C34" s="144"/>
      <c r="D34" s="144"/>
      <c r="E34" s="145"/>
      <c r="F34" s="137"/>
      <c r="G34" s="138"/>
      <c r="H34" s="1207"/>
      <c r="I34" s="153"/>
    </row>
    <row r="35" spans="1:9" s="122" customFormat="1" ht="90" customHeight="1" x14ac:dyDescent="0.2">
      <c r="A35" s="1208">
        <f>A32+1</f>
        <v>19</v>
      </c>
      <c r="B35" s="1209" t="s">
        <v>656</v>
      </c>
      <c r="C35" s="1210">
        <v>0</v>
      </c>
      <c r="D35" s="1210">
        <v>512.20000000000005</v>
      </c>
      <c r="E35" s="1210">
        <v>321.7</v>
      </c>
      <c r="F35" s="1197">
        <f>E35/D35*100</f>
        <v>62.807497071456453</v>
      </c>
      <c r="G35" s="1211" t="s">
        <v>597</v>
      </c>
      <c r="H35" s="1206" t="s">
        <v>5665</v>
      </c>
      <c r="I35" s="153"/>
    </row>
    <row r="36" spans="1:9" s="122" customFormat="1" ht="13.5" customHeight="1" thickBot="1" x14ac:dyDescent="0.25">
      <c r="A36" s="1408" t="s">
        <v>295</v>
      </c>
      <c r="B36" s="1409"/>
      <c r="C36" s="140">
        <f>SUM(C35:C35)</f>
        <v>0</v>
      </c>
      <c r="D36" s="140">
        <f>SUM(D35:D35)</f>
        <v>512.20000000000005</v>
      </c>
      <c r="E36" s="140">
        <f>SUM(E35:E35)</f>
        <v>321.7</v>
      </c>
      <c r="F36" s="141">
        <f>E36/D36*100</f>
        <v>62.807497071456453</v>
      </c>
      <c r="G36" s="142"/>
      <c r="H36" s="163"/>
      <c r="I36" s="153"/>
    </row>
    <row r="37" spans="1:9" ht="18" customHeight="1" thickBot="1" x14ac:dyDescent="0.2">
      <c r="A37" s="164" t="s">
        <v>605</v>
      </c>
      <c r="B37" s="146"/>
      <c r="C37" s="147"/>
      <c r="D37" s="147"/>
      <c r="E37" s="148"/>
      <c r="F37" s="149"/>
      <c r="G37" s="165"/>
      <c r="H37" s="166"/>
      <c r="I37" s="153"/>
    </row>
    <row r="38" spans="1:9" s="122" customFormat="1" ht="24" customHeight="1" x14ac:dyDescent="0.2">
      <c r="A38" s="1208">
        <f>A35+1</f>
        <v>20</v>
      </c>
      <c r="B38" s="1200" t="s">
        <v>4070</v>
      </c>
      <c r="C38" s="1201">
        <v>0</v>
      </c>
      <c r="D38" s="1201">
        <v>12.67</v>
      </c>
      <c r="E38" s="1201">
        <v>12.662000000000001</v>
      </c>
      <c r="F38" s="1197">
        <f>E38/D38*100</f>
        <v>99.936858721389115</v>
      </c>
      <c r="G38" s="1211" t="s">
        <v>603</v>
      </c>
      <c r="H38" s="1206" t="s">
        <v>538</v>
      </c>
      <c r="I38" s="153"/>
    </row>
    <row r="39" spans="1:9" s="122" customFormat="1" ht="15" customHeight="1" x14ac:dyDescent="0.2">
      <c r="A39" s="162">
        <f t="shared" ref="A39:A40" si="2">A38+1</f>
        <v>21</v>
      </c>
      <c r="B39" s="1200" t="s">
        <v>585</v>
      </c>
      <c r="C39" s="1201">
        <v>0</v>
      </c>
      <c r="D39" s="1201">
        <v>281.33</v>
      </c>
      <c r="E39" s="1201">
        <v>281.32499999999999</v>
      </c>
      <c r="F39" s="1197">
        <f>E39/D39*100</f>
        <v>99.998222727757437</v>
      </c>
      <c r="G39" s="1211" t="s">
        <v>603</v>
      </c>
      <c r="H39" s="1206" t="s">
        <v>61</v>
      </c>
      <c r="I39" s="153"/>
    </row>
    <row r="40" spans="1:9" s="122" customFormat="1" ht="24" customHeight="1" x14ac:dyDescent="0.2">
      <c r="A40" s="162">
        <f t="shared" si="2"/>
        <v>22</v>
      </c>
      <c r="B40" s="1200" t="s">
        <v>3597</v>
      </c>
      <c r="C40" s="1201">
        <v>0</v>
      </c>
      <c r="D40" s="1201">
        <v>323.8</v>
      </c>
      <c r="E40" s="1201">
        <v>323.8</v>
      </c>
      <c r="F40" s="1197">
        <f>E40/D40*100</f>
        <v>100</v>
      </c>
      <c r="G40" s="1211" t="s">
        <v>597</v>
      </c>
      <c r="H40" s="1206" t="s">
        <v>61</v>
      </c>
      <c r="I40" s="153"/>
    </row>
    <row r="41" spans="1:9" s="122" customFormat="1" ht="13.5" customHeight="1" thickBot="1" x14ac:dyDescent="0.25">
      <c r="A41" s="1408" t="s">
        <v>295</v>
      </c>
      <c r="B41" s="1409"/>
      <c r="C41" s="140">
        <f>SUM(C38:C40)</f>
        <v>0</v>
      </c>
      <c r="D41" s="140">
        <f>SUM(D38:D40)</f>
        <v>617.79999999999995</v>
      </c>
      <c r="E41" s="140">
        <f>SUM(E38:E40)</f>
        <v>617.78700000000003</v>
      </c>
      <c r="F41" s="151">
        <f>E41/D41*100</f>
        <v>99.997895759145365</v>
      </c>
      <c r="G41" s="142"/>
      <c r="H41" s="152"/>
      <c r="I41" s="153"/>
    </row>
    <row r="42" spans="1:9" ht="18" customHeight="1" thickBot="1" x14ac:dyDescent="0.2">
      <c r="A42" s="160" t="s">
        <v>591</v>
      </c>
      <c r="B42" s="134"/>
      <c r="C42" s="135"/>
      <c r="D42" s="135"/>
      <c r="E42" s="136"/>
      <c r="F42" s="137"/>
      <c r="G42" s="138"/>
      <c r="H42" s="167"/>
      <c r="I42" s="153"/>
    </row>
    <row r="43" spans="1:9" s="122" customFormat="1" ht="57" customHeight="1" x14ac:dyDescent="0.2">
      <c r="A43" s="1208">
        <f>A40+1</f>
        <v>23</v>
      </c>
      <c r="B43" s="1200" t="s">
        <v>5666</v>
      </c>
      <c r="C43" s="1201">
        <v>1000</v>
      </c>
      <c r="D43" s="1201">
        <v>0</v>
      </c>
      <c r="E43" s="1201">
        <v>0</v>
      </c>
      <c r="F43" s="1197" t="s">
        <v>2739</v>
      </c>
      <c r="G43" s="1211" t="s">
        <v>599</v>
      </c>
      <c r="H43" s="1214" t="s">
        <v>5667</v>
      </c>
      <c r="I43" s="153"/>
    </row>
    <row r="44" spans="1:9" s="122" customFormat="1" ht="57" customHeight="1" x14ac:dyDescent="0.2">
      <c r="A44" s="162">
        <f t="shared" ref="A44:A46" si="3">A43+1</f>
        <v>24</v>
      </c>
      <c r="B44" s="1200" t="s">
        <v>5668</v>
      </c>
      <c r="C44" s="1201">
        <v>600</v>
      </c>
      <c r="D44" s="1201">
        <v>0</v>
      </c>
      <c r="E44" s="1201">
        <v>0</v>
      </c>
      <c r="F44" s="1197" t="s">
        <v>2739</v>
      </c>
      <c r="G44" s="1211" t="s">
        <v>599</v>
      </c>
      <c r="H44" s="1214" t="s">
        <v>5667</v>
      </c>
      <c r="I44" s="153"/>
    </row>
    <row r="45" spans="1:9" s="122" customFormat="1" ht="34.5" customHeight="1" x14ac:dyDescent="0.2">
      <c r="A45" s="162">
        <f t="shared" si="3"/>
        <v>25</v>
      </c>
      <c r="B45" s="1200" t="s">
        <v>5669</v>
      </c>
      <c r="C45" s="1201">
        <v>2000</v>
      </c>
      <c r="D45" s="1201">
        <v>0</v>
      </c>
      <c r="E45" s="1201">
        <v>0</v>
      </c>
      <c r="F45" s="1197" t="s">
        <v>2739</v>
      </c>
      <c r="G45" s="1211" t="s">
        <v>603</v>
      </c>
      <c r="H45" s="1214" t="s">
        <v>5670</v>
      </c>
      <c r="I45" s="153"/>
    </row>
    <row r="46" spans="1:9" s="122" customFormat="1" ht="34.5" customHeight="1" x14ac:dyDescent="0.2">
      <c r="A46" s="162">
        <f t="shared" si="3"/>
        <v>26</v>
      </c>
      <c r="B46" s="1200" t="s">
        <v>5671</v>
      </c>
      <c r="C46" s="1201">
        <v>2000</v>
      </c>
      <c r="D46" s="1201">
        <v>0</v>
      </c>
      <c r="E46" s="1201">
        <v>0</v>
      </c>
      <c r="F46" s="1197" t="s">
        <v>2739</v>
      </c>
      <c r="G46" s="1211" t="s">
        <v>603</v>
      </c>
      <c r="H46" s="1214" t="s">
        <v>5672</v>
      </c>
      <c r="I46" s="153"/>
    </row>
    <row r="47" spans="1:9" s="122" customFormat="1" ht="13.5" customHeight="1" thickBot="1" x14ac:dyDescent="0.25">
      <c r="A47" s="1408" t="s">
        <v>295</v>
      </c>
      <c r="B47" s="1409"/>
      <c r="C47" s="140">
        <f>SUM(C43:C46)</f>
        <v>5600</v>
      </c>
      <c r="D47" s="140">
        <f>SUM(D43:D46)</f>
        <v>0</v>
      </c>
      <c r="E47" s="140">
        <f>SUM(E43:E46)</f>
        <v>0</v>
      </c>
      <c r="F47" s="151" t="s">
        <v>2739</v>
      </c>
      <c r="G47" s="142"/>
      <c r="H47" s="152"/>
    </row>
    <row r="48" spans="1:9" s="157" customFormat="1" x14ac:dyDescent="0.2">
      <c r="A48" s="123"/>
      <c r="B48" s="153"/>
      <c r="C48" s="123"/>
      <c r="D48" s="123"/>
      <c r="E48" s="123"/>
      <c r="F48" s="154"/>
      <c r="G48" s="155"/>
      <c r="H48" s="156"/>
    </row>
  </sheetData>
  <mergeCells count="11">
    <mergeCell ref="A8:B8"/>
    <mergeCell ref="A1:H1"/>
    <mergeCell ref="A4:B4"/>
    <mergeCell ref="A5:B5"/>
    <mergeCell ref="A6:B6"/>
    <mergeCell ref="A7:B7"/>
    <mergeCell ref="A9:B9"/>
    <mergeCell ref="A33:B33"/>
    <mergeCell ref="A36:B36"/>
    <mergeCell ref="A41:B41"/>
    <mergeCell ref="A47:B47"/>
  </mergeCells>
  <printOptions horizontalCentered="1"/>
  <pageMargins left="0.31496062992125984" right="0.31496062992125984" top="0.51181102362204722" bottom="0.43307086614173229" header="0.31496062992125984" footer="0.23622047244094491"/>
  <pageSetup paperSize="9" scale="96" firstPageNumber="209" fitToHeight="0" orientation="landscape" useFirstPageNumber="1" r:id="rId1"/>
  <headerFooter>
    <oddHeader>&amp;L&amp;"Tahoma,Kurzíva"&amp;9Závěrečný účet Moravskoslezského kraje za rok 2024&amp;R&amp;"Tahoma,Kurzíva"&amp;9Tabulka č. 18</oddHeader>
    <oddFooter>&amp;C&amp;"Tahoma,Obyčejné"&amp;P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87C9F-DDF4-416A-98D9-93F5C0A9CF1E}">
  <sheetPr>
    <pageSetUpPr fitToPage="1"/>
  </sheetPr>
  <dimension ref="A1:H115"/>
  <sheetViews>
    <sheetView zoomScaleNormal="100" zoomScaleSheetLayoutView="100" workbookViewId="0">
      <pane ySplit="14" topLeftCell="A15" activePane="bottomLeft" state="frozen"/>
      <selection activeCell="I7" sqref="I7"/>
      <selection pane="bottomLeft" activeCell="I7" sqref="I7"/>
    </sheetView>
  </sheetViews>
  <sheetFormatPr defaultColWidth="9.140625" defaultRowHeight="10.5" x14ac:dyDescent="0.2"/>
  <cols>
    <col min="1" max="1" width="6.42578125" style="120" customWidth="1"/>
    <col min="2" max="2" width="42.7109375" style="122" customWidth="1"/>
    <col min="3" max="4" width="13.140625" style="123" customWidth="1"/>
    <col min="5" max="5" width="13.140625" style="120" customWidth="1"/>
    <col min="6" max="6" width="8" style="124" customWidth="1"/>
    <col min="7" max="7" width="10.7109375" style="121" customWidth="1"/>
    <col min="8" max="8" width="42.7109375" style="125" customWidth="1"/>
    <col min="9" max="9" width="10.140625" style="120" bestFit="1" customWidth="1"/>
    <col min="10" max="16384" width="9.140625" style="120"/>
  </cols>
  <sheetData>
    <row r="1" spans="1:8" s="115" customFormat="1" ht="18" customHeight="1" x14ac:dyDescent="0.2">
      <c r="A1" s="1412" t="s">
        <v>5673</v>
      </c>
      <c r="B1" s="1412"/>
      <c r="C1" s="1412"/>
      <c r="D1" s="1412"/>
      <c r="E1" s="1412"/>
      <c r="F1" s="1412"/>
      <c r="G1" s="1412"/>
      <c r="H1" s="1412"/>
    </row>
    <row r="2" spans="1:8" ht="12" customHeight="1" x14ac:dyDescent="0.2"/>
    <row r="3" spans="1:8" ht="12" customHeight="1" thickBot="1" x14ac:dyDescent="0.2">
      <c r="A3" s="116"/>
      <c r="F3" s="126" t="s">
        <v>587</v>
      </c>
    </row>
    <row r="4" spans="1:8" ht="24" customHeight="1" x14ac:dyDescent="0.2">
      <c r="A4" s="1413"/>
      <c r="B4" s="1414"/>
      <c r="C4" s="506" t="s">
        <v>5476</v>
      </c>
      <c r="D4" s="506" t="s">
        <v>5477</v>
      </c>
      <c r="E4" s="506" t="s">
        <v>5478</v>
      </c>
      <c r="F4" s="507" t="s">
        <v>286</v>
      </c>
      <c r="G4" s="158"/>
      <c r="H4" s="159"/>
    </row>
    <row r="5" spans="1:8" ht="12.95" customHeight="1" x14ac:dyDescent="0.2">
      <c r="A5" s="1410" t="s">
        <v>588</v>
      </c>
      <c r="B5" s="1411"/>
      <c r="C5" s="1189">
        <f>C46</f>
        <v>3362951</v>
      </c>
      <c r="D5" s="1189">
        <f>D46</f>
        <v>2675351.4500000002</v>
      </c>
      <c r="E5" s="1189">
        <f>E46</f>
        <v>2654077.2699900004</v>
      </c>
      <c r="F5" s="1190">
        <f t="shared" ref="F5:F10" si="0">E5/D5*100</f>
        <v>99.204808025876389</v>
      </c>
      <c r="G5" s="155"/>
      <c r="H5" s="156"/>
    </row>
    <row r="6" spans="1:8" ht="12.95" customHeight="1" x14ac:dyDescent="0.2">
      <c r="A6" s="1410" t="s">
        <v>589</v>
      </c>
      <c r="B6" s="1411"/>
      <c r="C6" s="1191">
        <f>C57</f>
        <v>399009</v>
      </c>
      <c r="D6" s="1191">
        <f>D57</f>
        <v>1065604.9900000002</v>
      </c>
      <c r="E6" s="1191">
        <f>E57</f>
        <v>932399.05217999988</v>
      </c>
      <c r="F6" s="1190">
        <f t="shared" si="0"/>
        <v>87.499501309579983</v>
      </c>
      <c r="G6" s="155"/>
      <c r="H6" s="156"/>
    </row>
    <row r="7" spans="1:8" ht="12.95" customHeight="1" x14ac:dyDescent="0.2">
      <c r="A7" s="168" t="s">
        <v>616</v>
      </c>
      <c r="B7" s="1217"/>
      <c r="C7" s="1191">
        <f>C60</f>
        <v>191000</v>
      </c>
      <c r="D7" s="1191">
        <f>D60</f>
        <v>191000</v>
      </c>
      <c r="E7" s="1191">
        <f>E60</f>
        <v>191000</v>
      </c>
      <c r="F7" s="1190">
        <f t="shared" si="0"/>
        <v>100</v>
      </c>
      <c r="G7" s="155"/>
      <c r="H7" s="156"/>
    </row>
    <row r="8" spans="1:8" ht="12.95" customHeight="1" x14ac:dyDescent="0.2">
      <c r="A8" s="1410" t="s">
        <v>590</v>
      </c>
      <c r="B8" s="1411"/>
      <c r="C8" s="1191">
        <f>C82</f>
        <v>242974</v>
      </c>
      <c r="D8" s="1191">
        <f>D82</f>
        <v>430887.07</v>
      </c>
      <c r="E8" s="1191">
        <f>E82</f>
        <v>283834.71294999996</v>
      </c>
      <c r="F8" s="1190">
        <f t="shared" si="0"/>
        <v>65.872181532390826</v>
      </c>
      <c r="G8" s="155"/>
      <c r="H8" s="156"/>
    </row>
    <row r="9" spans="1:8" ht="12.95" customHeight="1" x14ac:dyDescent="0.2">
      <c r="A9" s="1410" t="s">
        <v>591</v>
      </c>
      <c r="B9" s="1411"/>
      <c r="C9" s="1191">
        <f>C114</f>
        <v>564322</v>
      </c>
      <c r="D9" s="1191">
        <f>D114</f>
        <v>651630.50999999978</v>
      </c>
      <c r="E9" s="1191">
        <f>E114</f>
        <v>426187.26963000011</v>
      </c>
      <c r="F9" s="1190">
        <f t="shared" si="0"/>
        <v>65.403209808270063</v>
      </c>
      <c r="G9" s="155"/>
      <c r="H9" s="156"/>
    </row>
    <row r="10" spans="1:8" s="116" customFormat="1" ht="13.5" customHeight="1" thickBot="1" x14ac:dyDescent="0.25">
      <c r="A10" s="1406" t="s">
        <v>295</v>
      </c>
      <c r="B10" s="1407"/>
      <c r="C10" s="127">
        <f>SUM(C5:C9)</f>
        <v>4760256</v>
      </c>
      <c r="D10" s="127">
        <f>SUM(D5:D9)</f>
        <v>5014474.0200000005</v>
      </c>
      <c r="E10" s="127">
        <f>SUM(E5:E9)</f>
        <v>4487498.3047500011</v>
      </c>
      <c r="F10" s="128">
        <f t="shared" si="0"/>
        <v>89.4909074581266</v>
      </c>
      <c r="G10" s="155"/>
      <c r="H10" s="156"/>
    </row>
    <row r="11" spans="1:8" s="132" customFormat="1" ht="10.5" customHeight="1" x14ac:dyDescent="0.2">
      <c r="A11" s="116"/>
      <c r="B11" s="129"/>
      <c r="C11" s="130"/>
      <c r="D11" s="130"/>
      <c r="E11" s="130"/>
      <c r="F11" s="131"/>
      <c r="G11" s="121"/>
      <c r="H11" s="125"/>
    </row>
    <row r="12" spans="1:8" s="132" customFormat="1" ht="10.5" customHeight="1" x14ac:dyDescent="0.2">
      <c r="A12" s="116"/>
      <c r="B12" s="129"/>
      <c r="C12" s="130"/>
      <c r="D12" s="130"/>
      <c r="E12" s="130"/>
      <c r="F12" s="131"/>
      <c r="G12" s="121"/>
      <c r="H12" s="125"/>
    </row>
    <row r="13" spans="1:8" s="132" customFormat="1" ht="10.5" customHeight="1" thickBot="1" x14ac:dyDescent="0.2">
      <c r="A13" s="116"/>
      <c r="B13" s="129"/>
      <c r="C13" s="130"/>
      <c r="D13" s="130"/>
      <c r="E13" s="130"/>
      <c r="F13" s="131"/>
      <c r="G13" s="121"/>
      <c r="H13" s="126" t="s">
        <v>587</v>
      </c>
    </row>
    <row r="14" spans="1:8" ht="28.5" customHeight="1" thickBot="1" x14ac:dyDescent="0.25">
      <c r="A14" s="133" t="s">
        <v>592</v>
      </c>
      <c r="B14" s="1192" t="s">
        <v>508</v>
      </c>
      <c r="C14" s="506" t="s">
        <v>5476</v>
      </c>
      <c r="D14" s="506" t="s">
        <v>5477</v>
      </c>
      <c r="E14" s="506" t="s">
        <v>5478</v>
      </c>
      <c r="F14" s="1193" t="s">
        <v>286</v>
      </c>
      <c r="G14" s="1193" t="s">
        <v>593</v>
      </c>
      <c r="H14" s="1194" t="s">
        <v>594</v>
      </c>
    </row>
    <row r="15" spans="1:8" ht="15" customHeight="1" thickBot="1" x14ac:dyDescent="0.2">
      <c r="A15" s="160" t="s">
        <v>595</v>
      </c>
      <c r="B15" s="134"/>
      <c r="C15" s="135"/>
      <c r="D15" s="135"/>
      <c r="E15" s="136"/>
      <c r="F15" s="137"/>
      <c r="G15" s="138"/>
      <c r="H15" s="139"/>
    </row>
    <row r="16" spans="1:8" s="122" customFormat="1" ht="24" customHeight="1" x14ac:dyDescent="0.2">
      <c r="A16" s="161">
        <v>1</v>
      </c>
      <c r="B16" s="1200" t="s">
        <v>657</v>
      </c>
      <c r="C16" s="1201">
        <v>3000</v>
      </c>
      <c r="D16" s="1201">
        <v>2694.16</v>
      </c>
      <c r="E16" s="1201">
        <v>2694.1480000000001</v>
      </c>
      <c r="F16" s="1197">
        <f t="shared" ref="F16:F46" si="1">E16/D16*100</f>
        <v>99.999554592154894</v>
      </c>
      <c r="G16" s="510" t="s">
        <v>597</v>
      </c>
      <c r="H16" s="1202" t="s">
        <v>61</v>
      </c>
    </row>
    <row r="17" spans="1:8" s="122" customFormat="1" ht="24" customHeight="1" x14ac:dyDescent="0.2">
      <c r="A17" s="162">
        <f>A16+1</f>
        <v>2</v>
      </c>
      <c r="B17" s="1195" t="s">
        <v>5052</v>
      </c>
      <c r="C17" s="1196">
        <v>1000</v>
      </c>
      <c r="D17" s="1196">
        <v>1000</v>
      </c>
      <c r="E17" s="1196">
        <v>1000</v>
      </c>
      <c r="F17" s="1197">
        <f t="shared" si="1"/>
        <v>100</v>
      </c>
      <c r="G17" s="392" t="s">
        <v>597</v>
      </c>
      <c r="H17" s="1198" t="s">
        <v>61</v>
      </c>
    </row>
    <row r="18" spans="1:8" s="122" customFormat="1" ht="34.5" customHeight="1" x14ac:dyDescent="0.2">
      <c r="A18" s="162">
        <f t="shared" ref="A18:A45" si="2">A17+1</f>
        <v>3</v>
      </c>
      <c r="B18" s="1195" t="s">
        <v>658</v>
      </c>
      <c r="C18" s="1196">
        <v>5000</v>
      </c>
      <c r="D18" s="1196">
        <v>6306.5</v>
      </c>
      <c r="E18" s="1196">
        <v>6306.5</v>
      </c>
      <c r="F18" s="1197">
        <f t="shared" si="1"/>
        <v>100</v>
      </c>
      <c r="G18" s="392" t="s">
        <v>597</v>
      </c>
      <c r="H18" s="1198" t="s">
        <v>61</v>
      </c>
    </row>
    <row r="19" spans="1:8" s="122" customFormat="1" ht="24" customHeight="1" x14ac:dyDescent="0.2">
      <c r="A19" s="162">
        <f t="shared" si="2"/>
        <v>4</v>
      </c>
      <c r="B19" s="1195" t="s">
        <v>659</v>
      </c>
      <c r="C19" s="1196">
        <v>30000</v>
      </c>
      <c r="D19" s="1196">
        <v>31665.660000000003</v>
      </c>
      <c r="E19" s="1196">
        <v>31656.018000000004</v>
      </c>
      <c r="F19" s="1197">
        <f t="shared" si="1"/>
        <v>99.969550610977322</v>
      </c>
      <c r="G19" s="392" t="s">
        <v>597</v>
      </c>
      <c r="H19" s="1198" t="s">
        <v>61</v>
      </c>
    </row>
    <row r="20" spans="1:8" s="122" customFormat="1" ht="34.5" customHeight="1" x14ac:dyDescent="0.2">
      <c r="A20" s="162">
        <f t="shared" si="2"/>
        <v>5</v>
      </c>
      <c r="B20" s="1195" t="s">
        <v>660</v>
      </c>
      <c r="C20" s="1196">
        <v>4500</v>
      </c>
      <c r="D20" s="1196">
        <v>5203.3</v>
      </c>
      <c r="E20" s="1196">
        <v>5203.3</v>
      </c>
      <c r="F20" s="1197">
        <f t="shared" si="1"/>
        <v>100</v>
      </c>
      <c r="G20" s="392" t="s">
        <v>597</v>
      </c>
      <c r="H20" s="1206" t="s">
        <v>61</v>
      </c>
    </row>
    <row r="21" spans="1:8" s="122" customFormat="1" ht="34.5" customHeight="1" x14ac:dyDescent="0.2">
      <c r="A21" s="162">
        <f t="shared" si="2"/>
        <v>6</v>
      </c>
      <c r="B21" s="1203" t="s">
        <v>661</v>
      </c>
      <c r="C21" s="1196">
        <v>90000</v>
      </c>
      <c r="D21" s="1196">
        <v>89860</v>
      </c>
      <c r="E21" s="1196">
        <v>89860</v>
      </c>
      <c r="F21" s="1197">
        <f t="shared" si="1"/>
        <v>100</v>
      </c>
      <c r="G21" s="392" t="s">
        <v>597</v>
      </c>
      <c r="H21" s="1198" t="s">
        <v>61</v>
      </c>
    </row>
    <row r="22" spans="1:8" s="122" customFormat="1" ht="24" customHeight="1" x14ac:dyDescent="0.2">
      <c r="A22" s="162">
        <f t="shared" si="2"/>
        <v>7</v>
      </c>
      <c r="B22" s="1203" t="s">
        <v>662</v>
      </c>
      <c r="C22" s="1196">
        <v>0</v>
      </c>
      <c r="D22" s="1196">
        <v>2261969.12</v>
      </c>
      <c r="E22" s="1196">
        <v>2261969.12</v>
      </c>
      <c r="F22" s="1197">
        <f t="shared" si="1"/>
        <v>100</v>
      </c>
      <c r="G22" s="392" t="s">
        <v>597</v>
      </c>
      <c r="H22" s="1198" t="s">
        <v>61</v>
      </c>
    </row>
    <row r="23" spans="1:8" s="122" customFormat="1" ht="24" customHeight="1" x14ac:dyDescent="0.2">
      <c r="A23" s="162">
        <f t="shared" si="2"/>
        <v>8</v>
      </c>
      <c r="B23" s="1203" t="s">
        <v>663</v>
      </c>
      <c r="C23" s="1196">
        <v>199869</v>
      </c>
      <c r="D23" s="1196">
        <v>199765</v>
      </c>
      <c r="E23" s="1196">
        <v>199765</v>
      </c>
      <c r="F23" s="1197">
        <f t="shared" si="1"/>
        <v>100</v>
      </c>
      <c r="G23" s="392" t="s">
        <v>597</v>
      </c>
      <c r="H23" s="1198" t="s">
        <v>61</v>
      </c>
    </row>
    <row r="24" spans="1:8" s="122" customFormat="1" ht="24" customHeight="1" x14ac:dyDescent="0.2">
      <c r="A24" s="162">
        <f t="shared" si="2"/>
        <v>9</v>
      </c>
      <c r="B24" s="1203" t="s">
        <v>2639</v>
      </c>
      <c r="C24" s="1196">
        <v>3000</v>
      </c>
      <c r="D24" s="1196">
        <v>3052.9</v>
      </c>
      <c r="E24" s="1196">
        <v>3052.9</v>
      </c>
      <c r="F24" s="1197">
        <f t="shared" si="1"/>
        <v>100</v>
      </c>
      <c r="G24" s="392" t="s">
        <v>597</v>
      </c>
      <c r="H24" s="1198" t="s">
        <v>61</v>
      </c>
    </row>
    <row r="25" spans="1:8" s="122" customFormat="1" ht="15" customHeight="1" x14ac:dyDescent="0.2">
      <c r="A25" s="162">
        <f t="shared" si="2"/>
        <v>10</v>
      </c>
      <c r="B25" s="1195" t="s">
        <v>5336</v>
      </c>
      <c r="C25" s="1196">
        <v>125</v>
      </c>
      <c r="D25" s="1196">
        <v>200</v>
      </c>
      <c r="E25" s="1196">
        <v>200</v>
      </c>
      <c r="F25" s="1197">
        <f t="shared" si="1"/>
        <v>100</v>
      </c>
      <c r="G25" s="392" t="s">
        <v>597</v>
      </c>
      <c r="H25" s="1198" t="s">
        <v>61</v>
      </c>
    </row>
    <row r="26" spans="1:8" s="122" customFormat="1" ht="102.75" customHeight="1" x14ac:dyDescent="0.2">
      <c r="A26" s="162">
        <f t="shared" si="2"/>
        <v>11</v>
      </c>
      <c r="B26" s="1195" t="s">
        <v>5034</v>
      </c>
      <c r="C26" s="1196">
        <v>1250</v>
      </c>
      <c r="D26" s="1196">
        <v>2950</v>
      </c>
      <c r="E26" s="1196">
        <v>2621</v>
      </c>
      <c r="F26" s="1197">
        <f t="shared" si="1"/>
        <v>88.847457627118644</v>
      </c>
      <c r="G26" s="392" t="s">
        <v>597</v>
      </c>
      <c r="H26" s="1206" t="s">
        <v>6063</v>
      </c>
    </row>
    <row r="27" spans="1:8" s="122" customFormat="1" ht="34.5" customHeight="1" x14ac:dyDescent="0.2">
      <c r="A27" s="162">
        <f t="shared" si="2"/>
        <v>12</v>
      </c>
      <c r="B27" s="1195" t="s">
        <v>4950</v>
      </c>
      <c r="C27" s="1196">
        <v>2500</v>
      </c>
      <c r="D27" s="1196">
        <v>3200</v>
      </c>
      <c r="E27" s="1196">
        <v>2644.6</v>
      </c>
      <c r="F27" s="1197">
        <f t="shared" si="1"/>
        <v>82.643749999999997</v>
      </c>
      <c r="G27" s="392" t="s">
        <v>597</v>
      </c>
      <c r="H27" s="1206" t="s">
        <v>5674</v>
      </c>
    </row>
    <row r="28" spans="1:8" s="122" customFormat="1" ht="24" customHeight="1" x14ac:dyDescent="0.2">
      <c r="A28" s="162">
        <f t="shared" si="2"/>
        <v>13</v>
      </c>
      <c r="B28" s="1203" t="s">
        <v>5204</v>
      </c>
      <c r="C28" s="1196">
        <v>200</v>
      </c>
      <c r="D28" s="1196">
        <v>300</v>
      </c>
      <c r="E28" s="1196">
        <v>300</v>
      </c>
      <c r="F28" s="1197">
        <f t="shared" si="1"/>
        <v>100</v>
      </c>
      <c r="G28" s="392" t="s">
        <v>597</v>
      </c>
      <c r="H28" s="1198" t="s">
        <v>61</v>
      </c>
    </row>
    <row r="29" spans="1:8" s="122" customFormat="1" ht="21" x14ac:dyDescent="0.2">
      <c r="A29" s="162">
        <f t="shared" si="2"/>
        <v>14</v>
      </c>
      <c r="B29" s="1203" t="s">
        <v>5215</v>
      </c>
      <c r="C29" s="1196">
        <v>465</v>
      </c>
      <c r="D29" s="1196">
        <v>622</v>
      </c>
      <c r="E29" s="1196">
        <v>622</v>
      </c>
      <c r="F29" s="1197">
        <f t="shared" si="1"/>
        <v>100</v>
      </c>
      <c r="G29" s="392" t="s">
        <v>597</v>
      </c>
      <c r="H29" s="1198" t="s">
        <v>61</v>
      </c>
    </row>
    <row r="30" spans="1:8" s="122" customFormat="1" ht="34.5" customHeight="1" x14ac:dyDescent="0.2">
      <c r="A30" s="162">
        <f t="shared" si="2"/>
        <v>15</v>
      </c>
      <c r="B30" s="1203" t="s">
        <v>4946</v>
      </c>
      <c r="C30" s="1196">
        <v>13000</v>
      </c>
      <c r="D30" s="1196">
        <v>13000</v>
      </c>
      <c r="E30" s="1196">
        <v>5466</v>
      </c>
      <c r="F30" s="1197">
        <f t="shared" si="1"/>
        <v>42.046153846153842</v>
      </c>
      <c r="G30" s="392" t="s">
        <v>597</v>
      </c>
      <c r="H30" s="1198" t="s">
        <v>5674</v>
      </c>
    </row>
    <row r="31" spans="1:8" s="122" customFormat="1" ht="34.5" customHeight="1" x14ac:dyDescent="0.2">
      <c r="A31" s="162">
        <f t="shared" si="2"/>
        <v>16</v>
      </c>
      <c r="B31" s="1195" t="s">
        <v>447</v>
      </c>
      <c r="C31" s="1196">
        <v>0</v>
      </c>
      <c r="D31" s="1196">
        <v>710</v>
      </c>
      <c r="E31" s="1196">
        <v>570</v>
      </c>
      <c r="F31" s="1197">
        <f t="shared" si="1"/>
        <v>80.281690140845072</v>
      </c>
      <c r="G31" s="392" t="s">
        <v>603</v>
      </c>
      <c r="H31" s="1198" t="s">
        <v>5675</v>
      </c>
    </row>
    <row r="32" spans="1:8" s="122" customFormat="1" ht="24" customHeight="1" x14ac:dyDescent="0.2">
      <c r="A32" s="162">
        <f t="shared" si="2"/>
        <v>17</v>
      </c>
      <c r="B32" s="1203" t="s">
        <v>5676</v>
      </c>
      <c r="C32" s="1196">
        <v>0</v>
      </c>
      <c r="D32" s="1196">
        <v>20</v>
      </c>
      <c r="E32" s="1196">
        <v>20</v>
      </c>
      <c r="F32" s="1197">
        <f t="shared" si="1"/>
        <v>100</v>
      </c>
      <c r="G32" s="392" t="s">
        <v>603</v>
      </c>
      <c r="H32" s="1198" t="s">
        <v>61</v>
      </c>
    </row>
    <row r="33" spans="1:8" s="122" customFormat="1" ht="24" customHeight="1" x14ac:dyDescent="0.2">
      <c r="A33" s="162">
        <f t="shared" si="2"/>
        <v>18</v>
      </c>
      <c r="B33" s="1195" t="s">
        <v>664</v>
      </c>
      <c r="C33" s="1196">
        <v>1400</v>
      </c>
      <c r="D33" s="1196">
        <v>5400</v>
      </c>
      <c r="E33" s="1196">
        <v>5400</v>
      </c>
      <c r="F33" s="1197">
        <f t="shared" si="1"/>
        <v>100</v>
      </c>
      <c r="G33" s="392" t="s">
        <v>597</v>
      </c>
      <c r="H33" s="1198" t="s">
        <v>61</v>
      </c>
    </row>
    <row r="34" spans="1:8" s="122" customFormat="1" ht="57" customHeight="1" x14ac:dyDescent="0.2">
      <c r="A34" s="162">
        <f t="shared" si="2"/>
        <v>19</v>
      </c>
      <c r="B34" s="1195" t="s">
        <v>665</v>
      </c>
      <c r="C34" s="1196">
        <v>100</v>
      </c>
      <c r="D34" s="1196">
        <v>100</v>
      </c>
      <c r="E34" s="1196">
        <v>0</v>
      </c>
      <c r="F34" s="1197">
        <f t="shared" si="1"/>
        <v>0</v>
      </c>
      <c r="G34" s="392" t="s">
        <v>597</v>
      </c>
      <c r="H34" s="1198" t="s">
        <v>5677</v>
      </c>
    </row>
    <row r="35" spans="1:8" s="122" customFormat="1" ht="34.5" customHeight="1" x14ac:dyDescent="0.2">
      <c r="A35" s="162">
        <f t="shared" si="2"/>
        <v>20</v>
      </c>
      <c r="B35" s="1195" t="s">
        <v>6064</v>
      </c>
      <c r="C35" s="1196">
        <v>40</v>
      </c>
      <c r="D35" s="1196">
        <v>40</v>
      </c>
      <c r="E35" s="1196">
        <v>2.5</v>
      </c>
      <c r="F35" s="1197">
        <f t="shared" si="1"/>
        <v>6.25</v>
      </c>
      <c r="G35" s="392" t="s">
        <v>597</v>
      </c>
      <c r="H35" s="1198" t="s">
        <v>5678</v>
      </c>
    </row>
    <row r="36" spans="1:8" s="122" customFormat="1" ht="15" customHeight="1" x14ac:dyDescent="0.2">
      <c r="A36" s="162">
        <f t="shared" si="2"/>
        <v>21</v>
      </c>
      <c r="B36" s="1203" t="s">
        <v>5679</v>
      </c>
      <c r="C36" s="1196">
        <v>0</v>
      </c>
      <c r="D36" s="1196">
        <v>750</v>
      </c>
      <c r="E36" s="1196">
        <v>713.65436999999997</v>
      </c>
      <c r="F36" s="1197">
        <f t="shared" si="1"/>
        <v>95.153915999999995</v>
      </c>
      <c r="G36" s="392" t="s">
        <v>603</v>
      </c>
      <c r="H36" s="1198" t="s">
        <v>61</v>
      </c>
    </row>
    <row r="37" spans="1:8" s="122" customFormat="1" ht="99.75" customHeight="1" x14ac:dyDescent="0.2">
      <c r="A37" s="162">
        <f t="shared" si="2"/>
        <v>22</v>
      </c>
      <c r="B37" s="1203" t="s">
        <v>442</v>
      </c>
      <c r="C37" s="1196">
        <v>1880</v>
      </c>
      <c r="D37" s="1196">
        <v>3679.37</v>
      </c>
      <c r="E37" s="1196">
        <v>468.11565000000002</v>
      </c>
      <c r="F37" s="1197">
        <f t="shared" si="1"/>
        <v>12.722712040376477</v>
      </c>
      <c r="G37" s="392" t="s">
        <v>599</v>
      </c>
      <c r="H37" s="1198" t="s">
        <v>5680</v>
      </c>
    </row>
    <row r="38" spans="1:8" s="122" customFormat="1" ht="45" customHeight="1" x14ac:dyDescent="0.2">
      <c r="A38" s="162">
        <f t="shared" si="2"/>
        <v>23</v>
      </c>
      <c r="B38" s="1203" t="s">
        <v>5681</v>
      </c>
      <c r="C38" s="1196">
        <v>250</v>
      </c>
      <c r="D38" s="1196">
        <v>250</v>
      </c>
      <c r="E38" s="1196">
        <v>0</v>
      </c>
      <c r="F38" s="1197">
        <f t="shared" si="1"/>
        <v>0</v>
      </c>
      <c r="G38" s="392" t="s">
        <v>597</v>
      </c>
      <c r="H38" s="1198" t="s">
        <v>5682</v>
      </c>
    </row>
    <row r="39" spans="1:8" s="122" customFormat="1" ht="15" customHeight="1" x14ac:dyDescent="0.2">
      <c r="A39" s="162">
        <f t="shared" si="2"/>
        <v>24</v>
      </c>
      <c r="B39" s="1203" t="s">
        <v>5683</v>
      </c>
      <c r="C39" s="1196">
        <v>0</v>
      </c>
      <c r="D39" s="1196">
        <v>779.99999999999989</v>
      </c>
      <c r="E39" s="1196">
        <v>780</v>
      </c>
      <c r="F39" s="1197">
        <f t="shared" si="1"/>
        <v>100.00000000000003</v>
      </c>
      <c r="G39" s="392" t="s">
        <v>603</v>
      </c>
      <c r="H39" s="1198" t="s">
        <v>61</v>
      </c>
    </row>
    <row r="40" spans="1:8" s="122" customFormat="1" ht="34.5" customHeight="1" x14ac:dyDescent="0.2">
      <c r="A40" s="162">
        <f t="shared" si="2"/>
        <v>25</v>
      </c>
      <c r="B40" s="1195" t="s">
        <v>5684</v>
      </c>
      <c r="C40" s="1196">
        <v>0</v>
      </c>
      <c r="D40" s="1196">
        <v>25000</v>
      </c>
      <c r="E40" s="1196">
        <v>16225</v>
      </c>
      <c r="F40" s="1197">
        <f t="shared" si="1"/>
        <v>64.900000000000006</v>
      </c>
      <c r="G40" s="392" t="s">
        <v>603</v>
      </c>
      <c r="H40" s="1198" t="s">
        <v>5685</v>
      </c>
    </row>
    <row r="41" spans="1:8" s="122" customFormat="1" ht="126" x14ac:dyDescent="0.2">
      <c r="A41" s="162">
        <f t="shared" si="2"/>
        <v>26</v>
      </c>
      <c r="B41" s="1195" t="s">
        <v>666</v>
      </c>
      <c r="C41" s="1196">
        <v>390</v>
      </c>
      <c r="D41" s="1196">
        <v>225</v>
      </c>
      <c r="E41" s="1196">
        <v>110.46496999999999</v>
      </c>
      <c r="F41" s="1197">
        <f t="shared" si="1"/>
        <v>49.095542222222221</v>
      </c>
      <c r="G41" s="392" t="s">
        <v>599</v>
      </c>
      <c r="H41" s="1198" t="s">
        <v>6049</v>
      </c>
    </row>
    <row r="42" spans="1:8" s="122" customFormat="1" ht="15" customHeight="1" x14ac:dyDescent="0.2">
      <c r="A42" s="162">
        <f t="shared" si="2"/>
        <v>27</v>
      </c>
      <c r="B42" s="1195" t="s">
        <v>667</v>
      </c>
      <c r="C42" s="1196">
        <v>0</v>
      </c>
      <c r="D42" s="1196">
        <v>300</v>
      </c>
      <c r="E42" s="1196">
        <v>300</v>
      </c>
      <c r="F42" s="1197">
        <f t="shared" si="1"/>
        <v>100</v>
      </c>
      <c r="G42" s="392" t="s">
        <v>597</v>
      </c>
      <c r="H42" s="1198" t="s">
        <v>61</v>
      </c>
    </row>
    <row r="43" spans="1:8" s="122" customFormat="1" ht="24" customHeight="1" x14ac:dyDescent="0.2">
      <c r="A43" s="162">
        <f t="shared" si="2"/>
        <v>28</v>
      </c>
      <c r="B43" s="1195" t="s">
        <v>3443</v>
      </c>
      <c r="C43" s="1196">
        <v>1763</v>
      </c>
      <c r="D43" s="1196">
        <v>1868.44</v>
      </c>
      <c r="E43" s="1196">
        <v>1868.441</v>
      </c>
      <c r="F43" s="1197">
        <f t="shared" si="1"/>
        <v>100.000053520584</v>
      </c>
      <c r="G43" s="392" t="s">
        <v>597</v>
      </c>
      <c r="H43" s="1206" t="s">
        <v>61</v>
      </c>
    </row>
    <row r="44" spans="1:8" s="122" customFormat="1" ht="78" customHeight="1" x14ac:dyDescent="0.2">
      <c r="A44" s="162">
        <f t="shared" si="2"/>
        <v>29</v>
      </c>
      <c r="B44" s="1195" t="s">
        <v>5686</v>
      </c>
      <c r="C44" s="1196">
        <v>2977419</v>
      </c>
      <c r="D44" s="1196">
        <v>0</v>
      </c>
      <c r="E44" s="1196">
        <v>0</v>
      </c>
      <c r="F44" s="1197" t="s">
        <v>2739</v>
      </c>
      <c r="G44" s="392" t="s">
        <v>597</v>
      </c>
      <c r="H44" s="1198" t="s">
        <v>5687</v>
      </c>
    </row>
    <row r="45" spans="1:8" s="122" customFormat="1" ht="24" customHeight="1" x14ac:dyDescent="0.2">
      <c r="A45" s="162">
        <f t="shared" si="2"/>
        <v>30</v>
      </c>
      <c r="B45" s="1195" t="s">
        <v>668</v>
      </c>
      <c r="C45" s="1196">
        <v>25800</v>
      </c>
      <c r="D45" s="1196">
        <v>14440</v>
      </c>
      <c r="E45" s="1196">
        <v>14258.508000000002</v>
      </c>
      <c r="F45" s="1197">
        <f t="shared" si="1"/>
        <v>98.743130193905827</v>
      </c>
      <c r="G45" s="392" t="s">
        <v>597</v>
      </c>
      <c r="H45" s="1198" t="s">
        <v>61</v>
      </c>
    </row>
    <row r="46" spans="1:8" s="129" customFormat="1" ht="13.5" customHeight="1" thickBot="1" x14ac:dyDescent="0.25">
      <c r="A46" s="1408" t="s">
        <v>295</v>
      </c>
      <c r="B46" s="1409"/>
      <c r="C46" s="140">
        <f>SUM(C16:C45)</f>
        <v>3362951</v>
      </c>
      <c r="D46" s="140">
        <f>SUM(D16:D45)</f>
        <v>2675351.4500000002</v>
      </c>
      <c r="E46" s="140">
        <f>SUM(E16:E45)</f>
        <v>2654077.2699900004</v>
      </c>
      <c r="F46" s="141">
        <f t="shared" si="1"/>
        <v>99.204808025876389</v>
      </c>
      <c r="G46" s="142"/>
      <c r="H46" s="163"/>
    </row>
    <row r="47" spans="1:8" s="116" customFormat="1" ht="18" customHeight="1" thickBot="1" x14ac:dyDescent="0.2">
      <c r="A47" s="160" t="s">
        <v>589</v>
      </c>
      <c r="B47" s="143"/>
      <c r="C47" s="144"/>
      <c r="D47" s="144"/>
      <c r="E47" s="145"/>
      <c r="F47" s="137"/>
      <c r="G47" s="138"/>
      <c r="H47" s="1207"/>
    </row>
    <row r="48" spans="1:8" s="122" customFormat="1" ht="99" customHeight="1" x14ac:dyDescent="0.2">
      <c r="A48" s="1208">
        <f>A45+1</f>
        <v>31</v>
      </c>
      <c r="B48" s="1209" t="s">
        <v>669</v>
      </c>
      <c r="C48" s="1210">
        <v>211267</v>
      </c>
      <c r="D48" s="1210">
        <v>159190</v>
      </c>
      <c r="E48" s="1210">
        <v>154890</v>
      </c>
      <c r="F48" s="1197">
        <f>E48/D48*100</f>
        <v>97.298825303096919</v>
      </c>
      <c r="G48" s="392" t="s">
        <v>597</v>
      </c>
      <c r="H48" s="1198" t="s">
        <v>5688</v>
      </c>
    </row>
    <row r="49" spans="1:8" s="122" customFormat="1" ht="24" customHeight="1" x14ac:dyDescent="0.2">
      <c r="A49" s="162">
        <f t="shared" ref="A49:A56" si="3">A48+1</f>
        <v>32</v>
      </c>
      <c r="B49" s="1209" t="s">
        <v>5689</v>
      </c>
      <c r="C49" s="1210">
        <v>30200</v>
      </c>
      <c r="D49" s="1210">
        <v>24440</v>
      </c>
      <c r="E49" s="1210">
        <v>24340</v>
      </c>
      <c r="F49" s="1197">
        <f t="shared" ref="F49:F57" si="4">E49/D49*100</f>
        <v>99.590834697217673</v>
      </c>
      <c r="G49" s="392" t="s">
        <v>597</v>
      </c>
      <c r="H49" s="1198" t="s">
        <v>61</v>
      </c>
    </row>
    <row r="50" spans="1:8" s="122" customFormat="1" ht="24" customHeight="1" x14ac:dyDescent="0.2">
      <c r="A50" s="162">
        <f t="shared" si="3"/>
        <v>33</v>
      </c>
      <c r="B50" s="1200" t="s">
        <v>5690</v>
      </c>
      <c r="C50" s="1201">
        <v>20000</v>
      </c>
      <c r="D50" s="1201">
        <v>0</v>
      </c>
      <c r="E50" s="1201">
        <v>0</v>
      </c>
      <c r="F50" s="1197" t="s">
        <v>2739</v>
      </c>
      <c r="G50" s="392" t="s">
        <v>597</v>
      </c>
      <c r="H50" s="1198" t="s">
        <v>5691</v>
      </c>
    </row>
    <row r="51" spans="1:8" s="122" customFormat="1" ht="159.75" customHeight="1" x14ac:dyDescent="0.2">
      <c r="A51" s="162">
        <f t="shared" si="3"/>
        <v>34</v>
      </c>
      <c r="B51" s="1200" t="s">
        <v>670</v>
      </c>
      <c r="C51" s="1201">
        <v>137542</v>
      </c>
      <c r="D51" s="1201">
        <v>128342</v>
      </c>
      <c r="E51" s="1201">
        <v>0</v>
      </c>
      <c r="F51" s="1197">
        <f t="shared" si="4"/>
        <v>0</v>
      </c>
      <c r="G51" s="392" t="s">
        <v>597</v>
      </c>
      <c r="H51" s="1198" t="s">
        <v>5692</v>
      </c>
    </row>
    <row r="52" spans="1:8" s="122" customFormat="1" ht="24" customHeight="1" x14ac:dyDescent="0.2">
      <c r="A52" s="162">
        <f t="shared" si="3"/>
        <v>35</v>
      </c>
      <c r="B52" s="1200" t="s">
        <v>671</v>
      </c>
      <c r="C52" s="1201">
        <v>0</v>
      </c>
      <c r="D52" s="1201">
        <v>723540.88</v>
      </c>
      <c r="E52" s="1201">
        <v>723540.88</v>
      </c>
      <c r="F52" s="1197">
        <f t="shared" si="4"/>
        <v>100</v>
      </c>
      <c r="G52" s="392" t="s">
        <v>597</v>
      </c>
      <c r="H52" s="1215" t="s">
        <v>61</v>
      </c>
    </row>
    <row r="53" spans="1:8" s="122" customFormat="1" ht="24" customHeight="1" x14ac:dyDescent="0.2">
      <c r="A53" s="162">
        <f t="shared" si="3"/>
        <v>36</v>
      </c>
      <c r="B53" s="1200" t="s">
        <v>3256</v>
      </c>
      <c r="C53" s="1201">
        <v>0</v>
      </c>
      <c r="D53" s="1201">
        <v>667.12</v>
      </c>
      <c r="E53" s="1201">
        <v>667.11500000000001</v>
      </c>
      <c r="F53" s="1197">
        <f t="shared" si="4"/>
        <v>99.999250509653436</v>
      </c>
      <c r="G53" s="392" t="s">
        <v>597</v>
      </c>
      <c r="H53" s="1198" t="s">
        <v>61</v>
      </c>
    </row>
    <row r="54" spans="1:8" s="122" customFormat="1" ht="24" customHeight="1" x14ac:dyDescent="0.2">
      <c r="A54" s="162">
        <f t="shared" si="3"/>
        <v>37</v>
      </c>
      <c r="B54" s="1209" t="s">
        <v>5693</v>
      </c>
      <c r="C54" s="1210">
        <v>0</v>
      </c>
      <c r="D54" s="1210">
        <v>6896.6399999999994</v>
      </c>
      <c r="E54" s="1210">
        <v>6896.6271799999995</v>
      </c>
      <c r="F54" s="1197">
        <f t="shared" si="4"/>
        <v>99.999814112379354</v>
      </c>
      <c r="G54" s="392" t="s">
        <v>597</v>
      </c>
      <c r="H54" s="1206" t="s">
        <v>61</v>
      </c>
    </row>
    <row r="55" spans="1:8" s="122" customFormat="1" ht="24" customHeight="1" x14ac:dyDescent="0.2">
      <c r="A55" s="162">
        <f t="shared" si="3"/>
        <v>38</v>
      </c>
      <c r="B55" s="1209" t="s">
        <v>668</v>
      </c>
      <c r="C55" s="1210">
        <v>0</v>
      </c>
      <c r="D55" s="1210">
        <v>11280</v>
      </c>
      <c r="E55" s="1210">
        <v>10816.08</v>
      </c>
      <c r="F55" s="1197">
        <f t="shared" si="4"/>
        <v>95.887234042553189</v>
      </c>
      <c r="G55" s="392" t="s">
        <v>597</v>
      </c>
      <c r="H55" s="1206" t="s">
        <v>61</v>
      </c>
    </row>
    <row r="56" spans="1:8" s="122" customFormat="1" ht="24" customHeight="1" x14ac:dyDescent="0.2">
      <c r="A56" s="162">
        <f t="shared" si="3"/>
        <v>39</v>
      </c>
      <c r="B56" s="1209" t="s">
        <v>5694</v>
      </c>
      <c r="C56" s="1210">
        <v>0</v>
      </c>
      <c r="D56" s="1210">
        <v>11248.349999999999</v>
      </c>
      <c r="E56" s="1210">
        <v>11248.35</v>
      </c>
      <c r="F56" s="1197">
        <f t="shared" si="4"/>
        <v>100.00000000000003</v>
      </c>
      <c r="G56" s="392" t="s">
        <v>597</v>
      </c>
      <c r="H56" s="1206" t="s">
        <v>61</v>
      </c>
    </row>
    <row r="57" spans="1:8" s="122" customFormat="1" ht="13.5" customHeight="1" thickBot="1" x14ac:dyDescent="0.25">
      <c r="A57" s="1408" t="s">
        <v>295</v>
      </c>
      <c r="B57" s="1409"/>
      <c r="C57" s="140">
        <f>SUM(C48:C56)</f>
        <v>399009</v>
      </c>
      <c r="D57" s="140">
        <f>SUM(D48:D56)</f>
        <v>1065604.9900000002</v>
      </c>
      <c r="E57" s="140">
        <f>SUM(E48:E56)</f>
        <v>932399.05217999988</v>
      </c>
      <c r="F57" s="141">
        <f t="shared" si="4"/>
        <v>87.499501309579983</v>
      </c>
      <c r="G57" s="142"/>
      <c r="H57" s="163"/>
    </row>
    <row r="58" spans="1:8" s="116" customFormat="1" ht="18" customHeight="1" thickBot="1" x14ac:dyDescent="0.2">
      <c r="A58" s="160" t="s">
        <v>616</v>
      </c>
      <c r="B58" s="143"/>
      <c r="C58" s="145"/>
      <c r="D58" s="145"/>
      <c r="E58" s="145"/>
      <c r="F58" s="137"/>
      <c r="G58" s="138"/>
      <c r="H58" s="1207"/>
    </row>
    <row r="59" spans="1:8" s="122" customFormat="1" ht="24" customHeight="1" x14ac:dyDescent="0.2">
      <c r="A59" s="1208">
        <f>A56+1</f>
        <v>40</v>
      </c>
      <c r="B59" s="1219" t="s">
        <v>672</v>
      </c>
      <c r="C59" s="1220">
        <v>191000</v>
      </c>
      <c r="D59" s="1220">
        <v>191000</v>
      </c>
      <c r="E59" s="1220">
        <v>191000</v>
      </c>
      <c r="F59" s="1197">
        <f>E59/D59*100</f>
        <v>100</v>
      </c>
      <c r="G59" s="392" t="s">
        <v>597</v>
      </c>
      <c r="H59" s="1206" t="s">
        <v>61</v>
      </c>
    </row>
    <row r="60" spans="1:8" s="122" customFormat="1" ht="13.5" customHeight="1" thickBot="1" x14ac:dyDescent="0.25">
      <c r="A60" s="1408" t="s">
        <v>295</v>
      </c>
      <c r="B60" s="1409"/>
      <c r="C60" s="140">
        <f>SUM(C59:C59)</f>
        <v>191000</v>
      </c>
      <c r="D60" s="140">
        <f>SUM(D59:D59)</f>
        <v>191000</v>
      </c>
      <c r="E60" s="140">
        <f>SUM(E59:E59)</f>
        <v>191000</v>
      </c>
      <c r="F60" s="151">
        <f>E60/D60*100</f>
        <v>100</v>
      </c>
      <c r="G60" s="142"/>
      <c r="H60" s="163"/>
    </row>
    <row r="61" spans="1:8" ht="18" customHeight="1" thickBot="1" x14ac:dyDescent="0.2">
      <c r="A61" s="164" t="s">
        <v>605</v>
      </c>
      <c r="B61" s="146"/>
      <c r="C61" s="147"/>
      <c r="D61" s="147"/>
      <c r="E61" s="148"/>
      <c r="F61" s="149"/>
      <c r="G61" s="165"/>
      <c r="H61" s="166"/>
    </row>
    <row r="62" spans="1:8" s="122" customFormat="1" ht="78" customHeight="1" x14ac:dyDescent="0.2">
      <c r="A62" s="1208">
        <f>A59+1</f>
        <v>41</v>
      </c>
      <c r="B62" s="1200" t="s">
        <v>3598</v>
      </c>
      <c r="C62" s="1201">
        <v>0</v>
      </c>
      <c r="D62" s="1201">
        <v>473.92</v>
      </c>
      <c r="E62" s="1201">
        <v>0</v>
      </c>
      <c r="F62" s="1197">
        <f t="shared" ref="F62:F82" si="5">E62/D62*100</f>
        <v>0</v>
      </c>
      <c r="G62" s="1211" t="s">
        <v>599</v>
      </c>
      <c r="H62" s="1198" t="s">
        <v>5695</v>
      </c>
    </row>
    <row r="63" spans="1:8" s="122" customFormat="1" ht="70.5" customHeight="1" x14ac:dyDescent="0.2">
      <c r="A63" s="162">
        <f t="shared" ref="A63:A81" si="6">A62+1</f>
        <v>42</v>
      </c>
      <c r="B63" s="1200" t="s">
        <v>4071</v>
      </c>
      <c r="C63" s="1201">
        <v>37000</v>
      </c>
      <c r="D63" s="1201">
        <v>25500</v>
      </c>
      <c r="E63" s="1201">
        <v>4118.75468</v>
      </c>
      <c r="F63" s="1197">
        <f t="shared" si="5"/>
        <v>16.151979137254902</v>
      </c>
      <c r="G63" s="1211" t="s">
        <v>599</v>
      </c>
      <c r="H63" s="1198" t="s">
        <v>5696</v>
      </c>
    </row>
    <row r="64" spans="1:8" s="122" customFormat="1" ht="24" customHeight="1" x14ac:dyDescent="0.2">
      <c r="A64" s="162">
        <f t="shared" si="6"/>
        <v>43</v>
      </c>
      <c r="B64" s="1200" t="s">
        <v>3444</v>
      </c>
      <c r="C64" s="1201">
        <v>1000</v>
      </c>
      <c r="D64" s="1201">
        <v>0</v>
      </c>
      <c r="E64" s="1201">
        <v>0</v>
      </c>
      <c r="F64" s="1197" t="s">
        <v>2739</v>
      </c>
      <c r="G64" s="392" t="s">
        <v>603</v>
      </c>
      <c r="H64" s="1206" t="s">
        <v>61</v>
      </c>
    </row>
    <row r="65" spans="1:8" s="122" customFormat="1" ht="24" customHeight="1" x14ac:dyDescent="0.2">
      <c r="A65" s="162">
        <f t="shared" si="6"/>
        <v>44</v>
      </c>
      <c r="B65" s="1200" t="s">
        <v>3445</v>
      </c>
      <c r="C65" s="1201">
        <v>25300</v>
      </c>
      <c r="D65" s="1201">
        <v>0</v>
      </c>
      <c r="E65" s="1201">
        <v>0</v>
      </c>
      <c r="F65" s="1197" t="s">
        <v>2739</v>
      </c>
      <c r="G65" s="1211" t="s">
        <v>599</v>
      </c>
      <c r="H65" s="1206" t="s">
        <v>5697</v>
      </c>
    </row>
    <row r="66" spans="1:8" s="122" customFormat="1" ht="24" customHeight="1" x14ac:dyDescent="0.2">
      <c r="A66" s="162">
        <f t="shared" si="6"/>
        <v>45</v>
      </c>
      <c r="B66" s="1200" t="s">
        <v>3057</v>
      </c>
      <c r="C66" s="1201">
        <v>0</v>
      </c>
      <c r="D66" s="1201">
        <v>1100.43</v>
      </c>
      <c r="E66" s="1201">
        <v>1100.43</v>
      </c>
      <c r="F66" s="1197">
        <f t="shared" si="5"/>
        <v>100</v>
      </c>
      <c r="G66" s="392" t="s">
        <v>603</v>
      </c>
      <c r="H66" s="1206" t="s">
        <v>61</v>
      </c>
    </row>
    <row r="67" spans="1:8" s="122" customFormat="1" ht="89.25" customHeight="1" x14ac:dyDescent="0.2">
      <c r="A67" s="162">
        <f t="shared" si="6"/>
        <v>46</v>
      </c>
      <c r="B67" s="1200" t="s">
        <v>3446</v>
      </c>
      <c r="C67" s="1201">
        <v>0</v>
      </c>
      <c r="D67" s="1201">
        <v>1250</v>
      </c>
      <c r="E67" s="1201">
        <v>575.76400000000001</v>
      </c>
      <c r="F67" s="1197">
        <f t="shared" si="5"/>
        <v>46.061120000000003</v>
      </c>
      <c r="G67" s="1211" t="s">
        <v>599</v>
      </c>
      <c r="H67" s="1198" t="s">
        <v>5698</v>
      </c>
    </row>
    <row r="68" spans="1:8" s="122" customFormat="1" ht="45" customHeight="1" x14ac:dyDescent="0.2">
      <c r="A68" s="162">
        <f t="shared" si="6"/>
        <v>47</v>
      </c>
      <c r="B68" s="1200" t="s">
        <v>3447</v>
      </c>
      <c r="C68" s="1201">
        <v>0</v>
      </c>
      <c r="D68" s="1201">
        <v>16063</v>
      </c>
      <c r="E68" s="1201">
        <v>9711.8702699999994</v>
      </c>
      <c r="F68" s="1197">
        <f t="shared" si="5"/>
        <v>60.461123513664937</v>
      </c>
      <c r="G68" s="1211" t="s">
        <v>599</v>
      </c>
      <c r="H68" s="1227" t="s">
        <v>5699</v>
      </c>
    </row>
    <row r="69" spans="1:8" s="122" customFormat="1" ht="109.5" customHeight="1" x14ac:dyDescent="0.2">
      <c r="A69" s="162">
        <f t="shared" si="6"/>
        <v>48</v>
      </c>
      <c r="B69" s="1200" t="s">
        <v>5700</v>
      </c>
      <c r="C69" s="1201">
        <v>19500</v>
      </c>
      <c r="D69" s="1201">
        <v>150</v>
      </c>
      <c r="E69" s="1201">
        <v>0</v>
      </c>
      <c r="F69" s="1197">
        <f t="shared" si="5"/>
        <v>0</v>
      </c>
      <c r="G69" s="1211" t="s">
        <v>599</v>
      </c>
      <c r="H69" s="1198" t="s">
        <v>5701</v>
      </c>
    </row>
    <row r="70" spans="1:8" s="122" customFormat="1" ht="24" customHeight="1" x14ac:dyDescent="0.2">
      <c r="A70" s="162">
        <f t="shared" si="6"/>
        <v>49</v>
      </c>
      <c r="B70" s="1200" t="s">
        <v>4072</v>
      </c>
      <c r="C70" s="1201">
        <v>5000</v>
      </c>
      <c r="D70" s="1201">
        <v>1221.47</v>
      </c>
      <c r="E70" s="1201">
        <v>1221.4690000000001</v>
      </c>
      <c r="F70" s="1197">
        <f t="shared" si="5"/>
        <v>99.999918131431798</v>
      </c>
      <c r="G70" s="392" t="s">
        <v>603</v>
      </c>
      <c r="H70" s="1198" t="s">
        <v>61</v>
      </c>
    </row>
    <row r="71" spans="1:8" s="122" customFormat="1" ht="89.25" customHeight="1" x14ac:dyDescent="0.2">
      <c r="A71" s="162">
        <f t="shared" si="6"/>
        <v>50</v>
      </c>
      <c r="B71" s="1200" t="s">
        <v>5702</v>
      </c>
      <c r="C71" s="1201">
        <v>3000</v>
      </c>
      <c r="D71" s="1201">
        <v>100.43</v>
      </c>
      <c r="E71" s="1201">
        <v>0</v>
      </c>
      <c r="F71" s="1197">
        <f t="shared" si="5"/>
        <v>0</v>
      </c>
      <c r="G71" s="1211" t="s">
        <v>599</v>
      </c>
      <c r="H71" s="1227" t="s">
        <v>5703</v>
      </c>
    </row>
    <row r="72" spans="1:8" s="122" customFormat="1" ht="67.5" customHeight="1" x14ac:dyDescent="0.2">
      <c r="A72" s="162">
        <f t="shared" si="6"/>
        <v>51</v>
      </c>
      <c r="B72" s="1200" t="s">
        <v>4073</v>
      </c>
      <c r="C72" s="1201">
        <v>1000</v>
      </c>
      <c r="D72" s="1201">
        <v>1000</v>
      </c>
      <c r="E72" s="1201">
        <v>272.25</v>
      </c>
      <c r="F72" s="1197">
        <f t="shared" si="5"/>
        <v>27.224999999999998</v>
      </c>
      <c r="G72" s="1211" t="s">
        <v>599</v>
      </c>
      <c r="H72" s="1227" t="s">
        <v>5704</v>
      </c>
    </row>
    <row r="73" spans="1:8" s="122" customFormat="1" ht="94.5" x14ac:dyDescent="0.2">
      <c r="A73" s="162">
        <f t="shared" si="6"/>
        <v>52</v>
      </c>
      <c r="B73" s="1200" t="s">
        <v>3599</v>
      </c>
      <c r="C73" s="1201">
        <v>0</v>
      </c>
      <c r="D73" s="1201">
        <v>6350</v>
      </c>
      <c r="E73" s="1201">
        <v>4250</v>
      </c>
      <c r="F73" s="1197">
        <f t="shared" si="5"/>
        <v>66.929133858267718</v>
      </c>
      <c r="G73" s="1211" t="s">
        <v>599</v>
      </c>
      <c r="H73" s="1227" t="s">
        <v>5705</v>
      </c>
    </row>
    <row r="74" spans="1:8" s="122" customFormat="1" ht="52.5" x14ac:dyDescent="0.2">
      <c r="A74" s="162">
        <f t="shared" si="6"/>
        <v>53</v>
      </c>
      <c r="B74" s="1200" t="s">
        <v>3975</v>
      </c>
      <c r="C74" s="1201">
        <v>0</v>
      </c>
      <c r="D74" s="1201">
        <v>4000</v>
      </c>
      <c r="E74" s="1201">
        <v>0</v>
      </c>
      <c r="F74" s="1197">
        <f t="shared" si="5"/>
        <v>0</v>
      </c>
      <c r="G74" s="1199" t="s">
        <v>599</v>
      </c>
      <c r="H74" s="1198" t="s">
        <v>5706</v>
      </c>
    </row>
    <row r="75" spans="1:8" s="122" customFormat="1" ht="45" customHeight="1" x14ac:dyDescent="0.2">
      <c r="A75" s="162">
        <f t="shared" si="6"/>
        <v>54</v>
      </c>
      <c r="B75" s="1200" t="s">
        <v>5707</v>
      </c>
      <c r="C75" s="1201">
        <v>0</v>
      </c>
      <c r="D75" s="1201">
        <v>6000</v>
      </c>
      <c r="E75" s="1201">
        <v>0</v>
      </c>
      <c r="F75" s="1197">
        <f t="shared" si="5"/>
        <v>0</v>
      </c>
      <c r="G75" s="1211" t="s">
        <v>599</v>
      </c>
      <c r="H75" s="1198" t="s">
        <v>5708</v>
      </c>
    </row>
    <row r="76" spans="1:8" s="122" customFormat="1" ht="73.5" x14ac:dyDescent="0.2">
      <c r="A76" s="162">
        <f t="shared" si="6"/>
        <v>55</v>
      </c>
      <c r="B76" s="1200" t="s">
        <v>5709</v>
      </c>
      <c r="C76" s="1201">
        <v>0</v>
      </c>
      <c r="D76" s="1201">
        <v>4000</v>
      </c>
      <c r="E76" s="1201">
        <v>0</v>
      </c>
      <c r="F76" s="1197">
        <f t="shared" si="5"/>
        <v>0</v>
      </c>
      <c r="G76" s="1211" t="s">
        <v>599</v>
      </c>
      <c r="H76" s="1198" t="s">
        <v>5710</v>
      </c>
    </row>
    <row r="77" spans="1:8" s="122" customFormat="1" ht="15" customHeight="1" x14ac:dyDescent="0.2">
      <c r="A77" s="162">
        <f t="shared" si="6"/>
        <v>56</v>
      </c>
      <c r="B77" s="1200" t="s">
        <v>4074</v>
      </c>
      <c r="C77" s="1201">
        <v>0</v>
      </c>
      <c r="D77" s="1201">
        <v>66692</v>
      </c>
      <c r="E77" s="1201">
        <v>66692</v>
      </c>
      <c r="F77" s="1197">
        <f t="shared" si="5"/>
        <v>100</v>
      </c>
      <c r="G77" s="392" t="s">
        <v>603</v>
      </c>
      <c r="H77" s="1198" t="s">
        <v>61</v>
      </c>
    </row>
    <row r="78" spans="1:8" s="122" customFormat="1" ht="24" customHeight="1" x14ac:dyDescent="0.2">
      <c r="A78" s="162">
        <f t="shared" si="6"/>
        <v>57</v>
      </c>
      <c r="B78" s="1200" t="s">
        <v>532</v>
      </c>
      <c r="C78" s="1201">
        <v>2000</v>
      </c>
      <c r="D78" s="1201">
        <v>4000</v>
      </c>
      <c r="E78" s="1201">
        <v>4000</v>
      </c>
      <c r="F78" s="1197">
        <f t="shared" si="5"/>
        <v>100</v>
      </c>
      <c r="G78" s="392" t="s">
        <v>603</v>
      </c>
      <c r="H78" s="1198" t="s">
        <v>61</v>
      </c>
    </row>
    <row r="79" spans="1:8" s="122" customFormat="1" ht="24" customHeight="1" x14ac:dyDescent="0.2">
      <c r="A79" s="162">
        <f t="shared" si="6"/>
        <v>58</v>
      </c>
      <c r="B79" s="1200" t="s">
        <v>533</v>
      </c>
      <c r="C79" s="1201">
        <v>16795</v>
      </c>
      <c r="D79" s="1201">
        <v>155835.82</v>
      </c>
      <c r="E79" s="1201">
        <v>138922.31243999998</v>
      </c>
      <c r="F79" s="1197">
        <f t="shared" si="5"/>
        <v>89.146585451278128</v>
      </c>
      <c r="G79" s="392" t="s">
        <v>603</v>
      </c>
      <c r="H79" s="1198" t="s">
        <v>5515</v>
      </c>
    </row>
    <row r="80" spans="1:8" s="122" customFormat="1" ht="147" x14ac:dyDescent="0.2">
      <c r="A80" s="162">
        <f t="shared" si="6"/>
        <v>59</v>
      </c>
      <c r="B80" s="1200" t="s">
        <v>534</v>
      </c>
      <c r="C80" s="1201">
        <v>132379</v>
      </c>
      <c r="D80" s="1201">
        <v>137000</v>
      </c>
      <c r="E80" s="1201">
        <v>52969.862560000001</v>
      </c>
      <c r="F80" s="1197">
        <f t="shared" si="5"/>
        <v>38.664133255474454</v>
      </c>
      <c r="G80" s="1211" t="s">
        <v>599</v>
      </c>
      <c r="H80" s="1214" t="s">
        <v>5711</v>
      </c>
    </row>
    <row r="81" spans="1:8" s="122" customFormat="1" ht="77.25" customHeight="1" x14ac:dyDescent="0.2">
      <c r="A81" s="162">
        <f t="shared" si="6"/>
        <v>60</v>
      </c>
      <c r="B81" s="1200" t="s">
        <v>5712</v>
      </c>
      <c r="C81" s="1201">
        <v>0</v>
      </c>
      <c r="D81" s="1201">
        <v>150</v>
      </c>
      <c r="E81" s="1201">
        <v>0</v>
      </c>
      <c r="F81" s="1197">
        <f t="shared" si="5"/>
        <v>0</v>
      </c>
      <c r="G81" s="1211" t="s">
        <v>599</v>
      </c>
      <c r="H81" s="1227" t="s">
        <v>5713</v>
      </c>
    </row>
    <row r="82" spans="1:8" s="122" customFormat="1" ht="13.5" customHeight="1" thickBot="1" x14ac:dyDescent="0.25">
      <c r="A82" s="1408" t="s">
        <v>295</v>
      </c>
      <c r="B82" s="1409"/>
      <c r="C82" s="140">
        <f>SUM(C62:C81)</f>
        <v>242974</v>
      </c>
      <c r="D82" s="150">
        <f>SUM(D62:D81)</f>
        <v>430887.07</v>
      </c>
      <c r="E82" s="150">
        <f>SUM(E62:E81)</f>
        <v>283834.71294999996</v>
      </c>
      <c r="F82" s="151">
        <f t="shared" si="5"/>
        <v>65.872181532390826</v>
      </c>
      <c r="G82" s="142"/>
      <c r="H82" s="152"/>
    </row>
    <row r="83" spans="1:8" ht="18" customHeight="1" thickBot="1" x14ac:dyDescent="0.2">
      <c r="A83" s="160" t="s">
        <v>591</v>
      </c>
      <c r="B83" s="134"/>
      <c r="C83" s="135"/>
      <c r="D83" s="135"/>
      <c r="E83" s="136"/>
      <c r="F83" s="137"/>
      <c r="G83" s="138"/>
      <c r="H83" s="167"/>
    </row>
    <row r="84" spans="1:8" s="122" customFormat="1" ht="21" x14ac:dyDescent="0.2">
      <c r="A84" s="1208">
        <f>A81+1</f>
        <v>61</v>
      </c>
      <c r="B84" s="1200" t="s">
        <v>552</v>
      </c>
      <c r="C84" s="1201">
        <v>0</v>
      </c>
      <c r="D84" s="1201">
        <v>2677.64</v>
      </c>
      <c r="E84" s="1201">
        <v>2677.6330600000001</v>
      </c>
      <c r="F84" s="1197">
        <f t="shared" ref="F84:F114" si="7">E84/D84*100</f>
        <v>99.999740816539955</v>
      </c>
      <c r="G84" s="392" t="s">
        <v>603</v>
      </c>
      <c r="H84" s="1214" t="s">
        <v>61</v>
      </c>
    </row>
    <row r="85" spans="1:8" s="122" customFormat="1" ht="120.75" customHeight="1" x14ac:dyDescent="0.2">
      <c r="A85" s="162">
        <f t="shared" ref="A85:A113" si="8">A84+1</f>
        <v>62</v>
      </c>
      <c r="B85" s="1200" t="s">
        <v>553</v>
      </c>
      <c r="C85" s="1201">
        <v>143000</v>
      </c>
      <c r="D85" s="1201">
        <v>102000</v>
      </c>
      <c r="E85" s="1201">
        <v>83218.955960000007</v>
      </c>
      <c r="F85" s="1197">
        <f t="shared" si="7"/>
        <v>81.587211725490207</v>
      </c>
      <c r="G85" s="1211" t="s">
        <v>599</v>
      </c>
      <c r="H85" s="1214" t="s">
        <v>5714</v>
      </c>
    </row>
    <row r="86" spans="1:8" s="122" customFormat="1" ht="120.75" customHeight="1" x14ac:dyDescent="0.2">
      <c r="A86" s="162">
        <f t="shared" si="8"/>
        <v>63</v>
      </c>
      <c r="B86" s="1200" t="s">
        <v>2640</v>
      </c>
      <c r="C86" s="1201">
        <v>26000</v>
      </c>
      <c r="D86" s="1201">
        <v>30000.28</v>
      </c>
      <c r="E86" s="1201">
        <v>8486.4313199999997</v>
      </c>
      <c r="F86" s="1197">
        <f t="shared" si="7"/>
        <v>28.287840380156453</v>
      </c>
      <c r="G86" s="1211" t="s">
        <v>599</v>
      </c>
      <c r="H86" s="1214" t="s">
        <v>5715</v>
      </c>
    </row>
    <row r="87" spans="1:8" s="122" customFormat="1" ht="15" customHeight="1" x14ac:dyDescent="0.2">
      <c r="A87" s="162">
        <f t="shared" si="8"/>
        <v>64</v>
      </c>
      <c r="B87" s="1200" t="s">
        <v>3177</v>
      </c>
      <c r="C87" s="1201">
        <v>330</v>
      </c>
      <c r="D87" s="1201">
        <v>4792.01</v>
      </c>
      <c r="E87" s="1201">
        <v>1297.2637700000005</v>
      </c>
      <c r="F87" s="1197">
        <f t="shared" si="7"/>
        <v>27.071391128148743</v>
      </c>
      <c r="G87" s="1211" t="s">
        <v>599</v>
      </c>
      <c r="H87" s="512" t="s">
        <v>61</v>
      </c>
    </row>
    <row r="88" spans="1:8" s="122" customFormat="1" ht="78" customHeight="1" x14ac:dyDescent="0.2">
      <c r="A88" s="162">
        <f t="shared" si="8"/>
        <v>65</v>
      </c>
      <c r="B88" s="1200" t="s">
        <v>3175</v>
      </c>
      <c r="C88" s="1201">
        <v>800</v>
      </c>
      <c r="D88" s="1201">
        <v>11589.060000000003</v>
      </c>
      <c r="E88" s="1201">
        <v>2766.3762799999995</v>
      </c>
      <c r="F88" s="1197">
        <f t="shared" si="7"/>
        <v>23.870583809213162</v>
      </c>
      <c r="G88" s="1211" t="s">
        <v>599</v>
      </c>
      <c r="H88" s="1228" t="s">
        <v>5716</v>
      </c>
    </row>
    <row r="89" spans="1:8" s="122" customFormat="1" ht="45" customHeight="1" x14ac:dyDescent="0.2">
      <c r="A89" s="162">
        <f t="shared" si="8"/>
        <v>66</v>
      </c>
      <c r="B89" s="1200" t="s">
        <v>3179</v>
      </c>
      <c r="C89" s="1201">
        <v>600</v>
      </c>
      <c r="D89" s="1201">
        <v>0</v>
      </c>
      <c r="E89" s="1201">
        <v>0</v>
      </c>
      <c r="F89" s="1197" t="s">
        <v>2739</v>
      </c>
      <c r="G89" s="392" t="s">
        <v>603</v>
      </c>
      <c r="H89" s="1215" t="s">
        <v>5717</v>
      </c>
    </row>
    <row r="90" spans="1:8" s="122" customFormat="1" ht="57" customHeight="1" x14ac:dyDescent="0.2">
      <c r="A90" s="162">
        <f t="shared" si="8"/>
        <v>67</v>
      </c>
      <c r="B90" s="1200" t="s">
        <v>3219</v>
      </c>
      <c r="C90" s="1201">
        <v>650</v>
      </c>
      <c r="D90" s="1201">
        <v>9855.84</v>
      </c>
      <c r="E90" s="1201">
        <v>5740.1948300000004</v>
      </c>
      <c r="F90" s="1197">
        <f t="shared" si="7"/>
        <v>58.241558608905997</v>
      </c>
      <c r="G90" s="1199" t="s">
        <v>599</v>
      </c>
      <c r="H90" s="1214" t="s">
        <v>5718</v>
      </c>
    </row>
    <row r="91" spans="1:8" s="122" customFormat="1" ht="67.5" customHeight="1" x14ac:dyDescent="0.2">
      <c r="A91" s="162">
        <f t="shared" si="8"/>
        <v>68</v>
      </c>
      <c r="B91" s="1200" t="s">
        <v>3184</v>
      </c>
      <c r="C91" s="1201">
        <v>640</v>
      </c>
      <c r="D91" s="1201">
        <v>6817.1199999999972</v>
      </c>
      <c r="E91" s="1201">
        <v>4284.8069700000005</v>
      </c>
      <c r="F91" s="1197">
        <f t="shared" si="7"/>
        <v>62.853623964372083</v>
      </c>
      <c r="G91" s="1211" t="s">
        <v>599</v>
      </c>
      <c r="H91" s="1214" t="s">
        <v>5719</v>
      </c>
    </row>
    <row r="92" spans="1:8" s="122" customFormat="1" ht="73.5" x14ac:dyDescent="0.2">
      <c r="A92" s="162">
        <f t="shared" si="8"/>
        <v>69</v>
      </c>
      <c r="B92" s="1200" t="s">
        <v>3178</v>
      </c>
      <c r="C92" s="1201">
        <v>700</v>
      </c>
      <c r="D92" s="1201">
        <v>11614.780000000002</v>
      </c>
      <c r="E92" s="1201">
        <v>6409.2033300000003</v>
      </c>
      <c r="F92" s="1197">
        <f t="shared" si="7"/>
        <v>55.181444073843835</v>
      </c>
      <c r="G92" s="1199" t="s">
        <v>599</v>
      </c>
      <c r="H92" s="1214" t="s">
        <v>5720</v>
      </c>
    </row>
    <row r="93" spans="1:8" s="122" customFormat="1" ht="115.5" x14ac:dyDescent="0.2">
      <c r="A93" s="162">
        <f t="shared" si="8"/>
        <v>70</v>
      </c>
      <c r="B93" s="1200" t="s">
        <v>3174</v>
      </c>
      <c r="C93" s="1201">
        <v>21300</v>
      </c>
      <c r="D93" s="1201">
        <v>20834.650000000001</v>
      </c>
      <c r="E93" s="1201">
        <v>7057.3142200000002</v>
      </c>
      <c r="F93" s="1197">
        <f t="shared" si="7"/>
        <v>33.872967484454982</v>
      </c>
      <c r="G93" s="1211" t="s">
        <v>599</v>
      </c>
      <c r="H93" s="1214" t="s">
        <v>5721</v>
      </c>
    </row>
    <row r="94" spans="1:8" s="122" customFormat="1" ht="67.5" customHeight="1" x14ac:dyDescent="0.2">
      <c r="A94" s="162">
        <f t="shared" si="8"/>
        <v>71</v>
      </c>
      <c r="B94" s="1200" t="s">
        <v>3180</v>
      </c>
      <c r="C94" s="1201">
        <v>253352</v>
      </c>
      <c r="D94" s="1201">
        <v>292726.76999999979</v>
      </c>
      <c r="E94" s="1201">
        <v>266271.71035000007</v>
      </c>
      <c r="F94" s="1197">
        <f t="shared" si="7"/>
        <v>90.96254174157022</v>
      </c>
      <c r="G94" s="1211" t="s">
        <v>599</v>
      </c>
      <c r="H94" s="1228" t="s">
        <v>5722</v>
      </c>
    </row>
    <row r="95" spans="1:8" s="122" customFormat="1" ht="67.5" customHeight="1" x14ac:dyDescent="0.2">
      <c r="A95" s="162">
        <f t="shared" si="8"/>
        <v>72</v>
      </c>
      <c r="B95" s="1200" t="s">
        <v>3176</v>
      </c>
      <c r="C95" s="1201">
        <v>1050</v>
      </c>
      <c r="D95" s="1201">
        <v>10954.39</v>
      </c>
      <c r="E95" s="1201">
        <v>1958.10113</v>
      </c>
      <c r="F95" s="1197">
        <f t="shared" si="7"/>
        <v>17.87503576191828</v>
      </c>
      <c r="G95" s="1211" t="s">
        <v>599</v>
      </c>
      <c r="H95" s="1214" t="s">
        <v>5723</v>
      </c>
    </row>
    <row r="96" spans="1:8" s="122" customFormat="1" ht="67.5" customHeight="1" x14ac:dyDescent="0.2">
      <c r="A96" s="162">
        <f t="shared" si="8"/>
        <v>73</v>
      </c>
      <c r="B96" s="1200" t="s">
        <v>3489</v>
      </c>
      <c r="C96" s="1201">
        <v>300</v>
      </c>
      <c r="D96" s="1201">
        <v>5042.78</v>
      </c>
      <c r="E96" s="1201">
        <v>2927.3499900000002</v>
      </c>
      <c r="F96" s="1197">
        <f t="shared" si="7"/>
        <v>58.050321251373262</v>
      </c>
      <c r="G96" s="1211" t="s">
        <v>599</v>
      </c>
      <c r="H96" s="1228" t="s">
        <v>5724</v>
      </c>
    </row>
    <row r="97" spans="1:8" s="122" customFormat="1" ht="99" customHeight="1" x14ac:dyDescent="0.2">
      <c r="A97" s="162">
        <f t="shared" si="8"/>
        <v>74</v>
      </c>
      <c r="B97" s="1200" t="s">
        <v>3183</v>
      </c>
      <c r="C97" s="1201">
        <v>35000</v>
      </c>
      <c r="D97" s="1201">
        <v>45810.16</v>
      </c>
      <c r="E97" s="1201">
        <v>16715.105449999999</v>
      </c>
      <c r="F97" s="1197">
        <f t="shared" si="7"/>
        <v>36.487769197924649</v>
      </c>
      <c r="G97" s="1199" t="s">
        <v>599</v>
      </c>
      <c r="H97" s="1214" t="s">
        <v>5725</v>
      </c>
    </row>
    <row r="98" spans="1:8" s="122" customFormat="1" ht="78.75" customHeight="1" x14ac:dyDescent="0.2">
      <c r="A98" s="162">
        <f t="shared" si="8"/>
        <v>75</v>
      </c>
      <c r="B98" s="1200" t="s">
        <v>3689</v>
      </c>
      <c r="C98" s="1201">
        <v>20000</v>
      </c>
      <c r="D98" s="1201">
        <v>10200</v>
      </c>
      <c r="E98" s="1201">
        <v>1102.2592999999999</v>
      </c>
      <c r="F98" s="1197">
        <f t="shared" si="7"/>
        <v>10.806463725490195</v>
      </c>
      <c r="G98" s="1199" t="s">
        <v>599</v>
      </c>
      <c r="H98" s="1214" t="s">
        <v>5726</v>
      </c>
    </row>
    <row r="99" spans="1:8" s="122" customFormat="1" ht="99" customHeight="1" x14ac:dyDescent="0.2">
      <c r="A99" s="162">
        <f t="shared" si="8"/>
        <v>76</v>
      </c>
      <c r="B99" s="1200" t="s">
        <v>4249</v>
      </c>
      <c r="C99" s="1201">
        <v>10000</v>
      </c>
      <c r="D99" s="1201">
        <v>300</v>
      </c>
      <c r="E99" s="1201">
        <v>0</v>
      </c>
      <c r="F99" s="1197">
        <f t="shared" si="7"/>
        <v>0</v>
      </c>
      <c r="G99" s="1211" t="s">
        <v>599</v>
      </c>
      <c r="H99" s="1214" t="s">
        <v>5727</v>
      </c>
    </row>
    <row r="100" spans="1:8" s="122" customFormat="1" ht="89.25" customHeight="1" x14ac:dyDescent="0.2">
      <c r="A100" s="162">
        <f t="shared" si="8"/>
        <v>77</v>
      </c>
      <c r="B100" s="1200" t="s">
        <v>4241</v>
      </c>
      <c r="C100" s="1201">
        <v>0</v>
      </c>
      <c r="D100" s="1201">
        <v>12170.21</v>
      </c>
      <c r="E100" s="1201">
        <v>0</v>
      </c>
      <c r="F100" s="1197">
        <f t="shared" si="7"/>
        <v>0</v>
      </c>
      <c r="G100" s="1199" t="s">
        <v>599</v>
      </c>
      <c r="H100" s="1214" t="s">
        <v>5728</v>
      </c>
    </row>
    <row r="101" spans="1:8" s="122" customFormat="1" ht="94.5" x14ac:dyDescent="0.2">
      <c r="A101" s="162">
        <f t="shared" si="8"/>
        <v>78</v>
      </c>
      <c r="B101" s="1200" t="s">
        <v>3181</v>
      </c>
      <c r="C101" s="1201">
        <v>10100</v>
      </c>
      <c r="D101" s="1201">
        <v>20706</v>
      </c>
      <c r="E101" s="1201">
        <v>10642.08296</v>
      </c>
      <c r="F101" s="1197">
        <f t="shared" si="7"/>
        <v>51.396131362889989</v>
      </c>
      <c r="G101" s="1211" t="s">
        <v>599</v>
      </c>
      <c r="H101" s="1214" t="s">
        <v>5729</v>
      </c>
    </row>
    <row r="102" spans="1:8" s="122" customFormat="1" ht="45" customHeight="1" x14ac:dyDescent="0.2">
      <c r="A102" s="162">
        <f t="shared" si="8"/>
        <v>79</v>
      </c>
      <c r="B102" s="1200" t="s">
        <v>3182</v>
      </c>
      <c r="C102" s="1201">
        <v>500</v>
      </c>
      <c r="D102" s="1201">
        <v>0</v>
      </c>
      <c r="E102" s="1201">
        <v>0</v>
      </c>
      <c r="F102" s="1197" t="s">
        <v>2739</v>
      </c>
      <c r="G102" s="392" t="s">
        <v>603</v>
      </c>
      <c r="H102" s="1214" t="s">
        <v>5730</v>
      </c>
    </row>
    <row r="103" spans="1:8" s="122" customFormat="1" ht="89.25" customHeight="1" x14ac:dyDescent="0.2">
      <c r="A103" s="162">
        <f t="shared" si="8"/>
        <v>80</v>
      </c>
      <c r="B103" s="1200" t="s">
        <v>3976</v>
      </c>
      <c r="C103" s="1201">
        <v>0</v>
      </c>
      <c r="D103" s="1201">
        <v>2385.65</v>
      </c>
      <c r="E103" s="1201">
        <v>550.14317000000005</v>
      </c>
      <c r="F103" s="1197">
        <f t="shared" si="7"/>
        <v>23.060514744409282</v>
      </c>
      <c r="G103" s="1211" t="s">
        <v>599</v>
      </c>
      <c r="H103" s="1214" t="s">
        <v>5731</v>
      </c>
    </row>
    <row r="104" spans="1:8" s="122" customFormat="1" ht="115.5" x14ac:dyDescent="0.2">
      <c r="A104" s="162">
        <f t="shared" si="8"/>
        <v>81</v>
      </c>
      <c r="B104" s="1200" t="s">
        <v>3977</v>
      </c>
      <c r="C104" s="1201">
        <v>0</v>
      </c>
      <c r="D104" s="1201">
        <v>2899.57</v>
      </c>
      <c r="E104" s="1201">
        <v>296.7525</v>
      </c>
      <c r="F104" s="1197">
        <f t="shared" si="7"/>
        <v>10.234362336484375</v>
      </c>
      <c r="G104" s="1211" t="s">
        <v>599</v>
      </c>
      <c r="H104" s="1214" t="s">
        <v>5732</v>
      </c>
    </row>
    <row r="105" spans="1:8" s="122" customFormat="1" ht="120.75" customHeight="1" x14ac:dyDescent="0.2">
      <c r="A105" s="162">
        <f t="shared" si="8"/>
        <v>82</v>
      </c>
      <c r="B105" s="1200" t="s">
        <v>3978</v>
      </c>
      <c r="C105" s="1201">
        <v>10000</v>
      </c>
      <c r="D105" s="1201">
        <v>3975</v>
      </c>
      <c r="E105" s="1201">
        <v>806.46500000000003</v>
      </c>
      <c r="F105" s="1197">
        <f t="shared" si="7"/>
        <v>20.288427672955976</v>
      </c>
      <c r="G105" s="1199" t="s">
        <v>599</v>
      </c>
      <c r="H105" s="1214" t="s">
        <v>5733</v>
      </c>
    </row>
    <row r="106" spans="1:8" s="122" customFormat="1" ht="89.25" customHeight="1" x14ac:dyDescent="0.2">
      <c r="A106" s="162">
        <f t="shared" si="8"/>
        <v>83</v>
      </c>
      <c r="B106" s="1200" t="s">
        <v>3979</v>
      </c>
      <c r="C106" s="1201">
        <v>0</v>
      </c>
      <c r="D106" s="1201">
        <v>2621.87</v>
      </c>
      <c r="E106" s="1201">
        <v>19.057500000000001</v>
      </c>
      <c r="F106" s="1197">
        <f t="shared" si="7"/>
        <v>0.72686670201039727</v>
      </c>
      <c r="G106" s="1199" t="s">
        <v>599</v>
      </c>
      <c r="H106" s="1214" t="s">
        <v>5734</v>
      </c>
    </row>
    <row r="107" spans="1:8" s="122" customFormat="1" ht="117.75" customHeight="1" x14ac:dyDescent="0.2">
      <c r="A107" s="162">
        <f t="shared" si="8"/>
        <v>84</v>
      </c>
      <c r="B107" s="1200" t="s">
        <v>4243</v>
      </c>
      <c r="C107" s="1201">
        <v>15000</v>
      </c>
      <c r="D107" s="1201">
        <v>2500</v>
      </c>
      <c r="E107" s="1201">
        <v>0</v>
      </c>
      <c r="F107" s="1197">
        <f t="shared" si="7"/>
        <v>0</v>
      </c>
      <c r="G107" s="1211" t="s">
        <v>599</v>
      </c>
      <c r="H107" s="1214" t="s">
        <v>5735</v>
      </c>
    </row>
    <row r="108" spans="1:8" s="122" customFormat="1" ht="45" customHeight="1" x14ac:dyDescent="0.2">
      <c r="A108" s="162">
        <f t="shared" si="8"/>
        <v>85</v>
      </c>
      <c r="B108" s="1200" t="s">
        <v>5736</v>
      </c>
      <c r="C108" s="1201">
        <v>15000</v>
      </c>
      <c r="D108" s="1201">
        <v>0</v>
      </c>
      <c r="E108" s="1201">
        <v>0</v>
      </c>
      <c r="F108" s="1197" t="s">
        <v>2739</v>
      </c>
      <c r="G108" s="392" t="s">
        <v>603</v>
      </c>
      <c r="H108" s="1214" t="s">
        <v>5737</v>
      </c>
    </row>
    <row r="109" spans="1:8" s="122" customFormat="1" ht="107.25" customHeight="1" x14ac:dyDescent="0.2">
      <c r="A109" s="162">
        <f t="shared" si="8"/>
        <v>86</v>
      </c>
      <c r="B109" s="1200" t="s">
        <v>4248</v>
      </c>
      <c r="C109" s="1201">
        <v>0</v>
      </c>
      <c r="D109" s="1201">
        <v>3000</v>
      </c>
      <c r="E109" s="1201">
        <v>0</v>
      </c>
      <c r="F109" s="1197">
        <f t="shared" si="7"/>
        <v>0</v>
      </c>
      <c r="G109" s="1211" t="s">
        <v>599</v>
      </c>
      <c r="H109" s="1214" t="s">
        <v>5738</v>
      </c>
    </row>
    <row r="110" spans="1:8" s="122" customFormat="1" ht="57.75" customHeight="1" x14ac:dyDescent="0.2">
      <c r="A110" s="162">
        <f t="shared" si="8"/>
        <v>87</v>
      </c>
      <c r="B110" s="1200" t="s">
        <v>4246</v>
      </c>
      <c r="C110" s="1201">
        <v>0</v>
      </c>
      <c r="D110" s="1201">
        <v>12133.11</v>
      </c>
      <c r="E110" s="1201">
        <v>0</v>
      </c>
      <c r="F110" s="1197">
        <f t="shared" si="7"/>
        <v>0</v>
      </c>
      <c r="G110" s="1211" t="s">
        <v>599</v>
      </c>
      <c r="H110" s="1228" t="s">
        <v>5739</v>
      </c>
    </row>
    <row r="111" spans="1:8" s="122" customFormat="1" ht="57.75" customHeight="1" x14ac:dyDescent="0.2">
      <c r="A111" s="162">
        <f t="shared" si="8"/>
        <v>88</v>
      </c>
      <c r="B111" s="1200" t="s">
        <v>4247</v>
      </c>
      <c r="C111" s="1201">
        <v>0</v>
      </c>
      <c r="D111" s="1201">
        <v>12320.61</v>
      </c>
      <c r="E111" s="1201">
        <v>0</v>
      </c>
      <c r="F111" s="1197">
        <f t="shared" si="7"/>
        <v>0</v>
      </c>
      <c r="G111" s="1211" t="s">
        <v>599</v>
      </c>
      <c r="H111" s="1228" t="s">
        <v>5740</v>
      </c>
    </row>
    <row r="112" spans="1:8" s="122" customFormat="1" ht="92.25" customHeight="1" x14ac:dyDescent="0.2">
      <c r="A112" s="162">
        <f t="shared" si="8"/>
        <v>89</v>
      </c>
      <c r="B112" s="1200" t="s">
        <v>4244</v>
      </c>
      <c r="C112" s="1201">
        <v>0</v>
      </c>
      <c r="D112" s="1201">
        <v>10790.449999999999</v>
      </c>
      <c r="E112" s="1201">
        <v>2047.4989</v>
      </c>
      <c r="F112" s="1197">
        <f t="shared" si="7"/>
        <v>18.975102057838182</v>
      </c>
      <c r="G112" s="1211" t="s">
        <v>599</v>
      </c>
      <c r="H112" s="1214" t="s">
        <v>5741</v>
      </c>
    </row>
    <row r="113" spans="1:8" s="122" customFormat="1" ht="24" customHeight="1" x14ac:dyDescent="0.2">
      <c r="A113" s="162">
        <f t="shared" si="8"/>
        <v>90</v>
      </c>
      <c r="B113" s="1200" t="s">
        <v>4311</v>
      </c>
      <c r="C113" s="1201">
        <v>0</v>
      </c>
      <c r="D113" s="1201">
        <v>912.56</v>
      </c>
      <c r="E113" s="1201">
        <v>912.56363999999996</v>
      </c>
      <c r="F113" s="1197">
        <f t="shared" si="7"/>
        <v>100.00039887788202</v>
      </c>
      <c r="G113" s="392" t="s">
        <v>603</v>
      </c>
      <c r="H113" s="1215" t="s">
        <v>61</v>
      </c>
    </row>
    <row r="114" spans="1:8" s="122" customFormat="1" ht="13.5" customHeight="1" thickBot="1" x14ac:dyDescent="0.25">
      <c r="A114" s="1408" t="s">
        <v>295</v>
      </c>
      <c r="B114" s="1409"/>
      <c r="C114" s="140">
        <f>SUM(C84:C113)</f>
        <v>564322</v>
      </c>
      <c r="D114" s="140">
        <f>SUM(D84:D113)</f>
        <v>651630.50999999978</v>
      </c>
      <c r="E114" s="140">
        <f>SUM(E84:E113)</f>
        <v>426187.26963000011</v>
      </c>
      <c r="F114" s="151">
        <f t="shared" si="7"/>
        <v>65.403209808270063</v>
      </c>
      <c r="G114" s="142"/>
      <c r="H114" s="152"/>
    </row>
    <row r="115" spans="1:8" s="157" customFormat="1" x14ac:dyDescent="0.2">
      <c r="A115" s="123"/>
      <c r="B115" s="153"/>
      <c r="C115" s="123"/>
      <c r="D115" s="123"/>
      <c r="E115" s="123"/>
      <c r="F115" s="154"/>
      <c r="G115" s="155"/>
      <c r="H115" s="156"/>
    </row>
  </sheetData>
  <mergeCells count="12">
    <mergeCell ref="A114:B114"/>
    <mergeCell ref="A1:H1"/>
    <mergeCell ref="A4:B4"/>
    <mergeCell ref="A5:B5"/>
    <mergeCell ref="A6:B6"/>
    <mergeCell ref="A8:B8"/>
    <mergeCell ref="A9:B9"/>
    <mergeCell ref="A10:B10"/>
    <mergeCell ref="A46:B46"/>
    <mergeCell ref="A57:B57"/>
    <mergeCell ref="A60:B60"/>
    <mergeCell ref="A82:B82"/>
  </mergeCells>
  <printOptions horizontalCentered="1"/>
  <pageMargins left="0.31496062992125984" right="0.31496062992125984" top="0.51181102362204722" bottom="0.43307086614173229" header="0.31496062992125984" footer="0.23622047244094491"/>
  <pageSetup paperSize="9" scale="96" firstPageNumber="213" fitToHeight="0" orientation="landscape" useFirstPageNumber="1" r:id="rId1"/>
  <headerFooter>
    <oddHeader>&amp;L&amp;"Tahoma,Kurzíva"&amp;9Závěrečný účet Moravskoslezského kraje za rok 2024&amp;R&amp;"Tahoma,Kurzíva"&amp;9Tabulka č. 19</oddHeader>
    <oddFooter>&amp;C&amp;"Tahoma,Obyčejné"&amp;P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466EC-1069-4020-81CC-73DFE790F205}">
  <sheetPr>
    <pageSetUpPr fitToPage="1"/>
  </sheetPr>
  <dimension ref="A1:H308"/>
  <sheetViews>
    <sheetView zoomScaleNormal="100" zoomScaleSheetLayoutView="100" workbookViewId="0">
      <pane ySplit="14" topLeftCell="A15" activePane="bottomLeft" state="frozen"/>
      <selection activeCell="I7" sqref="I7"/>
      <selection pane="bottomLeft" activeCell="I7" sqref="I7"/>
    </sheetView>
  </sheetViews>
  <sheetFormatPr defaultColWidth="9.140625" defaultRowHeight="10.5" x14ac:dyDescent="0.2"/>
  <cols>
    <col min="1" max="1" width="6.42578125" style="120" customWidth="1"/>
    <col min="2" max="2" width="42.7109375" style="122" customWidth="1"/>
    <col min="3" max="4" width="13.140625" style="123" customWidth="1"/>
    <col min="5" max="5" width="13.140625" style="120" customWidth="1"/>
    <col min="6" max="6" width="8" style="124" customWidth="1"/>
    <col min="7" max="7" width="10.7109375" style="121" customWidth="1"/>
    <col min="8" max="8" width="42.7109375" style="125" customWidth="1"/>
    <col min="9" max="9" width="10.140625" style="120" bestFit="1" customWidth="1"/>
    <col min="10" max="16384" width="9.140625" style="120"/>
  </cols>
  <sheetData>
    <row r="1" spans="1:8" s="115" customFormat="1" ht="18" customHeight="1" x14ac:dyDescent="0.2">
      <c r="A1" s="1412" t="s">
        <v>5742</v>
      </c>
      <c r="B1" s="1412"/>
      <c r="C1" s="1412"/>
      <c r="D1" s="1412"/>
      <c r="E1" s="1412"/>
      <c r="F1" s="1412"/>
      <c r="G1" s="1412"/>
      <c r="H1" s="1412"/>
    </row>
    <row r="2" spans="1:8" ht="12" customHeight="1" x14ac:dyDescent="0.2"/>
    <row r="3" spans="1:8" ht="12" customHeight="1" thickBot="1" x14ac:dyDescent="0.2">
      <c r="A3" s="116"/>
      <c r="F3" s="126" t="s">
        <v>587</v>
      </c>
    </row>
    <row r="4" spans="1:8" ht="24" customHeight="1" x14ac:dyDescent="0.2">
      <c r="A4" s="1413"/>
      <c r="B4" s="1414"/>
      <c r="C4" s="506" t="s">
        <v>5476</v>
      </c>
      <c r="D4" s="506" t="s">
        <v>5477</v>
      </c>
      <c r="E4" s="506" t="s">
        <v>5478</v>
      </c>
      <c r="F4" s="507" t="s">
        <v>286</v>
      </c>
      <c r="G4" s="158"/>
      <c r="H4" s="159"/>
    </row>
    <row r="5" spans="1:8" ht="12.95" customHeight="1" x14ac:dyDescent="0.2">
      <c r="A5" s="1410" t="s">
        <v>588</v>
      </c>
      <c r="B5" s="1411"/>
      <c r="C5" s="1189">
        <f>C48</f>
        <v>21224767</v>
      </c>
      <c r="D5" s="1191">
        <f>D48</f>
        <v>15291352.66</v>
      </c>
      <c r="E5" s="1189">
        <f>E48</f>
        <v>15264066.600019991</v>
      </c>
      <c r="F5" s="1190">
        <f t="shared" ref="F5:F10" si="0">E5/D5*100</f>
        <v>99.821558886341137</v>
      </c>
      <c r="G5" s="155"/>
      <c r="H5" s="156"/>
    </row>
    <row r="6" spans="1:8" ht="12.95" customHeight="1" x14ac:dyDescent="0.2">
      <c r="A6" s="1410" t="s">
        <v>589</v>
      </c>
      <c r="B6" s="1411"/>
      <c r="C6" s="1191">
        <f>C70</f>
        <v>1100070</v>
      </c>
      <c r="D6" s="1191">
        <f>D70</f>
        <v>7589507.7800000003</v>
      </c>
      <c r="E6" s="1191">
        <f>E70</f>
        <v>7589507.7720000017</v>
      </c>
      <c r="F6" s="1190">
        <f t="shared" si="0"/>
        <v>99.99999989459134</v>
      </c>
      <c r="G6" s="155"/>
      <c r="H6" s="156"/>
    </row>
    <row r="7" spans="1:8" ht="12.95" customHeight="1" x14ac:dyDescent="0.2">
      <c r="A7" s="168" t="s">
        <v>616</v>
      </c>
      <c r="B7" s="1217"/>
      <c r="C7" s="1191">
        <f>C75</f>
        <v>72900</v>
      </c>
      <c r="D7" s="1191">
        <f>D75</f>
        <v>178821.15</v>
      </c>
      <c r="E7" s="1191">
        <f>E75</f>
        <v>79431.176860000007</v>
      </c>
      <c r="F7" s="1190">
        <f t="shared" si="0"/>
        <v>44.419341258011151</v>
      </c>
      <c r="G7" s="155"/>
      <c r="H7" s="156"/>
    </row>
    <row r="8" spans="1:8" ht="12.95" customHeight="1" x14ac:dyDescent="0.2">
      <c r="A8" s="1410" t="s">
        <v>590</v>
      </c>
      <c r="B8" s="1411"/>
      <c r="C8" s="1191">
        <f>C258</f>
        <v>843311</v>
      </c>
      <c r="D8" s="1191">
        <f>D258</f>
        <v>1068516.56</v>
      </c>
      <c r="E8" s="1191">
        <f>E258</f>
        <v>831673.43340000033</v>
      </c>
      <c r="F8" s="1190">
        <f t="shared" si="0"/>
        <v>77.834398130432376</v>
      </c>
      <c r="G8" s="155"/>
      <c r="H8" s="156"/>
    </row>
    <row r="9" spans="1:8" ht="12.95" customHeight="1" x14ac:dyDescent="0.2">
      <c r="A9" s="1410" t="s">
        <v>591</v>
      </c>
      <c r="B9" s="1411"/>
      <c r="C9" s="1191">
        <f>C307</f>
        <v>351877</v>
      </c>
      <c r="D9" s="1191">
        <f>D307</f>
        <v>416855.89999999985</v>
      </c>
      <c r="E9" s="1191">
        <f>E307</f>
        <v>255154.77558000002</v>
      </c>
      <c r="F9" s="1190">
        <f t="shared" si="0"/>
        <v>61.209347302029336</v>
      </c>
      <c r="G9" s="155"/>
      <c r="H9" s="156"/>
    </row>
    <row r="10" spans="1:8" s="116" customFormat="1" ht="13.5" customHeight="1" thickBot="1" x14ac:dyDescent="0.25">
      <c r="A10" s="1406" t="s">
        <v>295</v>
      </c>
      <c r="B10" s="1407"/>
      <c r="C10" s="127">
        <f>SUM(C5:C9)</f>
        <v>23592925</v>
      </c>
      <c r="D10" s="127">
        <f>SUM(D5:D9)</f>
        <v>24545054.049999997</v>
      </c>
      <c r="E10" s="127">
        <f>SUM(E5:E9)</f>
        <v>24019833.757859994</v>
      </c>
      <c r="F10" s="128">
        <f t="shared" si="0"/>
        <v>97.860178710260342</v>
      </c>
      <c r="G10" s="155"/>
      <c r="H10" s="156"/>
    </row>
    <row r="11" spans="1:8" s="132" customFormat="1" ht="10.5" customHeight="1" x14ac:dyDescent="0.2">
      <c r="A11" s="116"/>
      <c r="B11" s="129"/>
      <c r="C11" s="130"/>
      <c r="D11" s="130"/>
      <c r="E11" s="130"/>
      <c r="F11" s="131"/>
      <c r="G11" s="121"/>
      <c r="H11" s="125"/>
    </row>
    <row r="12" spans="1:8" s="132" customFormat="1" ht="10.5" customHeight="1" x14ac:dyDescent="0.2">
      <c r="A12" s="116"/>
      <c r="B12" s="129"/>
      <c r="C12" s="130"/>
      <c r="D12" s="130"/>
      <c r="E12" s="130"/>
      <c r="F12" s="131"/>
      <c r="G12" s="121"/>
      <c r="H12" s="125"/>
    </row>
    <row r="13" spans="1:8" s="132" customFormat="1" ht="10.5" customHeight="1" thickBot="1" x14ac:dyDescent="0.2">
      <c r="A13" s="116"/>
      <c r="B13" s="129"/>
      <c r="C13" s="130"/>
      <c r="D13" s="130"/>
      <c r="E13" s="130"/>
      <c r="F13" s="131"/>
      <c r="G13" s="121"/>
      <c r="H13" s="126" t="s">
        <v>587</v>
      </c>
    </row>
    <row r="14" spans="1:8" ht="28.5" customHeight="1" thickBot="1" x14ac:dyDescent="0.25">
      <c r="A14" s="133" t="s">
        <v>592</v>
      </c>
      <c r="B14" s="1192" t="s">
        <v>508</v>
      </c>
      <c r="C14" s="506" t="s">
        <v>5476</v>
      </c>
      <c r="D14" s="506" t="s">
        <v>5477</v>
      </c>
      <c r="E14" s="506" t="s">
        <v>5478</v>
      </c>
      <c r="F14" s="1193" t="s">
        <v>286</v>
      </c>
      <c r="G14" s="1193" t="s">
        <v>593</v>
      </c>
      <c r="H14" s="1194" t="s">
        <v>594</v>
      </c>
    </row>
    <row r="15" spans="1:8" ht="15" customHeight="1" thickBot="1" x14ac:dyDescent="0.2">
      <c r="A15" s="160" t="s">
        <v>595</v>
      </c>
      <c r="B15" s="134"/>
      <c r="C15" s="135"/>
      <c r="D15" s="135"/>
      <c r="E15" s="136"/>
      <c r="F15" s="137"/>
      <c r="G15" s="138"/>
      <c r="H15" s="139"/>
    </row>
    <row r="16" spans="1:8" s="122" customFormat="1" ht="24" customHeight="1" x14ac:dyDescent="0.2">
      <c r="A16" s="161">
        <v>1</v>
      </c>
      <c r="B16" s="1200" t="s">
        <v>3789</v>
      </c>
      <c r="C16" s="1201">
        <v>3000</v>
      </c>
      <c r="D16" s="1201">
        <v>2423.4</v>
      </c>
      <c r="E16" s="1201">
        <v>2423.4</v>
      </c>
      <c r="F16" s="1197">
        <f t="shared" ref="F16:F48" si="1">E16/D16*100</f>
        <v>100</v>
      </c>
      <c r="G16" s="510" t="s">
        <v>597</v>
      </c>
      <c r="H16" s="1202" t="s">
        <v>61</v>
      </c>
    </row>
    <row r="17" spans="1:8" s="122" customFormat="1" ht="24" customHeight="1" x14ac:dyDescent="0.2">
      <c r="A17" s="162">
        <f>A16+1</f>
        <v>2</v>
      </c>
      <c r="B17" s="1195" t="s">
        <v>3300</v>
      </c>
      <c r="C17" s="1196">
        <v>8128</v>
      </c>
      <c r="D17" s="1196">
        <v>7179.25</v>
      </c>
      <c r="E17" s="1196">
        <v>7144.5640000000003</v>
      </c>
      <c r="F17" s="1197">
        <f t="shared" si="1"/>
        <v>99.516857610474645</v>
      </c>
      <c r="G17" s="392" t="s">
        <v>597</v>
      </c>
      <c r="H17" s="1198" t="s">
        <v>61</v>
      </c>
    </row>
    <row r="18" spans="1:8" s="122" customFormat="1" ht="21" x14ac:dyDescent="0.2">
      <c r="A18" s="162">
        <f t="shared" ref="A18:A47" si="2">A17+1</f>
        <v>3</v>
      </c>
      <c r="B18" s="1195" t="s">
        <v>2641</v>
      </c>
      <c r="C18" s="1196">
        <v>3000</v>
      </c>
      <c r="D18" s="1196">
        <v>2996.5</v>
      </c>
      <c r="E18" s="1196">
        <v>2996.5</v>
      </c>
      <c r="F18" s="1197">
        <f t="shared" si="1"/>
        <v>100</v>
      </c>
      <c r="G18" s="392" t="s">
        <v>597</v>
      </c>
      <c r="H18" s="1198" t="s">
        <v>61</v>
      </c>
    </row>
    <row r="19" spans="1:8" s="122" customFormat="1" ht="24" customHeight="1" x14ac:dyDescent="0.2">
      <c r="A19" s="162">
        <f t="shared" si="2"/>
        <v>4</v>
      </c>
      <c r="B19" s="1195" t="s">
        <v>673</v>
      </c>
      <c r="C19" s="1196">
        <v>44110</v>
      </c>
      <c r="D19" s="1196">
        <v>42510</v>
      </c>
      <c r="E19" s="1196">
        <v>42510</v>
      </c>
      <c r="F19" s="1197">
        <f t="shared" si="1"/>
        <v>100</v>
      </c>
      <c r="G19" s="392" t="s">
        <v>597</v>
      </c>
      <c r="H19" s="1198" t="s">
        <v>61</v>
      </c>
    </row>
    <row r="20" spans="1:8" s="122" customFormat="1" ht="63" x14ac:dyDescent="0.2">
      <c r="A20" s="162">
        <f t="shared" si="2"/>
        <v>5</v>
      </c>
      <c r="B20" s="1203" t="s">
        <v>4947</v>
      </c>
      <c r="C20" s="1196">
        <v>2000</v>
      </c>
      <c r="D20" s="1196">
        <v>5497.0599999999995</v>
      </c>
      <c r="E20" s="1196">
        <v>3368.97</v>
      </c>
      <c r="F20" s="1197">
        <f t="shared" si="1"/>
        <v>61.286760559280786</v>
      </c>
      <c r="G20" s="392" t="s">
        <v>599</v>
      </c>
      <c r="H20" s="1198" t="s">
        <v>5743</v>
      </c>
    </row>
    <row r="21" spans="1:8" s="122" customFormat="1" ht="15" customHeight="1" x14ac:dyDescent="0.2">
      <c r="A21" s="162">
        <f t="shared" si="2"/>
        <v>6</v>
      </c>
      <c r="B21" s="1203" t="s">
        <v>5096</v>
      </c>
      <c r="C21" s="1196">
        <v>15000</v>
      </c>
      <c r="D21" s="1196">
        <v>15000</v>
      </c>
      <c r="E21" s="1196">
        <v>15000</v>
      </c>
      <c r="F21" s="1197">
        <f t="shared" si="1"/>
        <v>100</v>
      </c>
      <c r="G21" s="392" t="s">
        <v>603</v>
      </c>
      <c r="H21" s="1198" t="s">
        <v>61</v>
      </c>
    </row>
    <row r="22" spans="1:8" s="122" customFormat="1" ht="24" customHeight="1" x14ac:dyDescent="0.2">
      <c r="A22" s="162">
        <f t="shared" si="2"/>
        <v>7</v>
      </c>
      <c r="B22" s="1203" t="s">
        <v>5015</v>
      </c>
      <c r="C22" s="1196">
        <v>700</v>
      </c>
      <c r="D22" s="1196">
        <v>1846.36</v>
      </c>
      <c r="E22" s="1196">
        <v>1846.3578499999999</v>
      </c>
      <c r="F22" s="1197">
        <f t="shared" si="1"/>
        <v>99.999883554669722</v>
      </c>
      <c r="G22" s="392" t="s">
        <v>597</v>
      </c>
      <c r="H22" s="1198" t="s">
        <v>61</v>
      </c>
    </row>
    <row r="23" spans="1:8" s="122" customFormat="1" ht="45" customHeight="1" x14ac:dyDescent="0.2">
      <c r="A23" s="162">
        <f t="shared" si="2"/>
        <v>8</v>
      </c>
      <c r="B23" s="1203" t="s">
        <v>5011</v>
      </c>
      <c r="C23" s="1196">
        <v>700</v>
      </c>
      <c r="D23" s="1196">
        <v>255</v>
      </c>
      <c r="E23" s="1196">
        <v>255</v>
      </c>
      <c r="F23" s="1197">
        <f t="shared" si="1"/>
        <v>100</v>
      </c>
      <c r="G23" s="511" t="s">
        <v>597</v>
      </c>
      <c r="H23" s="1198" t="s">
        <v>5744</v>
      </c>
    </row>
    <row r="24" spans="1:8" s="122" customFormat="1" ht="153" customHeight="1" x14ac:dyDescent="0.2">
      <c r="A24" s="162">
        <f t="shared" si="2"/>
        <v>9</v>
      </c>
      <c r="B24" s="1195" t="s">
        <v>4314</v>
      </c>
      <c r="C24" s="1196">
        <v>27200</v>
      </c>
      <c r="D24" s="1196">
        <v>30418.05</v>
      </c>
      <c r="E24" s="1196">
        <v>26923.199999999997</v>
      </c>
      <c r="F24" s="1197">
        <f t="shared" si="1"/>
        <v>88.510604723182439</v>
      </c>
      <c r="G24" s="392" t="s">
        <v>599</v>
      </c>
      <c r="H24" s="1198" t="s">
        <v>5745</v>
      </c>
    </row>
    <row r="25" spans="1:8" s="122" customFormat="1" ht="132" customHeight="1" x14ac:dyDescent="0.2">
      <c r="A25" s="162">
        <f t="shared" si="2"/>
        <v>10</v>
      </c>
      <c r="B25" s="1195" t="s">
        <v>4966</v>
      </c>
      <c r="C25" s="1196">
        <v>44300</v>
      </c>
      <c r="D25" s="1196">
        <v>94147.75</v>
      </c>
      <c r="E25" s="1196">
        <v>87359.553</v>
      </c>
      <c r="F25" s="1197">
        <f t="shared" si="1"/>
        <v>92.789846809934389</v>
      </c>
      <c r="G25" s="392" t="s">
        <v>599</v>
      </c>
      <c r="H25" s="1198" t="s">
        <v>5746</v>
      </c>
    </row>
    <row r="26" spans="1:8" s="122" customFormat="1" ht="24" customHeight="1" x14ac:dyDescent="0.2">
      <c r="A26" s="162">
        <f t="shared" si="2"/>
        <v>11</v>
      </c>
      <c r="B26" s="1195" t="s">
        <v>5268</v>
      </c>
      <c r="C26" s="1196">
        <v>40000</v>
      </c>
      <c r="D26" s="1196">
        <v>40000</v>
      </c>
      <c r="E26" s="1196">
        <v>40000</v>
      </c>
      <c r="F26" s="1197">
        <f t="shared" si="1"/>
        <v>100</v>
      </c>
      <c r="G26" s="392" t="s">
        <v>597</v>
      </c>
      <c r="H26" s="1198" t="s">
        <v>61</v>
      </c>
    </row>
    <row r="27" spans="1:8" s="122" customFormat="1" ht="67.5" customHeight="1" x14ac:dyDescent="0.2">
      <c r="A27" s="162">
        <f t="shared" si="2"/>
        <v>12</v>
      </c>
      <c r="B27" s="1195" t="s">
        <v>5747</v>
      </c>
      <c r="C27" s="1196">
        <v>40000</v>
      </c>
      <c r="D27" s="1196">
        <v>0</v>
      </c>
      <c r="E27" s="1196">
        <v>0</v>
      </c>
      <c r="F27" s="1197" t="s">
        <v>2739</v>
      </c>
      <c r="G27" s="392" t="s">
        <v>599</v>
      </c>
      <c r="H27" s="1198" t="s">
        <v>5748</v>
      </c>
    </row>
    <row r="28" spans="1:8" s="122" customFormat="1" ht="67.5" customHeight="1" x14ac:dyDescent="0.2">
      <c r="A28" s="162">
        <f t="shared" si="2"/>
        <v>13</v>
      </c>
      <c r="B28" s="1203" t="s">
        <v>5142</v>
      </c>
      <c r="C28" s="1196">
        <v>0</v>
      </c>
      <c r="D28" s="1196">
        <v>80</v>
      </c>
      <c r="E28" s="1196">
        <v>0</v>
      </c>
      <c r="F28" s="1197">
        <f t="shared" si="1"/>
        <v>0</v>
      </c>
      <c r="G28" s="392" t="s">
        <v>599</v>
      </c>
      <c r="H28" s="1198" t="s">
        <v>5749</v>
      </c>
    </row>
    <row r="29" spans="1:8" s="122" customFormat="1" ht="15" customHeight="1" x14ac:dyDescent="0.2">
      <c r="A29" s="162">
        <f t="shared" si="2"/>
        <v>14</v>
      </c>
      <c r="B29" s="1203" t="s">
        <v>5286</v>
      </c>
      <c r="C29" s="1196">
        <v>0</v>
      </c>
      <c r="D29" s="1196">
        <v>100</v>
      </c>
      <c r="E29" s="1196">
        <v>100</v>
      </c>
      <c r="F29" s="1197">
        <f t="shared" si="1"/>
        <v>100</v>
      </c>
      <c r="G29" s="392" t="s">
        <v>597</v>
      </c>
      <c r="H29" s="1198" t="s">
        <v>61</v>
      </c>
    </row>
    <row r="30" spans="1:8" s="122" customFormat="1" ht="15" customHeight="1" x14ac:dyDescent="0.2">
      <c r="A30" s="162">
        <f t="shared" si="2"/>
        <v>15</v>
      </c>
      <c r="B30" s="1195" t="s">
        <v>484</v>
      </c>
      <c r="C30" s="1196">
        <v>0</v>
      </c>
      <c r="D30" s="1196">
        <v>400</v>
      </c>
      <c r="E30" s="1196">
        <v>400</v>
      </c>
      <c r="F30" s="1197">
        <f t="shared" si="1"/>
        <v>100</v>
      </c>
      <c r="G30" s="392" t="s">
        <v>603</v>
      </c>
      <c r="H30" s="1206" t="s">
        <v>61</v>
      </c>
    </row>
    <row r="31" spans="1:8" s="122" customFormat="1" ht="24" customHeight="1" x14ac:dyDescent="0.2">
      <c r="A31" s="162">
        <f t="shared" si="2"/>
        <v>16</v>
      </c>
      <c r="B31" s="1195" t="s">
        <v>674</v>
      </c>
      <c r="C31" s="1196">
        <v>160</v>
      </c>
      <c r="D31" s="1196">
        <v>216.77</v>
      </c>
      <c r="E31" s="1196">
        <v>216.77100000000002</v>
      </c>
      <c r="F31" s="1197">
        <f t="shared" si="1"/>
        <v>100.00046131844813</v>
      </c>
      <c r="G31" s="392" t="s">
        <v>597</v>
      </c>
      <c r="H31" s="1198" t="s">
        <v>61</v>
      </c>
    </row>
    <row r="32" spans="1:8" s="122" customFormat="1" ht="67.5" customHeight="1" x14ac:dyDescent="0.2">
      <c r="A32" s="162">
        <f t="shared" si="2"/>
        <v>17</v>
      </c>
      <c r="B32" s="1195" t="s">
        <v>675</v>
      </c>
      <c r="C32" s="1196">
        <v>1145</v>
      </c>
      <c r="D32" s="1196">
        <v>1008.2</v>
      </c>
      <c r="E32" s="1196">
        <v>545.70992000000001</v>
      </c>
      <c r="F32" s="1197">
        <f t="shared" si="1"/>
        <v>54.127149375123984</v>
      </c>
      <c r="G32" s="392" t="s">
        <v>597</v>
      </c>
      <c r="H32" s="1198" t="s">
        <v>5750</v>
      </c>
    </row>
    <row r="33" spans="1:8" s="122" customFormat="1" ht="24" customHeight="1" x14ac:dyDescent="0.2">
      <c r="A33" s="162">
        <f t="shared" si="2"/>
        <v>18</v>
      </c>
      <c r="B33" s="1195" t="s">
        <v>2791</v>
      </c>
      <c r="C33" s="1196">
        <v>0</v>
      </c>
      <c r="D33" s="1196">
        <v>281.76</v>
      </c>
      <c r="E33" s="1196">
        <v>281.75700000000001</v>
      </c>
      <c r="F33" s="1197">
        <f t="shared" si="1"/>
        <v>99.998935264054523</v>
      </c>
      <c r="G33" s="392" t="s">
        <v>597</v>
      </c>
      <c r="H33" s="1198" t="s">
        <v>61</v>
      </c>
    </row>
    <row r="34" spans="1:8" s="122" customFormat="1" ht="132" customHeight="1" x14ac:dyDescent="0.2">
      <c r="A34" s="162">
        <f t="shared" si="2"/>
        <v>19</v>
      </c>
      <c r="B34" s="1195" t="s">
        <v>451</v>
      </c>
      <c r="C34" s="1196">
        <v>3250</v>
      </c>
      <c r="D34" s="1196">
        <v>21248.95</v>
      </c>
      <c r="E34" s="1196">
        <v>8388.7813500000011</v>
      </c>
      <c r="F34" s="1197">
        <f t="shared" si="1"/>
        <v>39.478568823400693</v>
      </c>
      <c r="G34" s="392" t="s">
        <v>599</v>
      </c>
      <c r="H34" s="1198" t="s">
        <v>5751</v>
      </c>
    </row>
    <row r="35" spans="1:8" s="122" customFormat="1" ht="109.5" customHeight="1" x14ac:dyDescent="0.2">
      <c r="A35" s="162">
        <f t="shared" si="2"/>
        <v>20</v>
      </c>
      <c r="B35" s="1203" t="s">
        <v>453</v>
      </c>
      <c r="C35" s="1196">
        <v>1740</v>
      </c>
      <c r="D35" s="1196">
        <v>1473.3200000000002</v>
      </c>
      <c r="E35" s="1196">
        <v>1366.0900000000001</v>
      </c>
      <c r="F35" s="1197">
        <f t="shared" si="1"/>
        <v>92.721879836016612</v>
      </c>
      <c r="G35" s="392" t="s">
        <v>599</v>
      </c>
      <c r="H35" s="1198" t="s">
        <v>5752</v>
      </c>
    </row>
    <row r="36" spans="1:8" s="122" customFormat="1" ht="57" customHeight="1" x14ac:dyDescent="0.2">
      <c r="A36" s="162">
        <f t="shared" si="2"/>
        <v>21</v>
      </c>
      <c r="B36" s="1203" t="s">
        <v>3980</v>
      </c>
      <c r="C36" s="1196">
        <v>150</v>
      </c>
      <c r="D36" s="1196">
        <v>1550.17</v>
      </c>
      <c r="E36" s="1196">
        <v>1329.048</v>
      </c>
      <c r="F36" s="1197">
        <f t="shared" si="1"/>
        <v>85.735628995529524</v>
      </c>
      <c r="G36" s="392" t="s">
        <v>597</v>
      </c>
      <c r="H36" s="1198" t="s">
        <v>5753</v>
      </c>
    </row>
    <row r="37" spans="1:8" s="122" customFormat="1" ht="24" customHeight="1" x14ac:dyDescent="0.2">
      <c r="A37" s="162">
        <f t="shared" si="2"/>
        <v>22</v>
      </c>
      <c r="B37" s="1203" t="s">
        <v>454</v>
      </c>
      <c r="C37" s="1196">
        <v>2000</v>
      </c>
      <c r="D37" s="1196">
        <v>1829.81</v>
      </c>
      <c r="E37" s="1196">
        <v>1829.79198</v>
      </c>
      <c r="F37" s="1197">
        <f t="shared" si="1"/>
        <v>99.999015198299276</v>
      </c>
      <c r="G37" s="392" t="s">
        <v>597</v>
      </c>
      <c r="H37" s="1198" t="s">
        <v>61</v>
      </c>
    </row>
    <row r="38" spans="1:8" s="122" customFormat="1" ht="15" customHeight="1" x14ac:dyDescent="0.2">
      <c r="A38" s="162">
        <f t="shared" si="2"/>
        <v>23</v>
      </c>
      <c r="B38" s="1203" t="s">
        <v>5754</v>
      </c>
      <c r="C38" s="1196">
        <v>3000</v>
      </c>
      <c r="D38" s="1196">
        <v>3000</v>
      </c>
      <c r="E38" s="1196">
        <v>3000</v>
      </c>
      <c r="F38" s="1197">
        <f t="shared" si="1"/>
        <v>100</v>
      </c>
      <c r="G38" s="511" t="s">
        <v>597</v>
      </c>
      <c r="H38" s="1198" t="s">
        <v>61</v>
      </c>
    </row>
    <row r="39" spans="1:8" s="122" customFormat="1" ht="34.5" customHeight="1" x14ac:dyDescent="0.2">
      <c r="A39" s="162">
        <f t="shared" si="2"/>
        <v>24</v>
      </c>
      <c r="B39" s="1195" t="s">
        <v>2874</v>
      </c>
      <c r="C39" s="1196">
        <v>1500</v>
      </c>
      <c r="D39" s="1196">
        <v>1500</v>
      </c>
      <c r="E39" s="1196">
        <v>1500</v>
      </c>
      <c r="F39" s="1197">
        <f t="shared" si="1"/>
        <v>100</v>
      </c>
      <c r="G39" s="392" t="s">
        <v>599</v>
      </c>
      <c r="H39" s="1198" t="s">
        <v>61</v>
      </c>
    </row>
    <row r="40" spans="1:8" s="122" customFormat="1" ht="115.5" x14ac:dyDescent="0.2">
      <c r="A40" s="162">
        <f t="shared" si="2"/>
        <v>25</v>
      </c>
      <c r="B40" s="1195" t="s">
        <v>5755</v>
      </c>
      <c r="C40" s="1196">
        <v>2000</v>
      </c>
      <c r="D40" s="1196">
        <v>133.1</v>
      </c>
      <c r="E40" s="1196">
        <v>0</v>
      </c>
      <c r="F40" s="1197">
        <f t="shared" si="1"/>
        <v>0</v>
      </c>
      <c r="G40" s="392" t="s">
        <v>599</v>
      </c>
      <c r="H40" s="1206" t="s">
        <v>5756</v>
      </c>
    </row>
    <row r="41" spans="1:8" s="122" customFormat="1" ht="15" customHeight="1" x14ac:dyDescent="0.2">
      <c r="A41" s="162">
        <f t="shared" si="2"/>
        <v>26</v>
      </c>
      <c r="B41" s="1203" t="s">
        <v>482</v>
      </c>
      <c r="C41" s="1196">
        <v>0</v>
      </c>
      <c r="D41" s="1196">
        <v>11.2</v>
      </c>
      <c r="E41" s="1196">
        <v>11.2</v>
      </c>
      <c r="F41" s="1197">
        <f t="shared" si="1"/>
        <v>100</v>
      </c>
      <c r="G41" s="392" t="s">
        <v>597</v>
      </c>
      <c r="H41" s="1198" t="s">
        <v>61</v>
      </c>
    </row>
    <row r="42" spans="1:8" s="122" customFormat="1" ht="147" x14ac:dyDescent="0.2">
      <c r="A42" s="162">
        <f t="shared" si="2"/>
        <v>27</v>
      </c>
      <c r="B42" s="1203" t="s">
        <v>676</v>
      </c>
      <c r="C42" s="1196">
        <v>9926</v>
      </c>
      <c r="D42" s="1196">
        <v>13217.380000000001</v>
      </c>
      <c r="E42" s="1196">
        <v>12241.28523</v>
      </c>
      <c r="F42" s="1197">
        <f t="shared" si="1"/>
        <v>92.615066147753936</v>
      </c>
      <c r="G42" s="511" t="s">
        <v>597</v>
      </c>
      <c r="H42" s="1198" t="s">
        <v>6050</v>
      </c>
    </row>
    <row r="43" spans="1:8" s="122" customFormat="1" ht="15" customHeight="1" x14ac:dyDescent="0.2">
      <c r="A43" s="162">
        <f t="shared" si="2"/>
        <v>28</v>
      </c>
      <c r="B43" s="1195" t="s">
        <v>677</v>
      </c>
      <c r="C43" s="1196">
        <v>1452657</v>
      </c>
      <c r="D43" s="1196">
        <v>1598386.24</v>
      </c>
      <c r="E43" s="1196">
        <v>1598386.2380000004</v>
      </c>
      <c r="F43" s="1197">
        <f t="shared" si="1"/>
        <v>99.999999874873822</v>
      </c>
      <c r="G43" s="392" t="s">
        <v>597</v>
      </c>
      <c r="H43" s="1198" t="s">
        <v>61</v>
      </c>
    </row>
    <row r="44" spans="1:8" s="122" customFormat="1" ht="15" customHeight="1" x14ac:dyDescent="0.2">
      <c r="A44" s="162">
        <f t="shared" si="2"/>
        <v>29</v>
      </c>
      <c r="B44" s="1195" t="s">
        <v>3981</v>
      </c>
      <c r="C44" s="1196">
        <v>0</v>
      </c>
      <c r="D44" s="1196">
        <v>1543.05</v>
      </c>
      <c r="E44" s="1196">
        <v>1543.0519299999999</v>
      </c>
      <c r="F44" s="1197">
        <f t="shared" si="1"/>
        <v>100.00012507695797</v>
      </c>
      <c r="G44" s="392" t="s">
        <v>597</v>
      </c>
      <c r="H44" s="1198" t="s">
        <v>61</v>
      </c>
    </row>
    <row r="45" spans="1:8" s="122" customFormat="1" ht="15" customHeight="1" x14ac:dyDescent="0.2">
      <c r="A45" s="162">
        <f t="shared" si="2"/>
        <v>30</v>
      </c>
      <c r="B45" s="1195" t="s">
        <v>678</v>
      </c>
      <c r="C45" s="1196">
        <v>19519101</v>
      </c>
      <c r="D45" s="1196">
        <v>13391267.359999999</v>
      </c>
      <c r="E45" s="1196">
        <v>13391267.354999991</v>
      </c>
      <c r="F45" s="1197">
        <f t="shared" si="1"/>
        <v>99.999999962662173</v>
      </c>
      <c r="G45" s="511" t="s">
        <v>597</v>
      </c>
      <c r="H45" s="1198" t="s">
        <v>61</v>
      </c>
    </row>
    <row r="46" spans="1:8" s="122" customFormat="1" ht="15" customHeight="1" x14ac:dyDescent="0.2">
      <c r="A46" s="162">
        <f t="shared" si="2"/>
        <v>31</v>
      </c>
      <c r="B46" s="1195" t="s">
        <v>5757</v>
      </c>
      <c r="C46" s="1196">
        <v>0</v>
      </c>
      <c r="D46" s="1196">
        <v>2093</v>
      </c>
      <c r="E46" s="1196">
        <v>2093</v>
      </c>
      <c r="F46" s="1197">
        <f t="shared" si="1"/>
        <v>100</v>
      </c>
      <c r="G46" s="392" t="s">
        <v>597</v>
      </c>
      <c r="H46" s="1198" t="s">
        <v>61</v>
      </c>
    </row>
    <row r="47" spans="1:8" s="122" customFormat="1" ht="15" customHeight="1" x14ac:dyDescent="0.2">
      <c r="A47" s="162">
        <f t="shared" si="2"/>
        <v>32</v>
      </c>
      <c r="B47" s="1195" t="s">
        <v>3982</v>
      </c>
      <c r="C47" s="1196">
        <v>0</v>
      </c>
      <c r="D47" s="1196">
        <v>9738.98</v>
      </c>
      <c r="E47" s="1196">
        <v>9738.9757600000012</v>
      </c>
      <c r="F47" s="1197">
        <f t="shared" si="1"/>
        <v>99.999956463613245</v>
      </c>
      <c r="G47" s="392" t="s">
        <v>603</v>
      </c>
      <c r="H47" s="1198" t="s">
        <v>61</v>
      </c>
    </row>
    <row r="48" spans="1:8" s="129" customFormat="1" ht="13.5" customHeight="1" thickBot="1" x14ac:dyDescent="0.25">
      <c r="A48" s="1408" t="s">
        <v>295</v>
      </c>
      <c r="B48" s="1409"/>
      <c r="C48" s="140">
        <f>SUM(C16:C47)</f>
        <v>21224767</v>
      </c>
      <c r="D48" s="140">
        <f>SUM(D16:D47)</f>
        <v>15291352.66</v>
      </c>
      <c r="E48" s="140">
        <f>SUM(E16:E47)</f>
        <v>15264066.600019991</v>
      </c>
      <c r="F48" s="141">
        <f t="shared" si="1"/>
        <v>99.821558886341137</v>
      </c>
      <c r="G48" s="142"/>
      <c r="H48" s="163"/>
    </row>
    <row r="49" spans="1:8" s="116" customFormat="1" ht="18" customHeight="1" thickBot="1" x14ac:dyDescent="0.2">
      <c r="A49" s="160" t="s">
        <v>589</v>
      </c>
      <c r="B49" s="143"/>
      <c r="C49" s="144"/>
      <c r="D49" s="144"/>
      <c r="E49" s="145"/>
      <c r="F49" s="137"/>
      <c r="G49" s="138"/>
      <c r="H49" s="1207"/>
    </row>
    <row r="50" spans="1:8" s="122" customFormat="1" ht="24" customHeight="1" x14ac:dyDescent="0.2">
      <c r="A50" s="1208">
        <f>A47+1</f>
        <v>33</v>
      </c>
      <c r="B50" s="1209" t="s">
        <v>679</v>
      </c>
      <c r="C50" s="1210">
        <v>902926</v>
      </c>
      <c r="D50" s="1210">
        <v>867691</v>
      </c>
      <c r="E50" s="1210">
        <v>867691</v>
      </c>
      <c r="F50" s="1197">
        <f t="shared" ref="F50:F70" si="3">E50/D50*100</f>
        <v>100</v>
      </c>
      <c r="G50" s="511" t="s">
        <v>597</v>
      </c>
      <c r="H50" s="1206" t="s">
        <v>61</v>
      </c>
    </row>
    <row r="51" spans="1:8" s="122" customFormat="1" ht="24" customHeight="1" x14ac:dyDescent="0.2">
      <c r="A51" s="162">
        <f t="shared" ref="A51:A69" si="4">A50+1</f>
        <v>34</v>
      </c>
      <c r="B51" s="1209" t="s">
        <v>680</v>
      </c>
      <c r="C51" s="1210">
        <v>119938</v>
      </c>
      <c r="D51" s="1210">
        <v>145592</v>
      </c>
      <c r="E51" s="1210">
        <v>145592</v>
      </c>
      <c r="F51" s="1197">
        <f t="shared" si="3"/>
        <v>100</v>
      </c>
      <c r="G51" s="511" t="s">
        <v>597</v>
      </c>
      <c r="H51" s="1206"/>
    </row>
    <row r="52" spans="1:8" s="122" customFormat="1" ht="24" customHeight="1" x14ac:dyDescent="0.2">
      <c r="A52" s="162">
        <f t="shared" si="4"/>
        <v>35</v>
      </c>
      <c r="B52" s="1209" t="s">
        <v>687</v>
      </c>
      <c r="C52" s="1210">
        <v>9000</v>
      </c>
      <c r="D52" s="1210">
        <v>8113.43</v>
      </c>
      <c r="E52" s="1210">
        <v>8113.43</v>
      </c>
      <c r="F52" s="1197">
        <f t="shared" si="3"/>
        <v>100</v>
      </c>
      <c r="G52" s="511" t="s">
        <v>597</v>
      </c>
      <c r="H52" s="1206" t="s">
        <v>61</v>
      </c>
    </row>
    <row r="53" spans="1:8" s="122" customFormat="1" ht="34.5" customHeight="1" x14ac:dyDescent="0.2">
      <c r="A53" s="162">
        <f t="shared" si="4"/>
        <v>36</v>
      </c>
      <c r="B53" s="1200" t="s">
        <v>2642</v>
      </c>
      <c r="C53" s="1201">
        <v>13000</v>
      </c>
      <c r="D53" s="1201">
        <v>28256.999999999982</v>
      </c>
      <c r="E53" s="1201">
        <v>28256.999999999982</v>
      </c>
      <c r="F53" s="1197">
        <f t="shared" si="3"/>
        <v>100</v>
      </c>
      <c r="G53" s="511" t="s">
        <v>597</v>
      </c>
      <c r="H53" s="1198" t="s">
        <v>61</v>
      </c>
    </row>
    <row r="54" spans="1:8" s="122" customFormat="1" ht="16.5" customHeight="1" x14ac:dyDescent="0.2">
      <c r="A54" s="162">
        <f t="shared" si="4"/>
        <v>37</v>
      </c>
      <c r="B54" s="1200" t="s">
        <v>681</v>
      </c>
      <c r="C54" s="1201">
        <v>13056</v>
      </c>
      <c r="D54" s="1201">
        <v>12824.500000000004</v>
      </c>
      <c r="E54" s="1201">
        <v>12824.500000000004</v>
      </c>
      <c r="F54" s="1197">
        <f t="shared" si="3"/>
        <v>100</v>
      </c>
      <c r="G54" s="511" t="s">
        <v>597</v>
      </c>
      <c r="H54" s="1198" t="s">
        <v>61</v>
      </c>
    </row>
    <row r="55" spans="1:8" s="122" customFormat="1" ht="24" customHeight="1" x14ac:dyDescent="0.2">
      <c r="A55" s="162">
        <f t="shared" si="4"/>
        <v>38</v>
      </c>
      <c r="B55" s="1200" t="s">
        <v>682</v>
      </c>
      <c r="C55" s="1201">
        <v>0</v>
      </c>
      <c r="D55" s="1201">
        <v>124.8</v>
      </c>
      <c r="E55" s="1201">
        <v>124.8</v>
      </c>
      <c r="F55" s="1197">
        <f t="shared" si="3"/>
        <v>100</v>
      </c>
      <c r="G55" s="511" t="s">
        <v>597</v>
      </c>
      <c r="H55" s="1215" t="s">
        <v>61</v>
      </c>
    </row>
    <row r="56" spans="1:8" s="122" customFormat="1" ht="45" customHeight="1" x14ac:dyDescent="0.2">
      <c r="A56" s="162">
        <f t="shared" si="4"/>
        <v>39</v>
      </c>
      <c r="B56" s="1200" t="s">
        <v>683</v>
      </c>
      <c r="C56" s="1201">
        <v>400</v>
      </c>
      <c r="D56" s="1201">
        <v>115.4</v>
      </c>
      <c r="E56" s="1201">
        <v>115.4</v>
      </c>
      <c r="F56" s="1197">
        <f t="shared" si="3"/>
        <v>100</v>
      </c>
      <c r="G56" s="511" t="s">
        <v>597</v>
      </c>
      <c r="H56" s="1206" t="s">
        <v>5758</v>
      </c>
    </row>
    <row r="57" spans="1:8" s="122" customFormat="1" ht="24" customHeight="1" x14ac:dyDescent="0.2">
      <c r="A57" s="162">
        <f t="shared" si="4"/>
        <v>40</v>
      </c>
      <c r="B57" s="1209" t="s">
        <v>2859</v>
      </c>
      <c r="C57" s="1210">
        <v>0</v>
      </c>
      <c r="D57" s="1210">
        <v>240</v>
      </c>
      <c r="E57" s="1210">
        <v>240</v>
      </c>
      <c r="F57" s="1197">
        <f t="shared" si="3"/>
        <v>100</v>
      </c>
      <c r="G57" s="511" t="s">
        <v>597</v>
      </c>
      <c r="H57" s="1206" t="s">
        <v>61</v>
      </c>
    </row>
    <row r="58" spans="1:8" s="122" customFormat="1" ht="16.5" customHeight="1" x14ac:dyDescent="0.2">
      <c r="A58" s="162">
        <f t="shared" si="4"/>
        <v>41</v>
      </c>
      <c r="B58" s="1209" t="s">
        <v>684</v>
      </c>
      <c r="C58" s="1210">
        <v>900</v>
      </c>
      <c r="D58" s="1210">
        <v>1055.2</v>
      </c>
      <c r="E58" s="1210">
        <v>1055.201</v>
      </c>
      <c r="F58" s="1197">
        <f t="shared" si="3"/>
        <v>100.00009476876421</v>
      </c>
      <c r="G58" s="511" t="s">
        <v>597</v>
      </c>
      <c r="H58" s="1206" t="s">
        <v>61</v>
      </c>
    </row>
    <row r="59" spans="1:8" s="122" customFormat="1" ht="24" customHeight="1" x14ac:dyDescent="0.2">
      <c r="A59" s="162">
        <f t="shared" si="4"/>
        <v>42</v>
      </c>
      <c r="B59" s="1200" t="s">
        <v>3751</v>
      </c>
      <c r="C59" s="1201">
        <v>0</v>
      </c>
      <c r="D59" s="1201">
        <v>756.6</v>
      </c>
      <c r="E59" s="1201">
        <v>756.6</v>
      </c>
      <c r="F59" s="1197">
        <f t="shared" si="3"/>
        <v>100</v>
      </c>
      <c r="G59" s="511" t="s">
        <v>597</v>
      </c>
      <c r="H59" s="1198" t="s">
        <v>61</v>
      </c>
    </row>
    <row r="60" spans="1:8" s="122" customFormat="1" ht="57" customHeight="1" x14ac:dyDescent="0.2">
      <c r="A60" s="162">
        <f t="shared" si="4"/>
        <v>43</v>
      </c>
      <c r="B60" s="1209" t="s">
        <v>3264</v>
      </c>
      <c r="C60" s="1210">
        <v>13000</v>
      </c>
      <c r="D60" s="1210">
        <v>0</v>
      </c>
      <c r="E60" s="1210">
        <v>0</v>
      </c>
      <c r="F60" s="1197" t="s">
        <v>2739</v>
      </c>
      <c r="G60" s="511" t="s">
        <v>597</v>
      </c>
      <c r="H60" s="1206" t="s">
        <v>5759</v>
      </c>
    </row>
    <row r="61" spans="1:8" s="122" customFormat="1" ht="24" customHeight="1" x14ac:dyDescent="0.2">
      <c r="A61" s="162">
        <f t="shared" si="4"/>
        <v>44</v>
      </c>
      <c r="B61" s="1209" t="s">
        <v>685</v>
      </c>
      <c r="C61" s="1210">
        <v>26350</v>
      </c>
      <c r="D61" s="1210">
        <v>24956.1</v>
      </c>
      <c r="E61" s="1210">
        <v>24956.1</v>
      </c>
      <c r="F61" s="1197">
        <f t="shared" si="3"/>
        <v>100</v>
      </c>
      <c r="G61" s="511" t="s">
        <v>597</v>
      </c>
      <c r="H61" s="1206" t="s">
        <v>61</v>
      </c>
    </row>
    <row r="62" spans="1:8" s="122" customFormat="1" ht="24" customHeight="1" x14ac:dyDescent="0.2">
      <c r="A62" s="162">
        <f t="shared" si="4"/>
        <v>45</v>
      </c>
      <c r="B62" s="1200" t="s">
        <v>686</v>
      </c>
      <c r="C62" s="1201">
        <v>1500</v>
      </c>
      <c r="D62" s="1201">
        <v>1235</v>
      </c>
      <c r="E62" s="1201">
        <v>1235</v>
      </c>
      <c r="F62" s="1197">
        <f t="shared" si="3"/>
        <v>100</v>
      </c>
      <c r="G62" s="511" t="s">
        <v>597</v>
      </c>
      <c r="H62" s="1198" t="s">
        <v>61</v>
      </c>
    </row>
    <row r="63" spans="1:8" s="122" customFormat="1" ht="24" customHeight="1" x14ac:dyDescent="0.2">
      <c r="A63" s="162">
        <f t="shared" si="4"/>
        <v>46</v>
      </c>
      <c r="B63" s="1200" t="s">
        <v>3262</v>
      </c>
      <c r="C63" s="1201">
        <v>0</v>
      </c>
      <c r="D63" s="1201">
        <v>27</v>
      </c>
      <c r="E63" s="1201">
        <v>27</v>
      </c>
      <c r="F63" s="1197">
        <f t="shared" si="3"/>
        <v>100</v>
      </c>
      <c r="G63" s="511" t="s">
        <v>597</v>
      </c>
      <c r="H63" s="1198" t="s">
        <v>61</v>
      </c>
    </row>
    <row r="64" spans="1:8" s="122" customFormat="1" ht="15" customHeight="1" x14ac:dyDescent="0.2">
      <c r="A64" s="162">
        <f t="shared" si="4"/>
        <v>47</v>
      </c>
      <c r="B64" s="1200" t="s">
        <v>4841</v>
      </c>
      <c r="C64" s="1201">
        <v>0</v>
      </c>
      <c r="D64" s="1201">
        <v>1293</v>
      </c>
      <c r="E64" s="1201">
        <v>1293</v>
      </c>
      <c r="F64" s="1197">
        <f t="shared" si="3"/>
        <v>100</v>
      </c>
      <c r="G64" s="511" t="s">
        <v>597</v>
      </c>
      <c r="H64" s="1215" t="s">
        <v>61</v>
      </c>
    </row>
    <row r="65" spans="1:8" s="122" customFormat="1" ht="15" customHeight="1" x14ac:dyDescent="0.2">
      <c r="A65" s="162">
        <f t="shared" si="4"/>
        <v>48</v>
      </c>
      <c r="B65" s="1200" t="s">
        <v>688</v>
      </c>
      <c r="C65" s="1201">
        <v>0</v>
      </c>
      <c r="D65" s="1201">
        <v>204.98</v>
      </c>
      <c r="E65" s="1201">
        <v>204.98</v>
      </c>
      <c r="F65" s="1197">
        <f t="shared" si="3"/>
        <v>100</v>
      </c>
      <c r="G65" s="1211" t="s">
        <v>597</v>
      </c>
      <c r="H65" s="1198" t="s">
        <v>61</v>
      </c>
    </row>
    <row r="66" spans="1:8" s="122" customFormat="1" ht="24" customHeight="1" x14ac:dyDescent="0.2">
      <c r="A66" s="162">
        <f t="shared" si="4"/>
        <v>49</v>
      </c>
      <c r="B66" s="1200" t="s">
        <v>5760</v>
      </c>
      <c r="C66" s="1210">
        <v>0</v>
      </c>
      <c r="D66" s="1210">
        <v>144</v>
      </c>
      <c r="E66" s="1210">
        <v>144</v>
      </c>
      <c r="F66" s="1197">
        <f t="shared" si="3"/>
        <v>100</v>
      </c>
      <c r="G66" s="1211" t="s">
        <v>597</v>
      </c>
      <c r="H66" s="1206" t="s">
        <v>61</v>
      </c>
    </row>
    <row r="67" spans="1:8" s="122" customFormat="1" ht="15" customHeight="1" x14ac:dyDescent="0.2">
      <c r="A67" s="162">
        <f t="shared" si="4"/>
        <v>50</v>
      </c>
      <c r="B67" s="1200" t="s">
        <v>3981</v>
      </c>
      <c r="C67" s="1201">
        <v>0</v>
      </c>
      <c r="D67" s="1201">
        <v>1191.6400000000001</v>
      </c>
      <c r="E67" s="1201">
        <v>1191.636</v>
      </c>
      <c r="F67" s="1197">
        <f t="shared" si="3"/>
        <v>99.999664328152775</v>
      </c>
      <c r="G67" s="1211" t="s">
        <v>597</v>
      </c>
      <c r="H67" s="1198" t="s">
        <v>61</v>
      </c>
    </row>
    <row r="68" spans="1:8" s="122" customFormat="1" ht="15" customHeight="1" x14ac:dyDescent="0.2">
      <c r="A68" s="162">
        <f t="shared" si="4"/>
        <v>51</v>
      </c>
      <c r="B68" s="1200" t="s">
        <v>678</v>
      </c>
      <c r="C68" s="1210">
        <v>0</v>
      </c>
      <c r="D68" s="1210">
        <v>6492930.0199999996</v>
      </c>
      <c r="E68" s="1210">
        <v>6492930.0150000015</v>
      </c>
      <c r="F68" s="1197">
        <f t="shared" si="3"/>
        <v>99.999999922993197</v>
      </c>
      <c r="G68" s="1211" t="s">
        <v>597</v>
      </c>
      <c r="H68" s="1206" t="s">
        <v>61</v>
      </c>
    </row>
    <row r="69" spans="1:8" s="122" customFormat="1" ht="15" customHeight="1" x14ac:dyDescent="0.2">
      <c r="A69" s="162">
        <f t="shared" si="4"/>
        <v>52</v>
      </c>
      <c r="B69" s="1200" t="s">
        <v>3448</v>
      </c>
      <c r="C69" s="1201">
        <v>0</v>
      </c>
      <c r="D69" s="1201">
        <v>2756.11</v>
      </c>
      <c r="E69" s="1201">
        <v>2756.11</v>
      </c>
      <c r="F69" s="1197">
        <f t="shared" si="3"/>
        <v>100</v>
      </c>
      <c r="G69" s="1211" t="s">
        <v>597</v>
      </c>
      <c r="H69" s="1198" t="s">
        <v>61</v>
      </c>
    </row>
    <row r="70" spans="1:8" s="122" customFormat="1" ht="13.5" customHeight="1" thickBot="1" x14ac:dyDescent="0.25">
      <c r="A70" s="1408" t="s">
        <v>295</v>
      </c>
      <c r="B70" s="1409"/>
      <c r="C70" s="140">
        <f>SUM(C50:C69)</f>
        <v>1100070</v>
      </c>
      <c r="D70" s="140">
        <f>SUM(D50:D69)</f>
        <v>7589507.7800000003</v>
      </c>
      <c r="E70" s="140">
        <f>SUM(E50:E69)</f>
        <v>7589507.7720000017</v>
      </c>
      <c r="F70" s="141">
        <f t="shared" si="3"/>
        <v>99.99999989459134</v>
      </c>
      <c r="G70" s="142"/>
      <c r="H70" s="163"/>
    </row>
    <row r="71" spans="1:8" s="116" customFormat="1" ht="18" customHeight="1" thickBot="1" x14ac:dyDescent="0.2">
      <c r="A71" s="160" t="s">
        <v>616</v>
      </c>
      <c r="B71" s="143"/>
      <c r="C71" s="145"/>
      <c r="D71" s="145"/>
      <c r="E71" s="145"/>
      <c r="F71" s="137"/>
      <c r="G71" s="138"/>
      <c r="H71" s="1207"/>
    </row>
    <row r="72" spans="1:8" s="122" customFormat="1" ht="147" x14ac:dyDescent="0.2">
      <c r="A72" s="1208">
        <f>A69+1</f>
        <v>53</v>
      </c>
      <c r="B72" s="1200" t="s">
        <v>689</v>
      </c>
      <c r="C72" s="1201">
        <v>72900</v>
      </c>
      <c r="D72" s="1201">
        <v>111179</v>
      </c>
      <c r="E72" s="1201">
        <v>49399</v>
      </c>
      <c r="F72" s="1197">
        <f>E72/D72*100</f>
        <v>44.431952077280783</v>
      </c>
      <c r="G72" s="1211" t="s">
        <v>597</v>
      </c>
      <c r="H72" s="1206" t="s">
        <v>5761</v>
      </c>
    </row>
    <row r="73" spans="1:8" s="122" customFormat="1" ht="94.5" x14ac:dyDescent="0.2">
      <c r="A73" s="162">
        <f t="shared" ref="A73:A74" si="5">A72+1</f>
        <v>54</v>
      </c>
      <c r="B73" s="1200" t="s">
        <v>3983</v>
      </c>
      <c r="C73" s="1201">
        <v>0</v>
      </c>
      <c r="D73" s="1201">
        <v>53550.79</v>
      </c>
      <c r="E73" s="1201">
        <v>15941.204860000005</v>
      </c>
      <c r="F73" s="1197">
        <f>E73/D73*100</f>
        <v>29.76838410787218</v>
      </c>
      <c r="G73" s="1211" t="s">
        <v>599</v>
      </c>
      <c r="H73" s="1206" t="s">
        <v>5762</v>
      </c>
    </row>
    <row r="74" spans="1:8" s="122" customFormat="1" ht="52.5" x14ac:dyDescent="0.2">
      <c r="A74" s="162">
        <f t="shared" si="5"/>
        <v>55</v>
      </c>
      <c r="B74" s="1219" t="s">
        <v>5763</v>
      </c>
      <c r="C74" s="1220">
        <v>0</v>
      </c>
      <c r="D74" s="1220">
        <v>14091.359999999995</v>
      </c>
      <c r="E74" s="1220">
        <v>14090.972000000002</v>
      </c>
      <c r="F74" s="1197">
        <f>E74/D74*100</f>
        <v>99.997246539723676</v>
      </c>
      <c r="G74" s="1211" t="s">
        <v>599</v>
      </c>
      <c r="H74" s="1206" t="s">
        <v>5764</v>
      </c>
    </row>
    <row r="75" spans="1:8" s="122" customFormat="1" ht="13.5" customHeight="1" thickBot="1" x14ac:dyDescent="0.25">
      <c r="A75" s="1408" t="s">
        <v>295</v>
      </c>
      <c r="B75" s="1409"/>
      <c r="C75" s="140">
        <f>SUM(C72:C74)</f>
        <v>72900</v>
      </c>
      <c r="D75" s="140">
        <f>SUM(D72:D74)</f>
        <v>178821.15</v>
      </c>
      <c r="E75" s="140">
        <f>SUM(E72:E74)</f>
        <v>79431.176860000007</v>
      </c>
      <c r="F75" s="151">
        <f>E75/D75*100</f>
        <v>44.419341258011151</v>
      </c>
      <c r="G75" s="142"/>
      <c r="H75" s="163"/>
    </row>
    <row r="76" spans="1:8" ht="18" customHeight="1" thickBot="1" x14ac:dyDescent="0.2">
      <c r="A76" s="164" t="s">
        <v>605</v>
      </c>
      <c r="B76" s="146"/>
      <c r="C76" s="147"/>
      <c r="D76" s="147"/>
      <c r="E76" s="148"/>
      <c r="F76" s="149"/>
      <c r="G76" s="165"/>
      <c r="H76" s="166"/>
    </row>
    <row r="77" spans="1:8" s="122" customFormat="1" ht="89.25" customHeight="1" x14ac:dyDescent="0.2">
      <c r="A77" s="1208">
        <f>A74+1</f>
        <v>56</v>
      </c>
      <c r="B77" s="1200" t="s">
        <v>2643</v>
      </c>
      <c r="C77" s="1201">
        <v>34000</v>
      </c>
      <c r="D77" s="1201">
        <v>20170.11</v>
      </c>
      <c r="E77" s="1201">
        <v>10354.99749</v>
      </c>
      <c r="F77" s="1197">
        <f t="shared" ref="F77:F91" si="6">E77/D77*100</f>
        <v>51.338329290222021</v>
      </c>
      <c r="G77" s="1211" t="s">
        <v>599</v>
      </c>
      <c r="H77" s="1206" t="s">
        <v>5765</v>
      </c>
    </row>
    <row r="78" spans="1:8" s="122" customFormat="1" ht="24" customHeight="1" x14ac:dyDescent="0.2">
      <c r="A78" s="162">
        <f t="shared" ref="A78:A141" si="7">A77+1</f>
        <v>57</v>
      </c>
      <c r="B78" s="1200" t="s">
        <v>3081</v>
      </c>
      <c r="C78" s="1201">
        <v>27000</v>
      </c>
      <c r="D78" s="1201">
        <v>34489.61</v>
      </c>
      <c r="E78" s="1201">
        <v>34489.530030000002</v>
      </c>
      <c r="F78" s="1197">
        <f t="shared" si="6"/>
        <v>99.999768133069651</v>
      </c>
      <c r="G78" s="1211" t="s">
        <v>603</v>
      </c>
      <c r="H78" s="1206" t="s">
        <v>61</v>
      </c>
    </row>
    <row r="79" spans="1:8" s="122" customFormat="1" ht="34.5" customHeight="1" x14ac:dyDescent="0.2">
      <c r="A79" s="162">
        <f t="shared" si="7"/>
        <v>58</v>
      </c>
      <c r="B79" s="1200" t="s">
        <v>2968</v>
      </c>
      <c r="C79" s="1201">
        <v>0</v>
      </c>
      <c r="D79" s="1201">
        <v>2132.89</v>
      </c>
      <c r="E79" s="1201">
        <v>2132.8739299999997</v>
      </c>
      <c r="F79" s="1197">
        <f t="shared" si="6"/>
        <v>99.999246562176197</v>
      </c>
      <c r="G79" s="1211" t="s">
        <v>603</v>
      </c>
      <c r="H79" s="1206" t="s">
        <v>61</v>
      </c>
    </row>
    <row r="80" spans="1:8" s="122" customFormat="1" ht="123" customHeight="1" x14ac:dyDescent="0.2">
      <c r="A80" s="162">
        <f t="shared" si="7"/>
        <v>59</v>
      </c>
      <c r="B80" s="1200" t="s">
        <v>3059</v>
      </c>
      <c r="C80" s="1201">
        <v>0</v>
      </c>
      <c r="D80" s="1201">
        <v>423.5</v>
      </c>
      <c r="E80" s="1201">
        <v>80.5</v>
      </c>
      <c r="F80" s="1197">
        <f t="shared" si="6"/>
        <v>19.008264462809919</v>
      </c>
      <c r="G80" s="1211" t="s">
        <v>599</v>
      </c>
      <c r="H80" s="1212" t="s">
        <v>5766</v>
      </c>
    </row>
    <row r="81" spans="1:8" s="122" customFormat="1" ht="76.5" customHeight="1" x14ac:dyDescent="0.2">
      <c r="A81" s="162">
        <f t="shared" si="7"/>
        <v>60</v>
      </c>
      <c r="B81" s="1200" t="s">
        <v>2969</v>
      </c>
      <c r="C81" s="1201">
        <v>10000</v>
      </c>
      <c r="D81" s="1201">
        <v>7400</v>
      </c>
      <c r="E81" s="1201">
        <v>3456.1949399999999</v>
      </c>
      <c r="F81" s="1197">
        <f t="shared" si="6"/>
        <v>46.705337027027028</v>
      </c>
      <c r="G81" s="1211" t="s">
        <v>599</v>
      </c>
      <c r="H81" s="1206" t="s">
        <v>5767</v>
      </c>
    </row>
    <row r="82" spans="1:8" s="122" customFormat="1" ht="34.5" customHeight="1" x14ac:dyDescent="0.2">
      <c r="A82" s="162">
        <f t="shared" si="7"/>
        <v>61</v>
      </c>
      <c r="B82" s="1200" t="s">
        <v>2822</v>
      </c>
      <c r="C82" s="1201">
        <v>20000</v>
      </c>
      <c r="D82" s="1201">
        <v>0</v>
      </c>
      <c r="E82" s="1201">
        <v>0</v>
      </c>
      <c r="F82" s="1197" t="s">
        <v>2739</v>
      </c>
      <c r="G82" s="1211" t="s">
        <v>599</v>
      </c>
      <c r="H82" s="1212" t="s">
        <v>5768</v>
      </c>
    </row>
    <row r="83" spans="1:8" s="122" customFormat="1" ht="99" customHeight="1" x14ac:dyDescent="0.2">
      <c r="A83" s="162">
        <f t="shared" si="7"/>
        <v>62</v>
      </c>
      <c r="B83" s="1200" t="s">
        <v>3449</v>
      </c>
      <c r="C83" s="1201">
        <v>1000</v>
      </c>
      <c r="D83" s="1201">
        <v>1200</v>
      </c>
      <c r="E83" s="1201">
        <v>121</v>
      </c>
      <c r="F83" s="1197">
        <f t="shared" si="6"/>
        <v>10.083333333333332</v>
      </c>
      <c r="G83" s="1211" t="s">
        <v>599</v>
      </c>
      <c r="H83" s="1213" t="s">
        <v>5769</v>
      </c>
    </row>
    <row r="84" spans="1:8" s="122" customFormat="1" ht="97.5" customHeight="1" x14ac:dyDescent="0.2">
      <c r="A84" s="162">
        <f t="shared" si="7"/>
        <v>63</v>
      </c>
      <c r="B84" s="1200" t="s">
        <v>2970</v>
      </c>
      <c r="C84" s="1201">
        <v>9000</v>
      </c>
      <c r="D84" s="1201">
        <v>2553.31</v>
      </c>
      <c r="E84" s="1201">
        <v>418.66</v>
      </c>
      <c r="F84" s="1197">
        <f t="shared" si="6"/>
        <v>16.396755583928314</v>
      </c>
      <c r="G84" s="1199" t="s">
        <v>599</v>
      </c>
      <c r="H84" s="1212" t="s">
        <v>5770</v>
      </c>
    </row>
    <row r="85" spans="1:8" s="122" customFormat="1" ht="87.75" customHeight="1" x14ac:dyDescent="0.2">
      <c r="A85" s="162">
        <f t="shared" si="7"/>
        <v>64</v>
      </c>
      <c r="B85" s="1200" t="s">
        <v>2823</v>
      </c>
      <c r="C85" s="1201">
        <v>50000</v>
      </c>
      <c r="D85" s="1201">
        <v>115</v>
      </c>
      <c r="E85" s="1201">
        <v>0</v>
      </c>
      <c r="F85" s="1197">
        <f t="shared" si="6"/>
        <v>0</v>
      </c>
      <c r="G85" s="1199" t="s">
        <v>599</v>
      </c>
      <c r="H85" s="1214" t="s">
        <v>5771</v>
      </c>
    </row>
    <row r="86" spans="1:8" s="122" customFormat="1" ht="24" customHeight="1" x14ac:dyDescent="0.2">
      <c r="A86" s="162">
        <f t="shared" si="7"/>
        <v>65</v>
      </c>
      <c r="B86" s="1200" t="s">
        <v>3601</v>
      </c>
      <c r="C86" s="1201">
        <v>0</v>
      </c>
      <c r="D86" s="1201">
        <v>11250.25</v>
      </c>
      <c r="E86" s="1201">
        <v>11250.245640000001</v>
      </c>
      <c r="F86" s="1197">
        <f t="shared" si="6"/>
        <v>99.99996124530567</v>
      </c>
      <c r="G86" s="1211" t="s">
        <v>603</v>
      </c>
      <c r="H86" s="1206" t="s">
        <v>61</v>
      </c>
    </row>
    <row r="87" spans="1:8" s="122" customFormat="1" ht="35.25" customHeight="1" x14ac:dyDescent="0.2">
      <c r="A87" s="162">
        <f t="shared" si="7"/>
        <v>66</v>
      </c>
      <c r="B87" s="1200" t="s">
        <v>4075</v>
      </c>
      <c r="C87" s="1201">
        <v>0</v>
      </c>
      <c r="D87" s="1201">
        <v>10598.24</v>
      </c>
      <c r="E87" s="1201">
        <v>10598.221369999999</v>
      </c>
      <c r="F87" s="1197">
        <f t="shared" si="6"/>
        <v>99.999824216096258</v>
      </c>
      <c r="G87" s="1211" t="s">
        <v>603</v>
      </c>
      <c r="H87" s="1212" t="s">
        <v>61</v>
      </c>
    </row>
    <row r="88" spans="1:8" s="122" customFormat="1" ht="60" customHeight="1" x14ac:dyDescent="0.2">
      <c r="A88" s="162">
        <f t="shared" si="7"/>
        <v>67</v>
      </c>
      <c r="B88" s="1200" t="s">
        <v>4076</v>
      </c>
      <c r="C88" s="1201">
        <v>0</v>
      </c>
      <c r="D88" s="1201">
        <v>215</v>
      </c>
      <c r="E88" s="1201">
        <v>32.307000000000002</v>
      </c>
      <c r="F88" s="1197">
        <f t="shared" si="6"/>
        <v>15.026511627906977</v>
      </c>
      <c r="G88" s="1211" t="s">
        <v>599</v>
      </c>
      <c r="H88" s="1206" t="s">
        <v>5772</v>
      </c>
    </row>
    <row r="89" spans="1:8" s="122" customFormat="1" ht="24" customHeight="1" x14ac:dyDescent="0.2">
      <c r="A89" s="162">
        <f t="shared" si="7"/>
        <v>68</v>
      </c>
      <c r="B89" s="1200" t="s">
        <v>3450</v>
      </c>
      <c r="C89" s="1201">
        <v>0</v>
      </c>
      <c r="D89" s="1201">
        <v>31432.25</v>
      </c>
      <c r="E89" s="1201">
        <v>31432.231929999998</v>
      </c>
      <c r="F89" s="1197">
        <f t="shared" si="6"/>
        <v>99.999942511274241</v>
      </c>
      <c r="G89" s="1211" t="s">
        <v>603</v>
      </c>
      <c r="H89" s="1212" t="s">
        <v>61</v>
      </c>
    </row>
    <row r="90" spans="1:8" s="122" customFormat="1" ht="57" customHeight="1" x14ac:dyDescent="0.2">
      <c r="A90" s="162">
        <f t="shared" si="7"/>
        <v>69</v>
      </c>
      <c r="B90" s="1200" t="s">
        <v>3060</v>
      </c>
      <c r="C90" s="1201">
        <v>24100</v>
      </c>
      <c r="D90" s="1201">
        <v>27739.739999999998</v>
      </c>
      <c r="E90" s="1201">
        <v>21718.1731</v>
      </c>
      <c r="F90" s="1197">
        <f t="shared" si="6"/>
        <v>78.292633961241179</v>
      </c>
      <c r="G90" s="1211" t="s">
        <v>599</v>
      </c>
      <c r="H90" s="1213" t="s">
        <v>5773</v>
      </c>
    </row>
    <row r="91" spans="1:8" s="122" customFormat="1" ht="78.75" customHeight="1" x14ac:dyDescent="0.2">
      <c r="A91" s="162">
        <f t="shared" si="7"/>
        <v>70</v>
      </c>
      <c r="B91" s="1200" t="s">
        <v>3061</v>
      </c>
      <c r="C91" s="1201">
        <v>4150</v>
      </c>
      <c r="D91" s="1201">
        <v>150</v>
      </c>
      <c r="E91" s="1201">
        <v>0</v>
      </c>
      <c r="F91" s="1197">
        <f t="shared" si="6"/>
        <v>0</v>
      </c>
      <c r="G91" s="1199" t="s">
        <v>599</v>
      </c>
      <c r="H91" s="1212" t="s">
        <v>5774</v>
      </c>
    </row>
    <row r="92" spans="1:8" s="122" customFormat="1" ht="24" customHeight="1" x14ac:dyDescent="0.2">
      <c r="A92" s="162">
        <f t="shared" si="7"/>
        <v>71</v>
      </c>
      <c r="B92" s="1200" t="s">
        <v>3062</v>
      </c>
      <c r="C92" s="1201">
        <v>10000</v>
      </c>
      <c r="D92" s="1201">
        <v>0</v>
      </c>
      <c r="E92" s="1201">
        <v>0</v>
      </c>
      <c r="F92" s="1197">
        <v>0</v>
      </c>
      <c r="G92" s="1211" t="s">
        <v>599</v>
      </c>
      <c r="H92" s="1214" t="s">
        <v>5768</v>
      </c>
    </row>
    <row r="93" spans="1:8" s="122" customFormat="1" ht="24" customHeight="1" x14ac:dyDescent="0.2">
      <c r="A93" s="162">
        <f t="shared" si="7"/>
        <v>72</v>
      </c>
      <c r="B93" s="1200" t="s">
        <v>3063</v>
      </c>
      <c r="C93" s="1201">
        <v>0</v>
      </c>
      <c r="D93" s="1201">
        <v>127.06</v>
      </c>
      <c r="E93" s="1201">
        <v>127.04879</v>
      </c>
      <c r="F93" s="1197">
        <f t="shared" ref="F93:F123" si="8">E93/D93*100</f>
        <v>99.991177396505577</v>
      </c>
      <c r="G93" s="1211" t="s">
        <v>603</v>
      </c>
      <c r="H93" s="1206" t="s">
        <v>61</v>
      </c>
    </row>
    <row r="94" spans="1:8" s="122" customFormat="1" ht="24" customHeight="1" x14ac:dyDescent="0.2">
      <c r="A94" s="162">
        <f t="shared" si="7"/>
        <v>73</v>
      </c>
      <c r="B94" s="1200" t="s">
        <v>3064</v>
      </c>
      <c r="C94" s="1201">
        <v>0</v>
      </c>
      <c r="D94" s="1201">
        <v>0.01</v>
      </c>
      <c r="E94" s="1201">
        <v>0</v>
      </c>
      <c r="F94" s="1197">
        <f t="shared" si="8"/>
        <v>0</v>
      </c>
      <c r="G94" s="1211" t="s">
        <v>603</v>
      </c>
      <c r="H94" s="1206" t="s">
        <v>61</v>
      </c>
    </row>
    <row r="95" spans="1:8" s="122" customFormat="1" ht="24" customHeight="1" x14ac:dyDescent="0.2">
      <c r="A95" s="162">
        <f t="shared" si="7"/>
        <v>74</v>
      </c>
      <c r="B95" s="1200" t="s">
        <v>3065</v>
      </c>
      <c r="C95" s="1201">
        <v>3000</v>
      </c>
      <c r="D95" s="1201">
        <v>2616.3000000000002</v>
      </c>
      <c r="E95" s="1201">
        <v>2616.299</v>
      </c>
      <c r="F95" s="1197">
        <f t="shared" si="8"/>
        <v>99.999961778083545</v>
      </c>
      <c r="G95" s="1211" t="s">
        <v>603</v>
      </c>
      <c r="H95" s="1212" t="s">
        <v>61</v>
      </c>
    </row>
    <row r="96" spans="1:8" s="122" customFormat="1" ht="24" customHeight="1" x14ac:dyDescent="0.2">
      <c r="A96" s="162">
        <f t="shared" si="7"/>
        <v>75</v>
      </c>
      <c r="B96" s="1200" t="s">
        <v>3066</v>
      </c>
      <c r="C96" s="1201">
        <v>12500</v>
      </c>
      <c r="D96" s="1201">
        <v>12192.77</v>
      </c>
      <c r="E96" s="1201">
        <v>12192.754440000002</v>
      </c>
      <c r="F96" s="1197">
        <f t="shared" si="8"/>
        <v>99.999872383387881</v>
      </c>
      <c r="G96" s="1211" t="s">
        <v>603</v>
      </c>
      <c r="H96" s="1206" t="s">
        <v>61</v>
      </c>
    </row>
    <row r="97" spans="1:8" s="122" customFormat="1" ht="24" customHeight="1" x14ac:dyDescent="0.2">
      <c r="A97" s="162">
        <f t="shared" si="7"/>
        <v>76</v>
      </c>
      <c r="B97" s="1200" t="s">
        <v>3067</v>
      </c>
      <c r="C97" s="1201">
        <v>15630</v>
      </c>
      <c r="D97" s="1201">
        <v>15673.650000000001</v>
      </c>
      <c r="E97" s="1201">
        <v>15673.635709999999</v>
      </c>
      <c r="F97" s="1197">
        <f t="shared" si="8"/>
        <v>99.999908827873512</v>
      </c>
      <c r="G97" s="1211" t="s">
        <v>603</v>
      </c>
      <c r="H97" s="1212" t="s">
        <v>61</v>
      </c>
    </row>
    <row r="98" spans="1:8" s="122" customFormat="1" ht="57" customHeight="1" x14ac:dyDescent="0.2">
      <c r="A98" s="162">
        <f t="shared" si="7"/>
        <v>77</v>
      </c>
      <c r="B98" s="1200" t="s">
        <v>3068</v>
      </c>
      <c r="C98" s="1201">
        <v>4000</v>
      </c>
      <c r="D98" s="1201">
        <v>10012.799999999999</v>
      </c>
      <c r="E98" s="1201">
        <v>7166.9541100000006</v>
      </c>
      <c r="F98" s="1197">
        <f t="shared" si="8"/>
        <v>71.577921360658365</v>
      </c>
      <c r="G98" s="1211" t="s">
        <v>599</v>
      </c>
      <c r="H98" s="1213" t="s">
        <v>5775</v>
      </c>
    </row>
    <row r="99" spans="1:8" s="122" customFormat="1" ht="90.75" customHeight="1" x14ac:dyDescent="0.2">
      <c r="A99" s="162">
        <f t="shared" si="7"/>
        <v>78</v>
      </c>
      <c r="B99" s="1200" t="s">
        <v>3451</v>
      </c>
      <c r="C99" s="1201">
        <v>0</v>
      </c>
      <c r="D99" s="1201">
        <v>5015.3</v>
      </c>
      <c r="E99" s="1201">
        <v>703.01</v>
      </c>
      <c r="F99" s="1197">
        <f t="shared" si="8"/>
        <v>14.017307040456203</v>
      </c>
      <c r="G99" s="1211" t="s">
        <v>599</v>
      </c>
      <c r="H99" s="1212" t="s">
        <v>5776</v>
      </c>
    </row>
    <row r="100" spans="1:8" s="122" customFormat="1" ht="110.25" customHeight="1" x14ac:dyDescent="0.2">
      <c r="A100" s="162">
        <f t="shared" si="7"/>
        <v>79</v>
      </c>
      <c r="B100" s="1200" t="s">
        <v>3069</v>
      </c>
      <c r="C100" s="1201">
        <v>48000</v>
      </c>
      <c r="D100" s="1201">
        <v>5230.12</v>
      </c>
      <c r="E100" s="1201">
        <v>1635.0730000000001</v>
      </c>
      <c r="F100" s="1197">
        <f t="shared" si="8"/>
        <v>31.262628773335987</v>
      </c>
      <c r="G100" s="1211" t="s">
        <v>599</v>
      </c>
      <c r="H100" s="1214" t="s">
        <v>5777</v>
      </c>
    </row>
    <row r="101" spans="1:8" s="122" customFormat="1" ht="90.75" customHeight="1" x14ac:dyDescent="0.2">
      <c r="A101" s="162">
        <f t="shared" si="7"/>
        <v>80</v>
      </c>
      <c r="B101" s="1200" t="s">
        <v>3070</v>
      </c>
      <c r="C101" s="1201">
        <v>15000</v>
      </c>
      <c r="D101" s="1201">
        <v>8150</v>
      </c>
      <c r="E101" s="1201">
        <v>4914.69092</v>
      </c>
      <c r="F101" s="1197">
        <f t="shared" si="8"/>
        <v>60.302956073619626</v>
      </c>
      <c r="G101" s="1211" t="s">
        <v>599</v>
      </c>
      <c r="H101" s="1206" t="s">
        <v>5778</v>
      </c>
    </row>
    <row r="102" spans="1:8" s="122" customFormat="1" ht="94.5" x14ac:dyDescent="0.2">
      <c r="A102" s="162">
        <f t="shared" si="7"/>
        <v>81</v>
      </c>
      <c r="B102" s="1200" t="s">
        <v>4188</v>
      </c>
      <c r="C102" s="1201">
        <v>8000</v>
      </c>
      <c r="D102" s="1201">
        <v>8984.74</v>
      </c>
      <c r="E102" s="1201">
        <v>307.94499999999999</v>
      </c>
      <c r="F102" s="1197">
        <f t="shared" si="8"/>
        <v>3.4274224963660607</v>
      </c>
      <c r="G102" s="1211" t="s">
        <v>599</v>
      </c>
      <c r="H102" s="1206" t="s">
        <v>5779</v>
      </c>
    </row>
    <row r="103" spans="1:8" s="122" customFormat="1" ht="99.75" customHeight="1" x14ac:dyDescent="0.2">
      <c r="A103" s="162">
        <f t="shared" si="7"/>
        <v>82</v>
      </c>
      <c r="B103" s="1200" t="s">
        <v>3266</v>
      </c>
      <c r="C103" s="1201">
        <v>0</v>
      </c>
      <c r="D103" s="1201">
        <v>6521.17</v>
      </c>
      <c r="E103" s="1201">
        <v>0</v>
      </c>
      <c r="F103" s="1197">
        <f t="shared" si="8"/>
        <v>0</v>
      </c>
      <c r="G103" s="1211" t="s">
        <v>599</v>
      </c>
      <c r="H103" s="1212" t="s">
        <v>5780</v>
      </c>
    </row>
    <row r="104" spans="1:8" s="122" customFormat="1" ht="97.5" customHeight="1" x14ac:dyDescent="0.2">
      <c r="A104" s="162">
        <f t="shared" si="7"/>
        <v>83</v>
      </c>
      <c r="B104" s="1200" t="s">
        <v>4079</v>
      </c>
      <c r="C104" s="1201">
        <v>0</v>
      </c>
      <c r="D104" s="1201">
        <v>991.56</v>
      </c>
      <c r="E104" s="1201">
        <v>570.87073999999996</v>
      </c>
      <c r="F104" s="1197">
        <f t="shared" si="8"/>
        <v>57.572990035903018</v>
      </c>
      <c r="G104" s="1211" t="s">
        <v>599</v>
      </c>
      <c r="H104" s="1206" t="s">
        <v>5781</v>
      </c>
    </row>
    <row r="105" spans="1:8" s="122" customFormat="1" ht="78.75" customHeight="1" x14ac:dyDescent="0.2">
      <c r="A105" s="162">
        <f t="shared" si="7"/>
        <v>84</v>
      </c>
      <c r="B105" s="1200" t="s">
        <v>3602</v>
      </c>
      <c r="C105" s="1201">
        <v>36500</v>
      </c>
      <c r="D105" s="1201">
        <v>41775.440000000002</v>
      </c>
      <c r="E105" s="1201">
        <v>39051.042329999997</v>
      </c>
      <c r="F105" s="1197">
        <f t="shared" si="8"/>
        <v>93.478470436218004</v>
      </c>
      <c r="G105" s="1211" t="s">
        <v>599</v>
      </c>
      <c r="H105" s="1212" t="s">
        <v>5782</v>
      </c>
    </row>
    <row r="106" spans="1:8" s="122" customFormat="1" ht="67.5" customHeight="1" x14ac:dyDescent="0.2">
      <c r="A106" s="162">
        <f t="shared" si="7"/>
        <v>85</v>
      </c>
      <c r="B106" s="1200" t="s">
        <v>3984</v>
      </c>
      <c r="C106" s="1201">
        <v>0</v>
      </c>
      <c r="D106" s="1201">
        <v>8000</v>
      </c>
      <c r="E106" s="1201">
        <v>215.38</v>
      </c>
      <c r="F106" s="1197">
        <f t="shared" si="8"/>
        <v>2.69225</v>
      </c>
      <c r="G106" s="1211" t="s">
        <v>599</v>
      </c>
      <c r="H106" s="1213" t="s">
        <v>5783</v>
      </c>
    </row>
    <row r="107" spans="1:8" s="122" customFormat="1" ht="78.75" customHeight="1" x14ac:dyDescent="0.2">
      <c r="A107" s="162">
        <f t="shared" si="7"/>
        <v>86</v>
      </c>
      <c r="B107" s="1200" t="s">
        <v>3603</v>
      </c>
      <c r="C107" s="1201">
        <v>16000</v>
      </c>
      <c r="D107" s="1201">
        <v>16993.62</v>
      </c>
      <c r="E107" s="1201">
        <v>8389.052450000001</v>
      </c>
      <c r="F107" s="1197">
        <f t="shared" si="8"/>
        <v>49.365894082602772</v>
      </c>
      <c r="G107" s="1211" t="s">
        <v>599</v>
      </c>
      <c r="H107" s="1212" t="s">
        <v>5784</v>
      </c>
    </row>
    <row r="108" spans="1:8" s="122" customFormat="1" ht="110.25" customHeight="1" x14ac:dyDescent="0.2">
      <c r="A108" s="162">
        <f t="shared" si="7"/>
        <v>87</v>
      </c>
      <c r="B108" s="1200" t="s">
        <v>3604</v>
      </c>
      <c r="C108" s="1201">
        <v>20000</v>
      </c>
      <c r="D108" s="1201">
        <v>1839.31</v>
      </c>
      <c r="E108" s="1201">
        <v>720.202</v>
      </c>
      <c r="F108" s="1197">
        <f t="shared" si="8"/>
        <v>39.156096579695649</v>
      </c>
      <c r="G108" s="1211" t="s">
        <v>599</v>
      </c>
      <c r="H108" s="1214" t="s">
        <v>5785</v>
      </c>
    </row>
    <row r="109" spans="1:8" s="122" customFormat="1" ht="24.75" customHeight="1" x14ac:dyDescent="0.2">
      <c r="A109" s="162">
        <f t="shared" si="7"/>
        <v>88</v>
      </c>
      <c r="B109" s="1200" t="s">
        <v>3605</v>
      </c>
      <c r="C109" s="1201">
        <v>10453</v>
      </c>
      <c r="D109" s="1201">
        <v>6218.75</v>
      </c>
      <c r="E109" s="1201">
        <v>6218.74233</v>
      </c>
      <c r="F109" s="1197">
        <f t="shared" si="8"/>
        <v>99.999876663316584</v>
      </c>
      <c r="G109" s="1211" t="s">
        <v>603</v>
      </c>
      <c r="H109" s="1206" t="s">
        <v>61</v>
      </c>
    </row>
    <row r="110" spans="1:8" s="122" customFormat="1" ht="34.5" customHeight="1" x14ac:dyDescent="0.2">
      <c r="A110" s="162">
        <f t="shared" si="7"/>
        <v>89</v>
      </c>
      <c r="B110" s="1200" t="s">
        <v>3606</v>
      </c>
      <c r="C110" s="1201">
        <v>5000</v>
      </c>
      <c r="D110" s="1201">
        <v>718.97</v>
      </c>
      <c r="E110" s="1201">
        <v>718.96593999999993</v>
      </c>
      <c r="F110" s="1197">
        <f t="shared" si="8"/>
        <v>99.999435303281075</v>
      </c>
      <c r="G110" s="1211" t="s">
        <v>603</v>
      </c>
      <c r="H110" s="1206" t="s">
        <v>5786</v>
      </c>
    </row>
    <row r="111" spans="1:8" s="122" customFormat="1" ht="24.75" customHeight="1" x14ac:dyDescent="0.2">
      <c r="A111" s="162">
        <f t="shared" si="7"/>
        <v>90</v>
      </c>
      <c r="B111" s="1200" t="s">
        <v>3607</v>
      </c>
      <c r="C111" s="1201">
        <v>6000</v>
      </c>
      <c r="D111" s="1201">
        <v>6967.6</v>
      </c>
      <c r="E111" s="1201">
        <v>6967.0300000000007</v>
      </c>
      <c r="F111" s="1197">
        <f t="shared" si="8"/>
        <v>99.991819277800104</v>
      </c>
      <c r="G111" s="1211" t="s">
        <v>599</v>
      </c>
      <c r="H111" s="1212" t="s">
        <v>61</v>
      </c>
    </row>
    <row r="112" spans="1:8" s="122" customFormat="1" ht="24.75" customHeight="1" x14ac:dyDescent="0.2">
      <c r="A112" s="162">
        <f t="shared" si="7"/>
        <v>91</v>
      </c>
      <c r="B112" s="1200" t="s">
        <v>3985</v>
      </c>
      <c r="C112" s="1201">
        <v>0</v>
      </c>
      <c r="D112" s="1201">
        <v>1000</v>
      </c>
      <c r="E112" s="1201">
        <v>1000</v>
      </c>
      <c r="F112" s="1197">
        <f t="shared" si="8"/>
        <v>100</v>
      </c>
      <c r="G112" s="1211" t="s">
        <v>599</v>
      </c>
      <c r="H112" s="1206" t="s">
        <v>61</v>
      </c>
    </row>
    <row r="113" spans="1:8" s="122" customFormat="1" ht="142.5" customHeight="1" x14ac:dyDescent="0.2">
      <c r="A113" s="162">
        <f t="shared" si="7"/>
        <v>92</v>
      </c>
      <c r="B113" s="1200" t="s">
        <v>3986</v>
      </c>
      <c r="C113" s="1201">
        <v>3000</v>
      </c>
      <c r="D113" s="1201">
        <v>300</v>
      </c>
      <c r="E113" s="1201">
        <v>0</v>
      </c>
      <c r="F113" s="1197">
        <f t="shared" si="8"/>
        <v>0</v>
      </c>
      <c r="G113" s="1211" t="s">
        <v>599</v>
      </c>
      <c r="H113" s="1212" t="s">
        <v>5787</v>
      </c>
    </row>
    <row r="114" spans="1:8" s="122" customFormat="1" ht="24.75" customHeight="1" x14ac:dyDescent="0.2">
      <c r="A114" s="162">
        <f t="shared" si="7"/>
        <v>93</v>
      </c>
      <c r="B114" s="1200" t="s">
        <v>3071</v>
      </c>
      <c r="C114" s="1201">
        <v>0</v>
      </c>
      <c r="D114" s="1201">
        <v>0.01</v>
      </c>
      <c r="E114" s="1201">
        <v>0</v>
      </c>
      <c r="F114" s="1197">
        <f t="shared" si="8"/>
        <v>0</v>
      </c>
      <c r="G114" s="1211" t="s">
        <v>603</v>
      </c>
      <c r="H114" s="1213" t="s">
        <v>61</v>
      </c>
    </row>
    <row r="115" spans="1:8" s="122" customFormat="1" ht="24.75" customHeight="1" x14ac:dyDescent="0.2">
      <c r="A115" s="162">
        <f t="shared" si="7"/>
        <v>94</v>
      </c>
      <c r="B115" s="1200" t="s">
        <v>3452</v>
      </c>
      <c r="C115" s="1201">
        <v>0</v>
      </c>
      <c r="D115" s="1201">
        <v>954.07</v>
      </c>
      <c r="E115" s="1201">
        <v>954.06742000000008</v>
      </c>
      <c r="F115" s="1197">
        <f t="shared" si="8"/>
        <v>99.999729579590607</v>
      </c>
      <c r="G115" s="1199" t="s">
        <v>603</v>
      </c>
      <c r="H115" s="1212" t="s">
        <v>61</v>
      </c>
    </row>
    <row r="116" spans="1:8" s="122" customFormat="1" ht="78" customHeight="1" x14ac:dyDescent="0.2">
      <c r="A116" s="162">
        <f t="shared" si="7"/>
        <v>95</v>
      </c>
      <c r="B116" s="1200" t="s">
        <v>3453</v>
      </c>
      <c r="C116" s="1201">
        <v>0</v>
      </c>
      <c r="D116" s="1201">
        <v>427.77</v>
      </c>
      <c r="E116" s="1201">
        <v>289.88353000000001</v>
      </c>
      <c r="F116" s="1197">
        <f t="shared" si="8"/>
        <v>67.766213151927445</v>
      </c>
      <c r="G116" s="1211" t="s">
        <v>599</v>
      </c>
      <c r="H116" s="1214" t="s">
        <v>5788</v>
      </c>
    </row>
    <row r="117" spans="1:8" s="122" customFormat="1" ht="78" customHeight="1" x14ac:dyDescent="0.2">
      <c r="A117" s="162">
        <f t="shared" si="7"/>
        <v>96</v>
      </c>
      <c r="B117" s="1200" t="s">
        <v>3987</v>
      </c>
      <c r="C117" s="1201">
        <v>0</v>
      </c>
      <c r="D117" s="1201">
        <v>23000</v>
      </c>
      <c r="E117" s="1201">
        <v>22874.66158</v>
      </c>
      <c r="F117" s="1197">
        <f t="shared" si="8"/>
        <v>99.455050347826088</v>
      </c>
      <c r="G117" s="1211" t="s">
        <v>599</v>
      </c>
      <c r="H117" s="1206" t="s">
        <v>5789</v>
      </c>
    </row>
    <row r="118" spans="1:8" s="122" customFormat="1" ht="34.5" customHeight="1" x14ac:dyDescent="0.2">
      <c r="A118" s="162">
        <f t="shared" si="7"/>
        <v>97</v>
      </c>
      <c r="B118" s="1200" t="s">
        <v>3608</v>
      </c>
      <c r="C118" s="1201">
        <v>1000</v>
      </c>
      <c r="D118" s="1201">
        <v>1782.34</v>
      </c>
      <c r="E118" s="1201">
        <v>1782.33</v>
      </c>
      <c r="F118" s="1197">
        <f t="shared" si="8"/>
        <v>99.999438939820678</v>
      </c>
      <c r="G118" s="1211" t="s">
        <v>603</v>
      </c>
      <c r="H118" s="1206" t="s">
        <v>61</v>
      </c>
    </row>
    <row r="119" spans="1:8" s="122" customFormat="1" ht="67.5" customHeight="1" x14ac:dyDescent="0.2">
      <c r="A119" s="162">
        <f t="shared" si="7"/>
        <v>98</v>
      </c>
      <c r="B119" s="1200" t="s">
        <v>3988</v>
      </c>
      <c r="C119" s="1201">
        <v>2000</v>
      </c>
      <c r="D119" s="1201">
        <v>4300</v>
      </c>
      <c r="E119" s="1201">
        <v>3730.3662300000001</v>
      </c>
      <c r="F119" s="1197">
        <f t="shared" si="8"/>
        <v>86.752703023255819</v>
      </c>
      <c r="G119" s="1211" t="s">
        <v>599</v>
      </c>
      <c r="H119" s="1212" t="s">
        <v>5790</v>
      </c>
    </row>
    <row r="120" spans="1:8" s="122" customFormat="1" ht="120.75" customHeight="1" x14ac:dyDescent="0.2">
      <c r="A120" s="162">
        <f t="shared" si="7"/>
        <v>99</v>
      </c>
      <c r="B120" s="1200" t="s">
        <v>5791</v>
      </c>
      <c r="C120" s="1201">
        <v>7000</v>
      </c>
      <c r="D120" s="1201">
        <v>822.08</v>
      </c>
      <c r="E120" s="1201">
        <v>420.35399999999998</v>
      </c>
      <c r="F120" s="1197">
        <f t="shared" si="8"/>
        <v>51.132979758660959</v>
      </c>
      <c r="G120" s="1211" t="s">
        <v>599</v>
      </c>
      <c r="H120" s="1206" t="s">
        <v>5792</v>
      </c>
    </row>
    <row r="121" spans="1:8" s="122" customFormat="1" ht="34.5" customHeight="1" x14ac:dyDescent="0.2">
      <c r="A121" s="162">
        <f t="shared" si="7"/>
        <v>100</v>
      </c>
      <c r="B121" s="1200" t="s">
        <v>3989</v>
      </c>
      <c r="C121" s="1201">
        <v>6000</v>
      </c>
      <c r="D121" s="1201">
        <v>2980.21</v>
      </c>
      <c r="E121" s="1201">
        <v>2980.2008700000001</v>
      </c>
      <c r="F121" s="1197">
        <f t="shared" si="8"/>
        <v>99.999693645749801</v>
      </c>
      <c r="G121" s="1211" t="s">
        <v>603</v>
      </c>
      <c r="H121" s="1212" t="s">
        <v>5793</v>
      </c>
    </row>
    <row r="122" spans="1:8" s="122" customFormat="1" ht="34.5" customHeight="1" x14ac:dyDescent="0.2">
      <c r="A122" s="162">
        <f t="shared" si="7"/>
        <v>101</v>
      </c>
      <c r="B122" s="1200" t="s">
        <v>3610</v>
      </c>
      <c r="C122" s="1201">
        <v>3000</v>
      </c>
      <c r="D122" s="1201">
        <v>2421.06</v>
      </c>
      <c r="E122" s="1201">
        <v>2421.0579900000002</v>
      </c>
      <c r="F122" s="1197">
        <f t="shared" si="8"/>
        <v>99.999916978513554</v>
      </c>
      <c r="G122" s="1211" t="s">
        <v>603</v>
      </c>
      <c r="H122" s="1213" t="s">
        <v>61</v>
      </c>
    </row>
    <row r="123" spans="1:8" s="122" customFormat="1" ht="24" customHeight="1" x14ac:dyDescent="0.2">
      <c r="A123" s="162">
        <f t="shared" si="7"/>
        <v>102</v>
      </c>
      <c r="B123" s="1200" t="s">
        <v>5794</v>
      </c>
      <c r="C123" s="1201">
        <v>2000</v>
      </c>
      <c r="D123" s="1201">
        <v>7466.61</v>
      </c>
      <c r="E123" s="1201">
        <v>7466.6039999999994</v>
      </c>
      <c r="F123" s="1197">
        <f t="shared" si="8"/>
        <v>99.999919642247278</v>
      </c>
      <c r="G123" s="1211" t="s">
        <v>603</v>
      </c>
      <c r="H123" s="1212" t="s">
        <v>61</v>
      </c>
    </row>
    <row r="124" spans="1:8" s="122" customFormat="1" ht="24" customHeight="1" x14ac:dyDescent="0.2">
      <c r="A124" s="162">
        <f t="shared" si="7"/>
        <v>103</v>
      </c>
      <c r="B124" s="1200" t="s">
        <v>3990</v>
      </c>
      <c r="C124" s="1201">
        <v>4000</v>
      </c>
      <c r="D124" s="1201">
        <v>0</v>
      </c>
      <c r="E124" s="1201">
        <v>0</v>
      </c>
      <c r="F124" s="1197">
        <v>0</v>
      </c>
      <c r="G124" s="1211" t="s">
        <v>599</v>
      </c>
      <c r="H124" s="1212" t="s">
        <v>5768</v>
      </c>
    </row>
    <row r="125" spans="1:8" s="122" customFormat="1" ht="24" customHeight="1" x14ac:dyDescent="0.2">
      <c r="A125" s="162">
        <f t="shared" si="7"/>
        <v>104</v>
      </c>
      <c r="B125" s="1200" t="s">
        <v>3611</v>
      </c>
      <c r="C125" s="1201">
        <v>6000</v>
      </c>
      <c r="D125" s="1201">
        <v>5468.06</v>
      </c>
      <c r="E125" s="1201">
        <v>5468.05897</v>
      </c>
      <c r="F125" s="1197">
        <f t="shared" ref="F125:F143" si="9">E125/D125*100</f>
        <v>99.999981163337623</v>
      </c>
      <c r="G125" s="1211" t="s">
        <v>603</v>
      </c>
      <c r="H125" s="1206" t="s">
        <v>61</v>
      </c>
    </row>
    <row r="126" spans="1:8" s="122" customFormat="1" ht="24" customHeight="1" x14ac:dyDescent="0.2">
      <c r="A126" s="162">
        <f t="shared" si="7"/>
        <v>105</v>
      </c>
      <c r="B126" s="1200" t="s">
        <v>3612</v>
      </c>
      <c r="C126" s="1201">
        <v>0</v>
      </c>
      <c r="D126" s="1201">
        <v>484.27</v>
      </c>
      <c r="E126" s="1201">
        <v>484.27</v>
      </c>
      <c r="F126" s="1197">
        <f t="shared" si="9"/>
        <v>100</v>
      </c>
      <c r="G126" s="1211" t="s">
        <v>603</v>
      </c>
      <c r="H126" s="1206" t="s">
        <v>61</v>
      </c>
    </row>
    <row r="127" spans="1:8" s="122" customFormat="1" ht="67.5" customHeight="1" x14ac:dyDescent="0.2">
      <c r="A127" s="162">
        <f t="shared" si="7"/>
        <v>106</v>
      </c>
      <c r="B127" s="1200" t="s">
        <v>3613</v>
      </c>
      <c r="C127" s="1201">
        <v>0</v>
      </c>
      <c r="D127" s="1201">
        <v>387.66</v>
      </c>
      <c r="E127" s="1201">
        <v>218.12</v>
      </c>
      <c r="F127" s="1197">
        <f t="shared" si="9"/>
        <v>56.265799927771752</v>
      </c>
      <c r="G127" s="1211" t="s">
        <v>599</v>
      </c>
      <c r="H127" s="1212" t="s">
        <v>5795</v>
      </c>
    </row>
    <row r="128" spans="1:8" s="122" customFormat="1" ht="89.25" customHeight="1" x14ac:dyDescent="0.2">
      <c r="A128" s="162">
        <f t="shared" si="7"/>
        <v>107</v>
      </c>
      <c r="B128" s="1200" t="s">
        <v>5796</v>
      </c>
      <c r="C128" s="1201">
        <v>0</v>
      </c>
      <c r="D128" s="1201">
        <v>500</v>
      </c>
      <c r="E128" s="1201">
        <v>346.91759999999999</v>
      </c>
      <c r="F128" s="1197">
        <f t="shared" si="9"/>
        <v>69.383520000000004</v>
      </c>
      <c r="G128" s="1211" t="s">
        <v>599</v>
      </c>
      <c r="H128" s="1206" t="s">
        <v>5797</v>
      </c>
    </row>
    <row r="129" spans="1:8" s="122" customFormat="1" ht="34.5" customHeight="1" x14ac:dyDescent="0.2">
      <c r="A129" s="162">
        <f t="shared" si="7"/>
        <v>108</v>
      </c>
      <c r="B129" s="1200" t="s">
        <v>3992</v>
      </c>
      <c r="C129" s="1201">
        <v>0</v>
      </c>
      <c r="D129" s="1201">
        <v>434.99</v>
      </c>
      <c r="E129" s="1201">
        <v>434.98063999999999</v>
      </c>
      <c r="F129" s="1197">
        <f t="shared" si="9"/>
        <v>99.997848226396002</v>
      </c>
      <c r="G129" s="1211" t="s">
        <v>603</v>
      </c>
      <c r="H129" s="1212" t="s">
        <v>61</v>
      </c>
    </row>
    <row r="130" spans="1:8" s="122" customFormat="1" ht="57.75" customHeight="1" x14ac:dyDescent="0.2">
      <c r="A130" s="162">
        <f t="shared" si="7"/>
        <v>109</v>
      </c>
      <c r="B130" s="1200" t="s">
        <v>3993</v>
      </c>
      <c r="C130" s="1201">
        <v>0</v>
      </c>
      <c r="D130" s="1201">
        <v>5500</v>
      </c>
      <c r="E130" s="1201">
        <v>5195.7132799999999</v>
      </c>
      <c r="F130" s="1197">
        <f t="shared" si="9"/>
        <v>94.467514181818174</v>
      </c>
      <c r="G130" s="1211" t="s">
        <v>599</v>
      </c>
      <c r="H130" s="1213" t="s">
        <v>5798</v>
      </c>
    </row>
    <row r="131" spans="1:8" s="122" customFormat="1" ht="105" x14ac:dyDescent="0.2">
      <c r="A131" s="162">
        <f t="shared" si="7"/>
        <v>110</v>
      </c>
      <c r="B131" s="1200" t="s">
        <v>3994</v>
      </c>
      <c r="C131" s="1201">
        <v>0</v>
      </c>
      <c r="D131" s="1201">
        <v>700</v>
      </c>
      <c r="E131" s="1201">
        <v>0</v>
      </c>
      <c r="F131" s="1197">
        <f t="shared" si="9"/>
        <v>0</v>
      </c>
      <c r="G131" s="1211" t="s">
        <v>599</v>
      </c>
      <c r="H131" s="1212" t="s">
        <v>5799</v>
      </c>
    </row>
    <row r="132" spans="1:8" s="122" customFormat="1" ht="24" customHeight="1" x14ac:dyDescent="0.2">
      <c r="A132" s="162">
        <f t="shared" si="7"/>
        <v>111</v>
      </c>
      <c r="B132" s="1200" t="s">
        <v>5800</v>
      </c>
      <c r="C132" s="1201">
        <v>0</v>
      </c>
      <c r="D132" s="1201">
        <v>2000</v>
      </c>
      <c r="E132" s="1201">
        <v>2000</v>
      </c>
      <c r="F132" s="1197">
        <f t="shared" si="9"/>
        <v>100</v>
      </c>
      <c r="G132" s="1211" t="s">
        <v>603</v>
      </c>
      <c r="H132" s="1214" t="s">
        <v>61</v>
      </c>
    </row>
    <row r="133" spans="1:8" s="122" customFormat="1" ht="24" customHeight="1" x14ac:dyDescent="0.2">
      <c r="A133" s="162">
        <f t="shared" si="7"/>
        <v>112</v>
      </c>
      <c r="B133" s="1200" t="s">
        <v>4080</v>
      </c>
      <c r="C133" s="1201">
        <v>1150</v>
      </c>
      <c r="D133" s="1201">
        <v>2435.71</v>
      </c>
      <c r="E133" s="1201">
        <v>2435.7081499999999</v>
      </c>
      <c r="F133" s="1197">
        <f t="shared" si="9"/>
        <v>99.999924046787172</v>
      </c>
      <c r="G133" s="1211" t="s">
        <v>603</v>
      </c>
      <c r="H133" s="1206" t="s">
        <v>61</v>
      </c>
    </row>
    <row r="134" spans="1:8" s="122" customFormat="1" ht="31.5" x14ac:dyDescent="0.2">
      <c r="A134" s="162">
        <f t="shared" si="7"/>
        <v>113</v>
      </c>
      <c r="B134" s="1200" t="s">
        <v>4081</v>
      </c>
      <c r="C134" s="1201">
        <v>2700</v>
      </c>
      <c r="D134" s="1201">
        <v>7670.66</v>
      </c>
      <c r="E134" s="1201">
        <v>7670.6527400000004</v>
      </c>
      <c r="F134" s="1197">
        <f t="shared" si="9"/>
        <v>99.999905353646241</v>
      </c>
      <c r="G134" s="1211" t="s">
        <v>603</v>
      </c>
      <c r="H134" s="1206" t="s">
        <v>61</v>
      </c>
    </row>
    <row r="135" spans="1:8" s="122" customFormat="1" ht="24" customHeight="1" x14ac:dyDescent="0.2">
      <c r="A135" s="162">
        <f t="shared" si="7"/>
        <v>114</v>
      </c>
      <c r="B135" s="1200" t="s">
        <v>4082</v>
      </c>
      <c r="C135" s="1201">
        <v>1500</v>
      </c>
      <c r="D135" s="1201">
        <v>888.39</v>
      </c>
      <c r="E135" s="1201">
        <v>888.38085999999998</v>
      </c>
      <c r="F135" s="1197">
        <f t="shared" si="9"/>
        <v>99.998971172570606</v>
      </c>
      <c r="G135" s="1211" t="s">
        <v>603</v>
      </c>
      <c r="H135" s="1206" t="s">
        <v>61</v>
      </c>
    </row>
    <row r="136" spans="1:8" s="122" customFormat="1" ht="24" customHeight="1" x14ac:dyDescent="0.2">
      <c r="A136" s="162">
        <f t="shared" si="7"/>
        <v>115</v>
      </c>
      <c r="B136" s="1200" t="s">
        <v>4083</v>
      </c>
      <c r="C136" s="1201">
        <v>4000</v>
      </c>
      <c r="D136" s="1201">
        <v>4097.1099999999997</v>
      </c>
      <c r="E136" s="1201">
        <v>4097.1017400000001</v>
      </c>
      <c r="F136" s="1197">
        <f t="shared" si="9"/>
        <v>99.999798394478063</v>
      </c>
      <c r="G136" s="1211" t="s">
        <v>603</v>
      </c>
      <c r="H136" s="1206" t="s">
        <v>61</v>
      </c>
    </row>
    <row r="137" spans="1:8" s="122" customFormat="1" ht="67.5" customHeight="1" x14ac:dyDescent="0.2">
      <c r="A137" s="162">
        <f t="shared" si="7"/>
        <v>116</v>
      </c>
      <c r="B137" s="1200" t="s">
        <v>4084</v>
      </c>
      <c r="C137" s="1201">
        <v>7000</v>
      </c>
      <c r="D137" s="1201">
        <v>1150</v>
      </c>
      <c r="E137" s="1201">
        <v>607.50159999999994</v>
      </c>
      <c r="F137" s="1197">
        <f t="shared" si="9"/>
        <v>52.826226086956517</v>
      </c>
      <c r="G137" s="1211" t="s">
        <v>599</v>
      </c>
      <c r="H137" s="1212" t="s">
        <v>5801</v>
      </c>
    </row>
    <row r="138" spans="1:8" s="122" customFormat="1" ht="67.5" customHeight="1" x14ac:dyDescent="0.2">
      <c r="A138" s="162">
        <f t="shared" si="7"/>
        <v>117</v>
      </c>
      <c r="B138" s="1200" t="s">
        <v>4085</v>
      </c>
      <c r="C138" s="1201">
        <v>2000</v>
      </c>
      <c r="D138" s="1201">
        <v>2000</v>
      </c>
      <c r="E138" s="1201">
        <v>1490.74892</v>
      </c>
      <c r="F138" s="1197">
        <f t="shared" si="9"/>
        <v>74.537446000000003</v>
      </c>
      <c r="G138" s="1211" t="s">
        <v>599</v>
      </c>
      <c r="H138" s="1213" t="s">
        <v>5802</v>
      </c>
    </row>
    <row r="139" spans="1:8" s="122" customFormat="1" ht="31.5" x14ac:dyDescent="0.2">
      <c r="A139" s="162">
        <f t="shared" si="7"/>
        <v>118</v>
      </c>
      <c r="B139" s="1200" t="s">
        <v>4086</v>
      </c>
      <c r="C139" s="1201">
        <v>900</v>
      </c>
      <c r="D139" s="1201">
        <v>868.78</v>
      </c>
      <c r="E139" s="1201">
        <v>868.78</v>
      </c>
      <c r="F139" s="1197">
        <f t="shared" si="9"/>
        <v>100</v>
      </c>
      <c r="G139" s="1199" t="s">
        <v>603</v>
      </c>
      <c r="H139" s="1212" t="s">
        <v>61</v>
      </c>
    </row>
    <row r="140" spans="1:8" s="122" customFormat="1" ht="24" customHeight="1" x14ac:dyDescent="0.2">
      <c r="A140" s="162">
        <f t="shared" si="7"/>
        <v>119</v>
      </c>
      <c r="B140" s="1200" t="s">
        <v>4087</v>
      </c>
      <c r="C140" s="1201">
        <v>3500</v>
      </c>
      <c r="D140" s="1201">
        <v>2964.85</v>
      </c>
      <c r="E140" s="1201">
        <v>2964.8457599999997</v>
      </c>
      <c r="F140" s="1197">
        <f t="shared" si="9"/>
        <v>99.999856991078801</v>
      </c>
      <c r="G140" s="1199" t="s">
        <v>603</v>
      </c>
      <c r="H140" s="1214" t="s">
        <v>61</v>
      </c>
    </row>
    <row r="141" spans="1:8" s="122" customFormat="1" ht="24" customHeight="1" x14ac:dyDescent="0.2">
      <c r="A141" s="162">
        <f t="shared" si="7"/>
        <v>120</v>
      </c>
      <c r="B141" s="1200" t="s">
        <v>4088</v>
      </c>
      <c r="C141" s="1201">
        <v>2500</v>
      </c>
      <c r="D141" s="1201">
        <v>2675.15</v>
      </c>
      <c r="E141" s="1201">
        <v>2675.1492499999999</v>
      </c>
      <c r="F141" s="1197">
        <f t="shared" si="9"/>
        <v>99.999971964188916</v>
      </c>
      <c r="G141" s="1199" t="s">
        <v>603</v>
      </c>
      <c r="H141" s="1206" t="s">
        <v>61</v>
      </c>
    </row>
    <row r="142" spans="1:8" s="122" customFormat="1" ht="24" customHeight="1" x14ac:dyDescent="0.2">
      <c r="A142" s="162">
        <f t="shared" ref="A142:A205" si="10">A141+1</f>
        <v>121</v>
      </c>
      <c r="B142" s="1200" t="s">
        <v>4089</v>
      </c>
      <c r="C142" s="1201">
        <v>850</v>
      </c>
      <c r="D142" s="1201">
        <v>550</v>
      </c>
      <c r="E142" s="1201">
        <v>550</v>
      </c>
      <c r="F142" s="1197">
        <f t="shared" si="9"/>
        <v>100</v>
      </c>
      <c r="G142" s="1199" t="s">
        <v>603</v>
      </c>
      <c r="H142" s="1206" t="s">
        <v>61</v>
      </c>
    </row>
    <row r="143" spans="1:8" s="122" customFormat="1" ht="24" customHeight="1" x14ac:dyDescent="0.2">
      <c r="A143" s="162">
        <f t="shared" si="10"/>
        <v>122</v>
      </c>
      <c r="B143" s="1200" t="s">
        <v>4090</v>
      </c>
      <c r="C143" s="1201">
        <v>2000</v>
      </c>
      <c r="D143" s="1201">
        <v>1298.58</v>
      </c>
      <c r="E143" s="1201">
        <v>1298.57699</v>
      </c>
      <c r="F143" s="1197">
        <f t="shared" si="9"/>
        <v>99.999768208350673</v>
      </c>
      <c r="G143" s="1199" t="s">
        <v>603</v>
      </c>
      <c r="H143" s="1212" t="s">
        <v>61</v>
      </c>
    </row>
    <row r="144" spans="1:8" s="122" customFormat="1" ht="24" customHeight="1" x14ac:dyDescent="0.2">
      <c r="A144" s="162">
        <f t="shared" si="10"/>
        <v>123</v>
      </c>
      <c r="B144" s="1200" t="s">
        <v>5803</v>
      </c>
      <c r="C144" s="1201">
        <v>9500</v>
      </c>
      <c r="D144" s="1201">
        <v>0</v>
      </c>
      <c r="E144" s="1201">
        <v>0</v>
      </c>
      <c r="F144" s="1197">
        <v>0</v>
      </c>
      <c r="G144" s="1211" t="s">
        <v>5804</v>
      </c>
      <c r="H144" s="1212" t="s">
        <v>5768</v>
      </c>
    </row>
    <row r="145" spans="1:8" s="122" customFormat="1" ht="24" customHeight="1" x14ac:dyDescent="0.2">
      <c r="A145" s="162">
        <f t="shared" si="10"/>
        <v>124</v>
      </c>
      <c r="B145" s="1200" t="s">
        <v>4091</v>
      </c>
      <c r="C145" s="1201">
        <v>6000</v>
      </c>
      <c r="D145" s="1201">
        <v>4363.05</v>
      </c>
      <c r="E145" s="1201">
        <v>4363.0455899999997</v>
      </c>
      <c r="F145" s="1197">
        <f>E145/D145*100</f>
        <v>99.999898923917897</v>
      </c>
      <c r="G145" s="1199" t="s">
        <v>603</v>
      </c>
      <c r="H145" s="1212" t="s">
        <v>61</v>
      </c>
    </row>
    <row r="146" spans="1:8" s="122" customFormat="1" ht="84" x14ac:dyDescent="0.2">
      <c r="A146" s="162">
        <f t="shared" si="10"/>
        <v>125</v>
      </c>
      <c r="B146" s="1200" t="s">
        <v>4092</v>
      </c>
      <c r="C146" s="1201">
        <v>400</v>
      </c>
      <c r="D146" s="1201">
        <v>925</v>
      </c>
      <c r="E146" s="1201">
        <v>775</v>
      </c>
      <c r="F146" s="1197">
        <f>E146/D146*100</f>
        <v>83.78378378378379</v>
      </c>
      <c r="G146" s="1211" t="s">
        <v>599</v>
      </c>
      <c r="H146" s="1213" t="s">
        <v>5805</v>
      </c>
    </row>
    <row r="147" spans="1:8" s="122" customFormat="1" ht="24" customHeight="1" x14ac:dyDescent="0.2">
      <c r="A147" s="162">
        <f t="shared" si="10"/>
        <v>126</v>
      </c>
      <c r="B147" s="1200" t="s">
        <v>5806</v>
      </c>
      <c r="C147" s="1201">
        <v>15000</v>
      </c>
      <c r="D147" s="1201">
        <v>0</v>
      </c>
      <c r="E147" s="1201">
        <v>0</v>
      </c>
      <c r="F147" s="1197">
        <v>0</v>
      </c>
      <c r="G147" s="1199" t="s">
        <v>5807</v>
      </c>
      <c r="H147" s="1212" t="s">
        <v>5808</v>
      </c>
    </row>
    <row r="148" spans="1:8" s="122" customFormat="1" ht="31.5" x14ac:dyDescent="0.2">
      <c r="A148" s="162">
        <f t="shared" si="10"/>
        <v>127</v>
      </c>
      <c r="B148" s="1200" t="s">
        <v>4093</v>
      </c>
      <c r="C148" s="1201">
        <v>650</v>
      </c>
      <c r="D148" s="1201">
        <v>2229.94</v>
      </c>
      <c r="E148" s="1201">
        <v>2229.9380000000001</v>
      </c>
      <c r="F148" s="1197">
        <f t="shared" ref="F148:F164" si="11">E148/D148*100</f>
        <v>99.999910311488208</v>
      </c>
      <c r="G148" s="1211" t="s">
        <v>603</v>
      </c>
      <c r="H148" s="1214" t="s">
        <v>61</v>
      </c>
    </row>
    <row r="149" spans="1:8" s="122" customFormat="1" ht="24" customHeight="1" x14ac:dyDescent="0.2">
      <c r="A149" s="162">
        <f t="shared" si="10"/>
        <v>128</v>
      </c>
      <c r="B149" s="1200" t="s">
        <v>4094</v>
      </c>
      <c r="C149" s="1201">
        <v>2500</v>
      </c>
      <c r="D149" s="1201">
        <v>3378.04</v>
      </c>
      <c r="E149" s="1201">
        <v>3378.0376800000004</v>
      </c>
      <c r="F149" s="1197">
        <f t="shared" si="11"/>
        <v>99.999931321121139</v>
      </c>
      <c r="G149" s="1211" t="s">
        <v>603</v>
      </c>
      <c r="H149" s="1206" t="s">
        <v>61</v>
      </c>
    </row>
    <row r="150" spans="1:8" s="122" customFormat="1" ht="24" customHeight="1" x14ac:dyDescent="0.2">
      <c r="A150" s="162">
        <f t="shared" si="10"/>
        <v>129</v>
      </c>
      <c r="B150" s="1200" t="s">
        <v>4095</v>
      </c>
      <c r="C150" s="1201">
        <v>2000</v>
      </c>
      <c r="D150" s="1201">
        <v>1957.78</v>
      </c>
      <c r="E150" s="1201">
        <v>1957.78</v>
      </c>
      <c r="F150" s="1197">
        <f t="shared" si="11"/>
        <v>100</v>
      </c>
      <c r="G150" s="1211" t="s">
        <v>603</v>
      </c>
      <c r="H150" s="1206" t="s">
        <v>61</v>
      </c>
    </row>
    <row r="151" spans="1:8" s="122" customFormat="1" ht="34.5" customHeight="1" x14ac:dyDescent="0.2">
      <c r="A151" s="162">
        <f t="shared" si="10"/>
        <v>130</v>
      </c>
      <c r="B151" s="1200" t="s">
        <v>4096</v>
      </c>
      <c r="C151" s="1201">
        <v>24000</v>
      </c>
      <c r="D151" s="1201">
        <v>12000</v>
      </c>
      <c r="E151" s="1201">
        <v>11950.43</v>
      </c>
      <c r="F151" s="1197">
        <f t="shared" si="11"/>
        <v>99.586916666666667</v>
      </c>
      <c r="G151" s="1211" t="s">
        <v>603</v>
      </c>
      <c r="H151" s="1212" t="s">
        <v>5809</v>
      </c>
    </row>
    <row r="152" spans="1:8" s="122" customFormat="1" ht="24" customHeight="1" x14ac:dyDescent="0.2">
      <c r="A152" s="162">
        <f t="shared" si="10"/>
        <v>131</v>
      </c>
      <c r="B152" s="1200" t="s">
        <v>4097</v>
      </c>
      <c r="C152" s="1201">
        <v>300</v>
      </c>
      <c r="D152" s="1201">
        <v>300</v>
      </c>
      <c r="E152" s="1201">
        <v>300</v>
      </c>
      <c r="F152" s="1197">
        <f t="shared" si="11"/>
        <v>100</v>
      </c>
      <c r="G152" s="1211" t="s">
        <v>599</v>
      </c>
      <c r="H152" s="1206" t="s">
        <v>61</v>
      </c>
    </row>
    <row r="153" spans="1:8" s="122" customFormat="1" ht="105" x14ac:dyDescent="0.2">
      <c r="A153" s="162">
        <f t="shared" si="10"/>
        <v>132</v>
      </c>
      <c r="B153" s="1200" t="s">
        <v>5810</v>
      </c>
      <c r="C153" s="1201">
        <v>2000</v>
      </c>
      <c r="D153" s="1201">
        <v>2500</v>
      </c>
      <c r="E153" s="1201">
        <v>2231.8122799999996</v>
      </c>
      <c r="F153" s="1197">
        <f t="shared" si="11"/>
        <v>89.272491199999976</v>
      </c>
      <c r="G153" s="1211" t="s">
        <v>599</v>
      </c>
      <c r="H153" s="1212" t="s">
        <v>5811</v>
      </c>
    </row>
    <row r="154" spans="1:8" s="122" customFormat="1" ht="57" customHeight="1" x14ac:dyDescent="0.2">
      <c r="A154" s="162">
        <f t="shared" si="10"/>
        <v>133</v>
      </c>
      <c r="B154" s="1200" t="s">
        <v>4099</v>
      </c>
      <c r="C154" s="1201">
        <v>2000</v>
      </c>
      <c r="D154" s="1201">
        <v>2000</v>
      </c>
      <c r="E154" s="1201">
        <v>1984.4</v>
      </c>
      <c r="F154" s="1197">
        <f t="shared" si="11"/>
        <v>99.220000000000013</v>
      </c>
      <c r="G154" s="1211" t="s">
        <v>599</v>
      </c>
      <c r="H154" s="1213" t="s">
        <v>5812</v>
      </c>
    </row>
    <row r="155" spans="1:8" s="122" customFormat="1" ht="34.5" customHeight="1" x14ac:dyDescent="0.2">
      <c r="A155" s="162">
        <f t="shared" si="10"/>
        <v>134</v>
      </c>
      <c r="B155" s="1200" t="s">
        <v>4100</v>
      </c>
      <c r="C155" s="1201">
        <v>7000</v>
      </c>
      <c r="D155" s="1201">
        <v>3304.33</v>
      </c>
      <c r="E155" s="1201">
        <v>3304.3285000000001</v>
      </c>
      <c r="F155" s="1197">
        <f t="shared" si="11"/>
        <v>99.999954605018274</v>
      </c>
      <c r="G155" s="1199" t="s">
        <v>603</v>
      </c>
      <c r="H155" s="1212" t="s">
        <v>5813</v>
      </c>
    </row>
    <row r="156" spans="1:8" s="122" customFormat="1" ht="24" customHeight="1" x14ac:dyDescent="0.2">
      <c r="A156" s="162">
        <f t="shared" si="10"/>
        <v>135</v>
      </c>
      <c r="B156" s="1200" t="s">
        <v>4101</v>
      </c>
      <c r="C156" s="1201">
        <v>3500</v>
      </c>
      <c r="D156" s="1201">
        <v>3900</v>
      </c>
      <c r="E156" s="1201">
        <v>3900</v>
      </c>
      <c r="F156" s="1197">
        <f t="shared" si="11"/>
        <v>100</v>
      </c>
      <c r="G156" s="1199" t="s">
        <v>603</v>
      </c>
      <c r="H156" s="1214" t="s">
        <v>61</v>
      </c>
    </row>
    <row r="157" spans="1:8" s="122" customFormat="1" ht="89.25" customHeight="1" x14ac:dyDescent="0.2">
      <c r="A157" s="162">
        <f t="shared" si="10"/>
        <v>136</v>
      </c>
      <c r="B157" s="1200" t="s">
        <v>4102</v>
      </c>
      <c r="C157" s="1201">
        <v>700</v>
      </c>
      <c r="D157" s="1201">
        <v>700</v>
      </c>
      <c r="E157" s="1201">
        <v>500.94</v>
      </c>
      <c r="F157" s="1197">
        <f t="shared" si="11"/>
        <v>71.562857142857141</v>
      </c>
      <c r="G157" s="1211" t="s">
        <v>599</v>
      </c>
      <c r="H157" s="1206" t="s">
        <v>5814</v>
      </c>
    </row>
    <row r="158" spans="1:8" s="122" customFormat="1" ht="142.5" customHeight="1" x14ac:dyDescent="0.2">
      <c r="A158" s="162">
        <f t="shared" si="10"/>
        <v>137</v>
      </c>
      <c r="B158" s="1200" t="s">
        <v>5815</v>
      </c>
      <c r="C158" s="1201">
        <v>150</v>
      </c>
      <c r="D158" s="1201">
        <v>150</v>
      </c>
      <c r="E158" s="1201">
        <v>0</v>
      </c>
      <c r="F158" s="1197">
        <f t="shared" si="11"/>
        <v>0</v>
      </c>
      <c r="G158" s="1211" t="s">
        <v>599</v>
      </c>
      <c r="H158" s="1206" t="s">
        <v>5816</v>
      </c>
    </row>
    <row r="159" spans="1:8" s="122" customFormat="1" ht="31.5" x14ac:dyDescent="0.2">
      <c r="A159" s="162">
        <f t="shared" si="10"/>
        <v>138</v>
      </c>
      <c r="B159" s="1200" t="s">
        <v>4103</v>
      </c>
      <c r="C159" s="1201">
        <v>500</v>
      </c>
      <c r="D159" s="1201">
        <v>500</v>
      </c>
      <c r="E159" s="1201">
        <v>500</v>
      </c>
      <c r="F159" s="1197">
        <f t="shared" si="11"/>
        <v>100</v>
      </c>
      <c r="G159" s="1211" t="s">
        <v>603</v>
      </c>
      <c r="H159" s="1212" t="s">
        <v>61</v>
      </c>
    </row>
    <row r="160" spans="1:8" s="122" customFormat="1" ht="105" x14ac:dyDescent="0.2">
      <c r="A160" s="162">
        <f t="shared" si="10"/>
        <v>139</v>
      </c>
      <c r="B160" s="1200" t="s">
        <v>4104</v>
      </c>
      <c r="C160" s="1201">
        <v>3100</v>
      </c>
      <c r="D160" s="1201">
        <v>600</v>
      </c>
      <c r="E160" s="1201">
        <v>339.04199999999997</v>
      </c>
      <c r="F160" s="1197">
        <f t="shared" si="11"/>
        <v>56.506999999999998</v>
      </c>
      <c r="G160" s="1211" t="s">
        <v>599</v>
      </c>
      <c r="H160" s="1206" t="s">
        <v>5817</v>
      </c>
    </row>
    <row r="161" spans="1:8" s="122" customFormat="1" ht="31.5" x14ac:dyDescent="0.2">
      <c r="A161" s="162">
        <f t="shared" si="10"/>
        <v>140</v>
      </c>
      <c r="B161" s="1200" t="s">
        <v>4105</v>
      </c>
      <c r="C161" s="1201">
        <v>2000</v>
      </c>
      <c r="D161" s="1201">
        <v>938.96</v>
      </c>
      <c r="E161" s="1201">
        <v>938.96</v>
      </c>
      <c r="F161" s="1197">
        <f t="shared" si="11"/>
        <v>100</v>
      </c>
      <c r="G161" s="1211" t="s">
        <v>603</v>
      </c>
      <c r="H161" s="1212" t="s">
        <v>5818</v>
      </c>
    </row>
    <row r="162" spans="1:8" s="122" customFormat="1" ht="67.5" customHeight="1" x14ac:dyDescent="0.2">
      <c r="A162" s="162">
        <f t="shared" si="10"/>
        <v>141</v>
      </c>
      <c r="B162" s="1200" t="s">
        <v>5819</v>
      </c>
      <c r="C162" s="1201">
        <v>1000</v>
      </c>
      <c r="D162" s="1201">
        <v>1000</v>
      </c>
      <c r="E162" s="1201">
        <v>0</v>
      </c>
      <c r="F162" s="1197">
        <f t="shared" si="11"/>
        <v>0</v>
      </c>
      <c r="G162" s="1211" t="s">
        <v>599</v>
      </c>
      <c r="H162" s="1213" t="s">
        <v>5820</v>
      </c>
    </row>
    <row r="163" spans="1:8" s="122" customFormat="1" ht="24" customHeight="1" x14ac:dyDescent="0.2">
      <c r="A163" s="162">
        <f t="shared" si="10"/>
        <v>142</v>
      </c>
      <c r="B163" s="1200" t="s">
        <v>4106</v>
      </c>
      <c r="C163" s="1201">
        <v>2000</v>
      </c>
      <c r="D163" s="1201">
        <v>1795.39</v>
      </c>
      <c r="E163" s="1201">
        <v>1795.3879099999999</v>
      </c>
      <c r="F163" s="1197">
        <f t="shared" si="11"/>
        <v>99.999883590751864</v>
      </c>
      <c r="G163" s="1199" t="s">
        <v>603</v>
      </c>
      <c r="H163" s="1212" t="s">
        <v>61</v>
      </c>
    </row>
    <row r="164" spans="1:8" s="122" customFormat="1" ht="24" customHeight="1" x14ac:dyDescent="0.2">
      <c r="A164" s="162">
        <f t="shared" si="10"/>
        <v>143</v>
      </c>
      <c r="B164" s="1200" t="s">
        <v>4107</v>
      </c>
      <c r="C164" s="1201">
        <v>1500</v>
      </c>
      <c r="D164" s="1201">
        <v>988.57</v>
      </c>
      <c r="E164" s="1201">
        <v>988.57</v>
      </c>
      <c r="F164" s="1197">
        <f t="shared" si="11"/>
        <v>100</v>
      </c>
      <c r="G164" s="1199" t="s">
        <v>603</v>
      </c>
      <c r="H164" s="1214" t="s">
        <v>61</v>
      </c>
    </row>
    <row r="165" spans="1:8" s="122" customFormat="1" ht="24" customHeight="1" x14ac:dyDescent="0.2">
      <c r="A165" s="162">
        <f t="shared" si="10"/>
        <v>144</v>
      </c>
      <c r="B165" s="1200" t="s">
        <v>5821</v>
      </c>
      <c r="C165" s="1201">
        <v>700</v>
      </c>
      <c r="D165" s="1201">
        <v>0</v>
      </c>
      <c r="E165" s="1201">
        <v>0</v>
      </c>
      <c r="F165" s="1197">
        <v>0</v>
      </c>
      <c r="G165" s="1211" t="s">
        <v>599</v>
      </c>
      <c r="H165" s="1213" t="s">
        <v>5768</v>
      </c>
    </row>
    <row r="166" spans="1:8" s="122" customFormat="1" ht="78" customHeight="1" x14ac:dyDescent="0.2">
      <c r="A166" s="162">
        <f t="shared" si="10"/>
        <v>145</v>
      </c>
      <c r="B166" s="1200" t="s">
        <v>4108</v>
      </c>
      <c r="C166" s="1201">
        <v>500</v>
      </c>
      <c r="D166" s="1201">
        <v>200</v>
      </c>
      <c r="E166" s="1201">
        <v>123.42</v>
      </c>
      <c r="F166" s="1197">
        <f t="shared" ref="F166:F229" si="12">E166/D166*100</f>
        <v>61.71</v>
      </c>
      <c r="G166" s="1211" t="s">
        <v>599</v>
      </c>
      <c r="H166" s="1213" t="s">
        <v>5822</v>
      </c>
    </row>
    <row r="167" spans="1:8" s="122" customFormat="1" ht="24" customHeight="1" x14ac:dyDescent="0.2">
      <c r="A167" s="162">
        <f t="shared" si="10"/>
        <v>146</v>
      </c>
      <c r="B167" s="1200" t="s">
        <v>4109</v>
      </c>
      <c r="C167" s="1201">
        <v>6000</v>
      </c>
      <c r="D167" s="1201">
        <v>4102.6000000000004</v>
      </c>
      <c r="E167" s="1201">
        <v>4102.5974900000001</v>
      </c>
      <c r="F167" s="1197">
        <f t="shared" si="12"/>
        <v>99.999938819285333</v>
      </c>
      <c r="G167" s="1211" t="s">
        <v>603</v>
      </c>
      <c r="H167" s="1213" t="s">
        <v>61</v>
      </c>
    </row>
    <row r="168" spans="1:8" s="122" customFormat="1" ht="24" customHeight="1" x14ac:dyDescent="0.2">
      <c r="A168" s="162">
        <f t="shared" si="10"/>
        <v>147</v>
      </c>
      <c r="B168" s="1200" t="s">
        <v>4110</v>
      </c>
      <c r="C168" s="1201">
        <v>500</v>
      </c>
      <c r="D168" s="1201">
        <v>376.2</v>
      </c>
      <c r="E168" s="1201">
        <v>376.19296000000003</v>
      </c>
      <c r="F168" s="1197">
        <f t="shared" si="12"/>
        <v>99.99812865497077</v>
      </c>
      <c r="G168" s="1211" t="s">
        <v>603</v>
      </c>
      <c r="H168" s="1213" t="s">
        <v>61</v>
      </c>
    </row>
    <row r="169" spans="1:8" s="122" customFormat="1" ht="90.75" customHeight="1" x14ac:dyDescent="0.2">
      <c r="A169" s="162">
        <f t="shared" si="10"/>
        <v>148</v>
      </c>
      <c r="B169" s="1200" t="s">
        <v>4111</v>
      </c>
      <c r="C169" s="1201">
        <v>1000</v>
      </c>
      <c r="D169" s="1201">
        <v>1000</v>
      </c>
      <c r="E169" s="1201">
        <v>943.8</v>
      </c>
      <c r="F169" s="1197">
        <f t="shared" si="12"/>
        <v>94.38</v>
      </c>
      <c r="G169" s="1211" t="s">
        <v>599</v>
      </c>
      <c r="H169" s="1213" t="s">
        <v>5823</v>
      </c>
    </row>
    <row r="170" spans="1:8" s="122" customFormat="1" ht="84" x14ac:dyDescent="0.2">
      <c r="A170" s="162">
        <f t="shared" si="10"/>
        <v>149</v>
      </c>
      <c r="B170" s="1200" t="s">
        <v>4112</v>
      </c>
      <c r="C170" s="1201">
        <v>2000</v>
      </c>
      <c r="D170" s="1201">
        <v>2600</v>
      </c>
      <c r="E170" s="1201">
        <v>2076.4675900000002</v>
      </c>
      <c r="F170" s="1197">
        <f t="shared" si="12"/>
        <v>79.864138076923084</v>
      </c>
      <c r="G170" s="1211" t="s">
        <v>599</v>
      </c>
      <c r="H170" s="1213" t="s">
        <v>5824</v>
      </c>
    </row>
    <row r="171" spans="1:8" s="122" customFormat="1" ht="89.25" customHeight="1" x14ac:dyDescent="0.2">
      <c r="A171" s="162">
        <f t="shared" si="10"/>
        <v>150</v>
      </c>
      <c r="B171" s="1200" t="s">
        <v>4113</v>
      </c>
      <c r="C171" s="1201">
        <v>4900</v>
      </c>
      <c r="D171" s="1201">
        <v>4900</v>
      </c>
      <c r="E171" s="1201">
        <v>169.4</v>
      </c>
      <c r="F171" s="1197">
        <f t="shared" si="12"/>
        <v>3.4571428571428573</v>
      </c>
      <c r="G171" s="1211" t="s">
        <v>599</v>
      </c>
      <c r="H171" s="1212" t="s">
        <v>5825</v>
      </c>
    </row>
    <row r="172" spans="1:8" s="122" customFormat="1" ht="67.5" customHeight="1" x14ac:dyDescent="0.2">
      <c r="A172" s="162">
        <f t="shared" si="10"/>
        <v>151</v>
      </c>
      <c r="B172" s="1200" t="s">
        <v>4114</v>
      </c>
      <c r="C172" s="1201">
        <v>1500</v>
      </c>
      <c r="D172" s="1201">
        <v>1500</v>
      </c>
      <c r="E172" s="1201">
        <v>1350</v>
      </c>
      <c r="F172" s="1197">
        <f t="shared" si="12"/>
        <v>90</v>
      </c>
      <c r="G172" s="1211" t="s">
        <v>599</v>
      </c>
      <c r="H172" s="1214" t="s">
        <v>5826</v>
      </c>
    </row>
    <row r="173" spans="1:8" s="122" customFormat="1" ht="78" customHeight="1" x14ac:dyDescent="0.2">
      <c r="A173" s="162">
        <f t="shared" si="10"/>
        <v>152</v>
      </c>
      <c r="B173" s="1200" t="s">
        <v>4115</v>
      </c>
      <c r="C173" s="1201">
        <v>500</v>
      </c>
      <c r="D173" s="1201">
        <v>500</v>
      </c>
      <c r="E173" s="1201">
        <v>417.45</v>
      </c>
      <c r="F173" s="1197">
        <f t="shared" si="12"/>
        <v>83.49</v>
      </c>
      <c r="G173" s="1211" t="s">
        <v>599</v>
      </c>
      <c r="H173" s="1206" t="s">
        <v>5827</v>
      </c>
    </row>
    <row r="174" spans="1:8" s="122" customFormat="1" ht="34.5" customHeight="1" x14ac:dyDescent="0.2">
      <c r="A174" s="162">
        <f t="shared" si="10"/>
        <v>153</v>
      </c>
      <c r="B174" s="1200" t="s">
        <v>4116</v>
      </c>
      <c r="C174" s="1201">
        <v>2200</v>
      </c>
      <c r="D174" s="1201">
        <v>2069.1</v>
      </c>
      <c r="E174" s="1201">
        <v>2069.1</v>
      </c>
      <c r="F174" s="1197">
        <f t="shared" si="12"/>
        <v>100</v>
      </c>
      <c r="G174" s="1211" t="s">
        <v>603</v>
      </c>
      <c r="H174" s="1206" t="s">
        <v>61</v>
      </c>
    </row>
    <row r="175" spans="1:8" s="122" customFormat="1" ht="132" customHeight="1" x14ac:dyDescent="0.2">
      <c r="A175" s="162">
        <f t="shared" si="10"/>
        <v>154</v>
      </c>
      <c r="B175" s="1200" t="s">
        <v>5828</v>
      </c>
      <c r="C175" s="1201">
        <v>2000</v>
      </c>
      <c r="D175" s="1201">
        <v>500</v>
      </c>
      <c r="E175" s="1201">
        <v>0</v>
      </c>
      <c r="F175" s="1197">
        <f t="shared" si="12"/>
        <v>0</v>
      </c>
      <c r="G175" s="1211" t="s">
        <v>599</v>
      </c>
      <c r="H175" s="1212" t="s">
        <v>5829</v>
      </c>
    </row>
    <row r="176" spans="1:8" s="122" customFormat="1" ht="110.25" customHeight="1" x14ac:dyDescent="0.2">
      <c r="A176" s="162">
        <f t="shared" si="10"/>
        <v>155</v>
      </c>
      <c r="B176" s="1200" t="s">
        <v>5830</v>
      </c>
      <c r="C176" s="1201">
        <v>10000</v>
      </c>
      <c r="D176" s="1201">
        <v>150</v>
      </c>
      <c r="E176" s="1201">
        <v>0</v>
      </c>
      <c r="F176" s="1197">
        <f t="shared" si="12"/>
        <v>0</v>
      </c>
      <c r="G176" s="1211" t="s">
        <v>599</v>
      </c>
      <c r="H176" s="1206" t="s">
        <v>5831</v>
      </c>
    </row>
    <row r="177" spans="1:8" s="122" customFormat="1" ht="99" customHeight="1" x14ac:dyDescent="0.2">
      <c r="A177" s="162">
        <f t="shared" si="10"/>
        <v>156</v>
      </c>
      <c r="B177" s="1200" t="s">
        <v>5832</v>
      </c>
      <c r="C177" s="1201">
        <v>15600</v>
      </c>
      <c r="D177" s="1201">
        <v>15600</v>
      </c>
      <c r="E177" s="1201">
        <v>0</v>
      </c>
      <c r="F177" s="1197">
        <f t="shared" si="12"/>
        <v>0</v>
      </c>
      <c r="G177" s="1211" t="s">
        <v>599</v>
      </c>
      <c r="H177" s="1212" t="s">
        <v>5833</v>
      </c>
    </row>
    <row r="178" spans="1:8" s="122" customFormat="1" ht="24" customHeight="1" x14ac:dyDescent="0.2">
      <c r="A178" s="162">
        <f t="shared" si="10"/>
        <v>157</v>
      </c>
      <c r="B178" s="1200" t="s">
        <v>4117</v>
      </c>
      <c r="C178" s="1201">
        <v>500</v>
      </c>
      <c r="D178" s="1201">
        <v>600</v>
      </c>
      <c r="E178" s="1201">
        <v>592.9</v>
      </c>
      <c r="F178" s="1197">
        <f t="shared" si="12"/>
        <v>98.816666666666663</v>
      </c>
      <c r="G178" s="1211" t="s">
        <v>599</v>
      </c>
      <c r="H178" s="1213" t="s">
        <v>61</v>
      </c>
    </row>
    <row r="179" spans="1:8" s="122" customFormat="1" ht="67.5" customHeight="1" x14ac:dyDescent="0.2">
      <c r="A179" s="162">
        <f t="shared" si="10"/>
        <v>158</v>
      </c>
      <c r="B179" s="1200" t="s">
        <v>4118</v>
      </c>
      <c r="C179" s="1201">
        <v>1000</v>
      </c>
      <c r="D179" s="1201">
        <v>1000</v>
      </c>
      <c r="E179" s="1201">
        <v>586.42700000000002</v>
      </c>
      <c r="F179" s="1197">
        <f t="shared" si="12"/>
        <v>58.642700000000005</v>
      </c>
      <c r="G179" s="1211" t="s">
        <v>599</v>
      </c>
      <c r="H179" s="1212" t="s">
        <v>5834</v>
      </c>
    </row>
    <row r="180" spans="1:8" s="122" customFormat="1" ht="110.25" customHeight="1" x14ac:dyDescent="0.2">
      <c r="A180" s="162">
        <f t="shared" si="10"/>
        <v>159</v>
      </c>
      <c r="B180" s="1200" t="s">
        <v>4119</v>
      </c>
      <c r="C180" s="1201">
        <v>3000</v>
      </c>
      <c r="D180" s="1201">
        <v>200</v>
      </c>
      <c r="E180" s="1201">
        <v>36.299999999999997</v>
      </c>
      <c r="F180" s="1197">
        <f t="shared" si="12"/>
        <v>18.149999999999999</v>
      </c>
      <c r="G180" s="1211" t="s">
        <v>599</v>
      </c>
      <c r="H180" s="1214" t="s">
        <v>5835</v>
      </c>
    </row>
    <row r="181" spans="1:8" s="122" customFormat="1" ht="132.75" customHeight="1" x14ac:dyDescent="0.2">
      <c r="A181" s="162">
        <f t="shared" si="10"/>
        <v>160</v>
      </c>
      <c r="B181" s="1200" t="s">
        <v>4120</v>
      </c>
      <c r="C181" s="1201">
        <v>2000</v>
      </c>
      <c r="D181" s="1201">
        <v>550</v>
      </c>
      <c r="E181" s="1201">
        <v>96.8</v>
      </c>
      <c r="F181" s="1197">
        <f t="shared" si="12"/>
        <v>17.599999999999998</v>
      </c>
      <c r="G181" s="1211" t="s">
        <v>599</v>
      </c>
      <c r="H181" s="1206" t="s">
        <v>5836</v>
      </c>
    </row>
    <row r="182" spans="1:8" s="122" customFormat="1" ht="110.25" customHeight="1" x14ac:dyDescent="0.2">
      <c r="A182" s="162">
        <f t="shared" si="10"/>
        <v>161</v>
      </c>
      <c r="B182" s="1200" t="s">
        <v>4121</v>
      </c>
      <c r="C182" s="1201">
        <v>2000</v>
      </c>
      <c r="D182" s="1201">
        <v>1000</v>
      </c>
      <c r="E182" s="1201">
        <v>393.85500000000002</v>
      </c>
      <c r="F182" s="1197">
        <f t="shared" si="12"/>
        <v>39.3855</v>
      </c>
      <c r="G182" s="1211" t="s">
        <v>599</v>
      </c>
      <c r="H182" s="1206" t="s">
        <v>5837</v>
      </c>
    </row>
    <row r="183" spans="1:8" s="122" customFormat="1" ht="45.75" customHeight="1" x14ac:dyDescent="0.2">
      <c r="A183" s="162">
        <f t="shared" si="10"/>
        <v>162</v>
      </c>
      <c r="B183" s="1200" t="s">
        <v>3995</v>
      </c>
      <c r="C183" s="1201">
        <v>0</v>
      </c>
      <c r="D183" s="1201">
        <v>5700</v>
      </c>
      <c r="E183" s="1201">
        <v>1752.8991799999999</v>
      </c>
      <c r="F183" s="1197">
        <f t="shared" si="12"/>
        <v>30.752617192982456</v>
      </c>
      <c r="G183" s="1211" t="s">
        <v>599</v>
      </c>
      <c r="H183" s="1212" t="s">
        <v>5838</v>
      </c>
    </row>
    <row r="184" spans="1:8" s="122" customFormat="1" ht="23.25" customHeight="1" x14ac:dyDescent="0.2">
      <c r="A184" s="162">
        <f t="shared" si="10"/>
        <v>163</v>
      </c>
      <c r="B184" s="1200" t="s">
        <v>3996</v>
      </c>
      <c r="C184" s="1201">
        <v>0</v>
      </c>
      <c r="D184" s="1201">
        <v>400</v>
      </c>
      <c r="E184" s="1201">
        <v>400</v>
      </c>
      <c r="F184" s="1197">
        <f t="shared" si="12"/>
        <v>100</v>
      </c>
      <c r="G184" s="1211" t="s">
        <v>603</v>
      </c>
      <c r="H184" s="1206" t="s">
        <v>61</v>
      </c>
    </row>
    <row r="185" spans="1:8" s="122" customFormat="1" ht="34.5" customHeight="1" x14ac:dyDescent="0.2">
      <c r="A185" s="162">
        <f t="shared" si="10"/>
        <v>164</v>
      </c>
      <c r="B185" s="1200" t="s">
        <v>3997</v>
      </c>
      <c r="C185" s="1201">
        <v>0</v>
      </c>
      <c r="D185" s="1201">
        <v>500</v>
      </c>
      <c r="E185" s="1201">
        <v>500</v>
      </c>
      <c r="F185" s="1197">
        <f t="shared" si="12"/>
        <v>100</v>
      </c>
      <c r="G185" s="1211" t="s">
        <v>603</v>
      </c>
      <c r="H185" s="1212" t="s">
        <v>61</v>
      </c>
    </row>
    <row r="186" spans="1:8" s="122" customFormat="1" ht="23.25" customHeight="1" x14ac:dyDescent="0.2">
      <c r="A186" s="162">
        <f t="shared" si="10"/>
        <v>165</v>
      </c>
      <c r="B186" s="1200" t="s">
        <v>3998</v>
      </c>
      <c r="C186" s="1201">
        <v>0</v>
      </c>
      <c r="D186" s="1201">
        <v>3900</v>
      </c>
      <c r="E186" s="1201">
        <v>3900</v>
      </c>
      <c r="F186" s="1197">
        <f t="shared" si="12"/>
        <v>100</v>
      </c>
      <c r="G186" s="1211" t="s">
        <v>603</v>
      </c>
      <c r="H186" s="1213" t="s">
        <v>61</v>
      </c>
    </row>
    <row r="187" spans="1:8" s="122" customFormat="1" ht="23.25" customHeight="1" x14ac:dyDescent="0.2">
      <c r="A187" s="162">
        <f t="shared" si="10"/>
        <v>166</v>
      </c>
      <c r="B187" s="1200" t="s">
        <v>3999</v>
      </c>
      <c r="C187" s="1201">
        <v>0</v>
      </c>
      <c r="D187" s="1201">
        <v>5000</v>
      </c>
      <c r="E187" s="1201">
        <v>5000</v>
      </c>
      <c r="F187" s="1197">
        <f t="shared" si="12"/>
        <v>100</v>
      </c>
      <c r="G187" s="1211" t="s">
        <v>603</v>
      </c>
      <c r="H187" s="1212" t="s">
        <v>61</v>
      </c>
    </row>
    <row r="188" spans="1:8" s="122" customFormat="1" ht="23.25" customHeight="1" x14ac:dyDescent="0.2">
      <c r="A188" s="162">
        <f t="shared" si="10"/>
        <v>167</v>
      </c>
      <c r="B188" s="1200" t="s">
        <v>4122</v>
      </c>
      <c r="C188" s="1201">
        <v>0</v>
      </c>
      <c r="D188" s="1201">
        <v>4000</v>
      </c>
      <c r="E188" s="1201">
        <v>4000</v>
      </c>
      <c r="F188" s="1197">
        <f t="shared" si="12"/>
        <v>100</v>
      </c>
      <c r="G188" s="1211" t="s">
        <v>603</v>
      </c>
      <c r="H188" s="1214" t="s">
        <v>61</v>
      </c>
    </row>
    <row r="189" spans="1:8" s="122" customFormat="1" ht="23.25" customHeight="1" x14ac:dyDescent="0.2">
      <c r="A189" s="162">
        <f t="shared" si="10"/>
        <v>168</v>
      </c>
      <c r="B189" s="1200" t="s">
        <v>4123</v>
      </c>
      <c r="C189" s="1201">
        <v>0</v>
      </c>
      <c r="D189" s="1201">
        <v>8200</v>
      </c>
      <c r="E189" s="1201">
        <v>8200</v>
      </c>
      <c r="F189" s="1197">
        <f t="shared" si="12"/>
        <v>100</v>
      </c>
      <c r="G189" s="1211" t="s">
        <v>603</v>
      </c>
      <c r="H189" s="1206" t="s">
        <v>61</v>
      </c>
    </row>
    <row r="190" spans="1:8" s="122" customFormat="1" ht="45.75" customHeight="1" x14ac:dyDescent="0.2">
      <c r="A190" s="162">
        <f t="shared" si="10"/>
        <v>169</v>
      </c>
      <c r="B190" s="1200" t="s">
        <v>5839</v>
      </c>
      <c r="C190" s="1201">
        <v>0</v>
      </c>
      <c r="D190" s="1201">
        <v>800</v>
      </c>
      <c r="E190" s="1201">
        <v>0</v>
      </c>
      <c r="F190" s="1197">
        <f t="shared" si="12"/>
        <v>0</v>
      </c>
      <c r="G190" s="1211" t="s">
        <v>599</v>
      </c>
      <c r="H190" s="1206" t="s">
        <v>5840</v>
      </c>
    </row>
    <row r="191" spans="1:8" s="122" customFormat="1" ht="34.5" customHeight="1" x14ac:dyDescent="0.2">
      <c r="A191" s="162">
        <f t="shared" si="10"/>
        <v>170</v>
      </c>
      <c r="B191" s="1200" t="s">
        <v>4124</v>
      </c>
      <c r="C191" s="1201">
        <v>0</v>
      </c>
      <c r="D191" s="1201">
        <v>854.02</v>
      </c>
      <c r="E191" s="1201">
        <v>854.0136</v>
      </c>
      <c r="F191" s="1197">
        <f t="shared" si="12"/>
        <v>99.999250603030376</v>
      </c>
      <c r="G191" s="1211" t="s">
        <v>603</v>
      </c>
      <c r="H191" s="1212" t="s">
        <v>61</v>
      </c>
    </row>
    <row r="192" spans="1:8" s="122" customFormat="1" ht="45.75" customHeight="1" x14ac:dyDescent="0.2">
      <c r="A192" s="162">
        <f t="shared" si="10"/>
        <v>171</v>
      </c>
      <c r="B192" s="1200" t="s">
        <v>4125</v>
      </c>
      <c r="C192" s="1201">
        <v>0</v>
      </c>
      <c r="D192" s="1201">
        <v>500</v>
      </c>
      <c r="E192" s="1201">
        <v>349.08499999999998</v>
      </c>
      <c r="F192" s="1197">
        <f t="shared" si="12"/>
        <v>69.816999999999993</v>
      </c>
      <c r="G192" s="1211" t="s">
        <v>599</v>
      </c>
      <c r="H192" s="1206" t="s">
        <v>5841</v>
      </c>
    </row>
    <row r="193" spans="1:8" s="122" customFormat="1" ht="34.5" customHeight="1" x14ac:dyDescent="0.2">
      <c r="A193" s="162">
        <f t="shared" si="10"/>
        <v>172</v>
      </c>
      <c r="B193" s="1200" t="s">
        <v>4126</v>
      </c>
      <c r="C193" s="1201">
        <v>0</v>
      </c>
      <c r="D193" s="1201">
        <v>631.63</v>
      </c>
      <c r="E193" s="1201">
        <v>631.62242000000003</v>
      </c>
      <c r="F193" s="1197">
        <f t="shared" si="12"/>
        <v>99.998799930338961</v>
      </c>
      <c r="G193" s="1211" t="s">
        <v>603</v>
      </c>
      <c r="H193" s="1212" t="s">
        <v>61</v>
      </c>
    </row>
    <row r="194" spans="1:8" s="122" customFormat="1" ht="45.75" customHeight="1" x14ac:dyDescent="0.2">
      <c r="A194" s="162">
        <f t="shared" si="10"/>
        <v>173</v>
      </c>
      <c r="B194" s="1200" t="s">
        <v>4127</v>
      </c>
      <c r="C194" s="1201">
        <v>0</v>
      </c>
      <c r="D194" s="1201">
        <v>500</v>
      </c>
      <c r="E194" s="1201">
        <v>201.191</v>
      </c>
      <c r="F194" s="1197">
        <f t="shared" si="12"/>
        <v>40.238199999999999</v>
      </c>
      <c r="G194" s="1211" t="s">
        <v>599</v>
      </c>
      <c r="H194" s="1213" t="s">
        <v>5842</v>
      </c>
    </row>
    <row r="195" spans="1:8" s="122" customFormat="1" ht="34.5" customHeight="1" x14ac:dyDescent="0.2">
      <c r="A195" s="162">
        <f t="shared" si="10"/>
        <v>174</v>
      </c>
      <c r="B195" s="1200" t="s">
        <v>4128</v>
      </c>
      <c r="C195" s="1201">
        <v>0</v>
      </c>
      <c r="D195" s="1201">
        <v>976.16</v>
      </c>
      <c r="E195" s="1201">
        <v>976.15161999999998</v>
      </c>
      <c r="F195" s="1197">
        <f t="shared" si="12"/>
        <v>99.999141534174726</v>
      </c>
      <c r="G195" s="1211" t="s">
        <v>603</v>
      </c>
      <c r="H195" s="1212" t="s">
        <v>61</v>
      </c>
    </row>
    <row r="196" spans="1:8" s="122" customFormat="1" ht="45" customHeight="1" x14ac:dyDescent="0.2">
      <c r="A196" s="162">
        <f t="shared" si="10"/>
        <v>175</v>
      </c>
      <c r="B196" s="1200" t="s">
        <v>4129</v>
      </c>
      <c r="C196" s="1201">
        <v>0</v>
      </c>
      <c r="D196" s="1201">
        <v>450</v>
      </c>
      <c r="E196" s="1201">
        <v>389.74099999999999</v>
      </c>
      <c r="F196" s="1197">
        <f t="shared" si="12"/>
        <v>86.609111111111105</v>
      </c>
      <c r="G196" s="1211" t="s">
        <v>599</v>
      </c>
      <c r="H196" s="1214" t="s">
        <v>5843</v>
      </c>
    </row>
    <row r="197" spans="1:8" s="122" customFormat="1" ht="45" customHeight="1" x14ac:dyDescent="0.2">
      <c r="A197" s="162">
        <f t="shared" si="10"/>
        <v>176</v>
      </c>
      <c r="B197" s="1200" t="s">
        <v>5844</v>
      </c>
      <c r="C197" s="1201">
        <v>0</v>
      </c>
      <c r="D197" s="1201">
        <v>500</v>
      </c>
      <c r="E197" s="1201">
        <v>0</v>
      </c>
      <c r="F197" s="1197">
        <f t="shared" si="12"/>
        <v>0</v>
      </c>
      <c r="G197" s="1211" t="s">
        <v>599</v>
      </c>
      <c r="H197" s="1206" t="s">
        <v>5845</v>
      </c>
    </row>
    <row r="198" spans="1:8" s="122" customFormat="1" ht="24.75" customHeight="1" x14ac:dyDescent="0.2">
      <c r="A198" s="162">
        <f t="shared" si="10"/>
        <v>177</v>
      </c>
      <c r="B198" s="1200" t="s">
        <v>4130</v>
      </c>
      <c r="C198" s="1201">
        <v>0</v>
      </c>
      <c r="D198" s="1201">
        <v>974.27</v>
      </c>
      <c r="E198" s="1201">
        <v>974.26780000000008</v>
      </c>
      <c r="F198" s="1197">
        <f t="shared" si="12"/>
        <v>99.999774189906304</v>
      </c>
      <c r="G198" s="1211" t="s">
        <v>603</v>
      </c>
      <c r="H198" s="1206" t="s">
        <v>61</v>
      </c>
    </row>
    <row r="199" spans="1:8" s="122" customFormat="1" ht="94.5" x14ac:dyDescent="0.2">
      <c r="A199" s="162">
        <f t="shared" si="10"/>
        <v>178</v>
      </c>
      <c r="B199" s="1200" t="s">
        <v>4131</v>
      </c>
      <c r="C199" s="1201">
        <v>0</v>
      </c>
      <c r="D199" s="1201">
        <v>1800</v>
      </c>
      <c r="E199" s="1201">
        <v>211.75</v>
      </c>
      <c r="F199" s="1197">
        <f t="shared" si="12"/>
        <v>11.763888888888889</v>
      </c>
      <c r="G199" s="1211" t="s">
        <v>599</v>
      </c>
      <c r="H199" s="1212" t="s">
        <v>5846</v>
      </c>
    </row>
    <row r="200" spans="1:8" s="122" customFormat="1" ht="31.5" x14ac:dyDescent="0.2">
      <c r="A200" s="162">
        <f t="shared" si="10"/>
        <v>179</v>
      </c>
      <c r="B200" s="1200" t="s">
        <v>4132</v>
      </c>
      <c r="C200" s="1201">
        <v>0</v>
      </c>
      <c r="D200" s="1201">
        <v>792.24</v>
      </c>
      <c r="E200" s="1201">
        <v>792.23950000000002</v>
      </c>
      <c r="F200" s="1197">
        <f t="shared" si="12"/>
        <v>99.999936887811785</v>
      </c>
      <c r="G200" s="1211" t="s">
        <v>603</v>
      </c>
      <c r="H200" s="1206" t="s">
        <v>61</v>
      </c>
    </row>
    <row r="201" spans="1:8" s="122" customFormat="1" ht="24.75" customHeight="1" x14ac:dyDescent="0.2">
      <c r="A201" s="162">
        <f t="shared" si="10"/>
        <v>180</v>
      </c>
      <c r="B201" s="1200" t="s">
        <v>4133</v>
      </c>
      <c r="C201" s="1201">
        <v>0</v>
      </c>
      <c r="D201" s="1201">
        <v>3000</v>
      </c>
      <c r="E201" s="1201">
        <v>3000</v>
      </c>
      <c r="F201" s="1197">
        <f t="shared" si="12"/>
        <v>100</v>
      </c>
      <c r="G201" s="1211" t="s">
        <v>603</v>
      </c>
      <c r="H201" s="1212" t="s">
        <v>61</v>
      </c>
    </row>
    <row r="202" spans="1:8" s="122" customFormat="1" ht="24.75" customHeight="1" x14ac:dyDescent="0.2">
      <c r="A202" s="162">
        <f t="shared" si="10"/>
        <v>181</v>
      </c>
      <c r="B202" s="1200" t="s">
        <v>4134</v>
      </c>
      <c r="C202" s="1201">
        <v>0</v>
      </c>
      <c r="D202" s="1201">
        <v>694.54</v>
      </c>
      <c r="E202" s="1201">
        <v>694.54</v>
      </c>
      <c r="F202" s="1197">
        <f t="shared" si="12"/>
        <v>100</v>
      </c>
      <c r="G202" s="1211" t="s">
        <v>603</v>
      </c>
      <c r="H202" s="1213" t="s">
        <v>61</v>
      </c>
    </row>
    <row r="203" spans="1:8" s="122" customFormat="1" ht="24.75" customHeight="1" x14ac:dyDescent="0.2">
      <c r="A203" s="162">
        <f t="shared" si="10"/>
        <v>182</v>
      </c>
      <c r="B203" s="1200" t="s">
        <v>4135</v>
      </c>
      <c r="C203" s="1201">
        <v>0</v>
      </c>
      <c r="D203" s="1201">
        <v>2579.1799999999998</v>
      </c>
      <c r="E203" s="1201">
        <v>2579.1729999999998</v>
      </c>
      <c r="F203" s="1197">
        <f t="shared" si="12"/>
        <v>99.999728595910327</v>
      </c>
      <c r="G203" s="1199" t="s">
        <v>603</v>
      </c>
      <c r="H203" s="1212" t="s">
        <v>61</v>
      </c>
    </row>
    <row r="204" spans="1:8" s="122" customFormat="1" ht="110.25" customHeight="1" x14ac:dyDescent="0.2">
      <c r="A204" s="162">
        <f t="shared" si="10"/>
        <v>183</v>
      </c>
      <c r="B204" s="1200" t="s">
        <v>5847</v>
      </c>
      <c r="C204" s="1201">
        <v>0</v>
      </c>
      <c r="D204" s="1201">
        <v>500</v>
      </c>
      <c r="E204" s="1201">
        <v>0</v>
      </c>
      <c r="F204" s="1197">
        <f t="shared" si="12"/>
        <v>0</v>
      </c>
      <c r="G204" s="1211" t="s">
        <v>599</v>
      </c>
      <c r="H204" s="1214" t="s">
        <v>5848</v>
      </c>
    </row>
    <row r="205" spans="1:8" s="122" customFormat="1" ht="108.75" customHeight="1" x14ac:dyDescent="0.2">
      <c r="A205" s="162">
        <f t="shared" si="10"/>
        <v>184</v>
      </c>
      <c r="B205" s="1200" t="s">
        <v>4136</v>
      </c>
      <c r="C205" s="1201">
        <v>0</v>
      </c>
      <c r="D205" s="1201">
        <v>1000</v>
      </c>
      <c r="E205" s="1201">
        <v>326.82657</v>
      </c>
      <c r="F205" s="1197">
        <f t="shared" si="12"/>
        <v>32.682656999999999</v>
      </c>
      <c r="G205" s="1211" t="s">
        <v>599</v>
      </c>
      <c r="H205" s="1206" t="s">
        <v>5849</v>
      </c>
    </row>
    <row r="206" spans="1:8" s="122" customFormat="1" ht="92.25" customHeight="1" x14ac:dyDescent="0.2">
      <c r="A206" s="162">
        <f t="shared" ref="A206:A257" si="13">A205+1</f>
        <v>185</v>
      </c>
      <c r="B206" s="1200" t="s">
        <v>5850</v>
      </c>
      <c r="C206" s="1201">
        <v>0</v>
      </c>
      <c r="D206" s="1201">
        <v>5000</v>
      </c>
      <c r="E206" s="1201">
        <v>0</v>
      </c>
      <c r="F206" s="1197">
        <f t="shared" si="12"/>
        <v>0</v>
      </c>
      <c r="G206" s="1211" t="s">
        <v>599</v>
      </c>
      <c r="H206" s="1206" t="s">
        <v>5851</v>
      </c>
    </row>
    <row r="207" spans="1:8" s="122" customFormat="1" ht="31.5" x14ac:dyDescent="0.2">
      <c r="A207" s="162">
        <f t="shared" si="13"/>
        <v>186</v>
      </c>
      <c r="B207" s="1200" t="s">
        <v>4137</v>
      </c>
      <c r="C207" s="1201">
        <v>0</v>
      </c>
      <c r="D207" s="1201">
        <v>5500</v>
      </c>
      <c r="E207" s="1201">
        <v>5483.5211500000005</v>
      </c>
      <c r="F207" s="1197">
        <f t="shared" si="12"/>
        <v>99.700384545454554</v>
      </c>
      <c r="G207" s="1199" t="s">
        <v>603</v>
      </c>
      <c r="H207" s="1212" t="s">
        <v>61</v>
      </c>
    </row>
    <row r="208" spans="1:8" s="122" customFormat="1" ht="24" customHeight="1" x14ac:dyDescent="0.2">
      <c r="A208" s="162">
        <f t="shared" si="13"/>
        <v>187</v>
      </c>
      <c r="B208" s="1200" t="s">
        <v>4138</v>
      </c>
      <c r="C208" s="1201">
        <v>0</v>
      </c>
      <c r="D208" s="1201">
        <v>7200</v>
      </c>
      <c r="E208" s="1201">
        <v>7200</v>
      </c>
      <c r="F208" s="1197">
        <f t="shared" si="12"/>
        <v>100</v>
      </c>
      <c r="G208" s="1199" t="s">
        <v>603</v>
      </c>
      <c r="H208" s="1206" t="s">
        <v>61</v>
      </c>
    </row>
    <row r="209" spans="1:8" s="122" customFormat="1" ht="67.5" customHeight="1" x14ac:dyDescent="0.2">
      <c r="A209" s="162">
        <f t="shared" si="13"/>
        <v>188</v>
      </c>
      <c r="B209" s="1200" t="s">
        <v>4139</v>
      </c>
      <c r="C209" s="1201">
        <v>0</v>
      </c>
      <c r="D209" s="1201">
        <v>400</v>
      </c>
      <c r="E209" s="1201">
        <v>377.52</v>
      </c>
      <c r="F209" s="1197">
        <f t="shared" si="12"/>
        <v>94.38</v>
      </c>
      <c r="G209" s="1211" t="s">
        <v>599</v>
      </c>
      <c r="H209" s="1212" t="s">
        <v>5852</v>
      </c>
    </row>
    <row r="210" spans="1:8" s="122" customFormat="1" ht="76.5" customHeight="1" x14ac:dyDescent="0.2">
      <c r="A210" s="162">
        <f t="shared" si="13"/>
        <v>189</v>
      </c>
      <c r="B210" s="1200" t="s">
        <v>4140</v>
      </c>
      <c r="C210" s="1201">
        <v>0</v>
      </c>
      <c r="D210" s="1201">
        <v>320</v>
      </c>
      <c r="E210" s="1201">
        <v>251.49366000000001</v>
      </c>
      <c r="F210" s="1197">
        <f t="shared" si="12"/>
        <v>78.59176875</v>
      </c>
      <c r="G210" s="1211" t="s">
        <v>599</v>
      </c>
      <c r="H210" s="1213" t="s">
        <v>5853</v>
      </c>
    </row>
    <row r="211" spans="1:8" s="122" customFormat="1" ht="57.75" customHeight="1" x14ac:dyDescent="0.2">
      <c r="A211" s="162">
        <f t="shared" si="13"/>
        <v>190</v>
      </c>
      <c r="B211" s="1200" t="s">
        <v>5854</v>
      </c>
      <c r="C211" s="1201">
        <v>0</v>
      </c>
      <c r="D211" s="1201">
        <v>1800</v>
      </c>
      <c r="E211" s="1201">
        <v>0</v>
      </c>
      <c r="F211" s="1197">
        <f t="shared" si="12"/>
        <v>0</v>
      </c>
      <c r="G211" s="1199" t="s">
        <v>599</v>
      </c>
      <c r="H211" s="1212" t="s">
        <v>5855</v>
      </c>
    </row>
    <row r="212" spans="1:8" s="122" customFormat="1" ht="57.75" customHeight="1" x14ac:dyDescent="0.2">
      <c r="A212" s="162">
        <f t="shared" si="13"/>
        <v>191</v>
      </c>
      <c r="B212" s="1200" t="s">
        <v>4141</v>
      </c>
      <c r="C212" s="1201">
        <v>0</v>
      </c>
      <c r="D212" s="1201">
        <v>500</v>
      </c>
      <c r="E212" s="1201">
        <v>13.552</v>
      </c>
      <c r="F212" s="1197">
        <f t="shared" si="12"/>
        <v>2.7103999999999999</v>
      </c>
      <c r="G212" s="1211" t="s">
        <v>599</v>
      </c>
      <c r="H212" s="1214" t="s">
        <v>5856</v>
      </c>
    </row>
    <row r="213" spans="1:8" s="122" customFormat="1" ht="24" customHeight="1" x14ac:dyDescent="0.2">
      <c r="A213" s="162">
        <f t="shared" si="13"/>
        <v>192</v>
      </c>
      <c r="B213" s="1200" t="s">
        <v>4142</v>
      </c>
      <c r="C213" s="1201">
        <v>0</v>
      </c>
      <c r="D213" s="1201">
        <v>1970</v>
      </c>
      <c r="E213" s="1201">
        <v>1970</v>
      </c>
      <c r="F213" s="1197">
        <f t="shared" si="12"/>
        <v>100</v>
      </c>
      <c r="G213" s="1211" t="s">
        <v>603</v>
      </c>
      <c r="H213" s="1206" t="s">
        <v>61</v>
      </c>
    </row>
    <row r="214" spans="1:8" s="122" customFormat="1" ht="24" customHeight="1" x14ac:dyDescent="0.2">
      <c r="A214" s="162">
        <f t="shared" si="13"/>
        <v>193</v>
      </c>
      <c r="B214" s="1200" t="s">
        <v>4143</v>
      </c>
      <c r="C214" s="1201">
        <v>0</v>
      </c>
      <c r="D214" s="1201">
        <v>3000</v>
      </c>
      <c r="E214" s="1201">
        <v>3000</v>
      </c>
      <c r="F214" s="1197">
        <f t="shared" si="12"/>
        <v>100</v>
      </c>
      <c r="G214" s="1211" t="s">
        <v>603</v>
      </c>
      <c r="H214" s="1206" t="s">
        <v>61</v>
      </c>
    </row>
    <row r="215" spans="1:8" s="122" customFormat="1" ht="24" customHeight="1" x14ac:dyDescent="0.2">
      <c r="A215" s="162">
        <f t="shared" si="13"/>
        <v>194</v>
      </c>
      <c r="B215" s="1200" t="s">
        <v>4144</v>
      </c>
      <c r="C215" s="1201">
        <v>0</v>
      </c>
      <c r="D215" s="1201">
        <v>971.65</v>
      </c>
      <c r="E215" s="1201">
        <v>971.64693999999997</v>
      </c>
      <c r="F215" s="1197">
        <f t="shared" si="12"/>
        <v>99.999685071785109</v>
      </c>
      <c r="G215" s="1211" t="s">
        <v>603</v>
      </c>
      <c r="H215" s="1212" t="s">
        <v>61</v>
      </c>
    </row>
    <row r="216" spans="1:8" s="122" customFormat="1" ht="24" customHeight="1" x14ac:dyDescent="0.2">
      <c r="A216" s="162">
        <f t="shared" si="13"/>
        <v>195</v>
      </c>
      <c r="B216" s="1200" t="s">
        <v>4145</v>
      </c>
      <c r="C216" s="1201">
        <v>0</v>
      </c>
      <c r="D216" s="1201">
        <v>607.41999999999996</v>
      </c>
      <c r="E216" s="1201">
        <v>607.41999999999996</v>
      </c>
      <c r="F216" s="1197">
        <f t="shared" si="12"/>
        <v>100</v>
      </c>
      <c r="G216" s="1211" t="s">
        <v>603</v>
      </c>
      <c r="H216" s="1206" t="s">
        <v>61</v>
      </c>
    </row>
    <row r="217" spans="1:8" s="122" customFormat="1" ht="24" customHeight="1" x14ac:dyDescent="0.2">
      <c r="A217" s="162">
        <f t="shared" si="13"/>
        <v>196</v>
      </c>
      <c r="B217" s="1200" t="s">
        <v>4146</v>
      </c>
      <c r="C217" s="1201">
        <v>0</v>
      </c>
      <c r="D217" s="1201">
        <v>1000</v>
      </c>
      <c r="E217" s="1201">
        <v>848.07331999999997</v>
      </c>
      <c r="F217" s="1197">
        <f t="shared" si="12"/>
        <v>84.807332000000002</v>
      </c>
      <c r="G217" s="1211" t="s">
        <v>603</v>
      </c>
      <c r="H217" s="1212" t="s">
        <v>61</v>
      </c>
    </row>
    <row r="218" spans="1:8" s="122" customFormat="1" ht="89.25" customHeight="1" x14ac:dyDescent="0.2">
      <c r="A218" s="162">
        <f t="shared" si="13"/>
        <v>197</v>
      </c>
      <c r="B218" s="1200" t="s">
        <v>4147</v>
      </c>
      <c r="C218" s="1201">
        <v>0</v>
      </c>
      <c r="D218" s="1201">
        <v>1000</v>
      </c>
      <c r="E218" s="1201">
        <v>190.02500000000001</v>
      </c>
      <c r="F218" s="1197">
        <f t="shared" si="12"/>
        <v>19.002500000000001</v>
      </c>
      <c r="G218" s="1211" t="s">
        <v>599</v>
      </c>
      <c r="H218" s="1213" t="s">
        <v>5857</v>
      </c>
    </row>
    <row r="219" spans="1:8" s="122" customFormat="1" ht="58.5" customHeight="1" x14ac:dyDescent="0.2">
      <c r="A219" s="162">
        <f t="shared" si="13"/>
        <v>198</v>
      </c>
      <c r="B219" s="1200" t="s">
        <v>5858</v>
      </c>
      <c r="C219" s="1201">
        <v>0</v>
      </c>
      <c r="D219" s="1201">
        <v>700</v>
      </c>
      <c r="E219" s="1201">
        <v>0</v>
      </c>
      <c r="F219" s="1197">
        <f t="shared" si="12"/>
        <v>0</v>
      </c>
      <c r="G219" s="1199" t="s">
        <v>599</v>
      </c>
      <c r="H219" s="1212" t="s">
        <v>5859</v>
      </c>
    </row>
    <row r="220" spans="1:8" s="122" customFormat="1" ht="24" customHeight="1" x14ac:dyDescent="0.2">
      <c r="A220" s="162">
        <f t="shared" si="13"/>
        <v>199</v>
      </c>
      <c r="B220" s="1200" t="s">
        <v>4148</v>
      </c>
      <c r="C220" s="1201">
        <v>0</v>
      </c>
      <c r="D220" s="1201">
        <v>6254.85</v>
      </c>
      <c r="E220" s="1201">
        <v>6254.8443200000002</v>
      </c>
      <c r="F220" s="1197">
        <f t="shared" si="12"/>
        <v>99.999909190468202</v>
      </c>
      <c r="G220" s="1211" t="s">
        <v>603</v>
      </c>
      <c r="H220" s="1214" t="s">
        <v>61</v>
      </c>
    </row>
    <row r="221" spans="1:8" s="122" customFormat="1" ht="24" customHeight="1" x14ac:dyDescent="0.2">
      <c r="A221" s="162">
        <f t="shared" si="13"/>
        <v>200</v>
      </c>
      <c r="B221" s="1200" t="s">
        <v>4149</v>
      </c>
      <c r="C221" s="1201">
        <v>0</v>
      </c>
      <c r="D221" s="1201">
        <v>5000</v>
      </c>
      <c r="E221" s="1201">
        <v>5000</v>
      </c>
      <c r="F221" s="1197">
        <f t="shared" si="12"/>
        <v>100</v>
      </c>
      <c r="G221" s="1211" t="s">
        <v>603</v>
      </c>
      <c r="H221" s="1206" t="s">
        <v>61</v>
      </c>
    </row>
    <row r="222" spans="1:8" s="122" customFormat="1" ht="34.5" customHeight="1" x14ac:dyDescent="0.2">
      <c r="A222" s="162">
        <f t="shared" si="13"/>
        <v>201</v>
      </c>
      <c r="B222" s="1200" t="s">
        <v>4150</v>
      </c>
      <c r="C222" s="1201">
        <v>0</v>
      </c>
      <c r="D222" s="1201">
        <v>950.28</v>
      </c>
      <c r="E222" s="1201">
        <v>950.27899000000002</v>
      </c>
      <c r="F222" s="1197">
        <f t="shared" si="12"/>
        <v>99.999893715536487</v>
      </c>
      <c r="G222" s="1211" t="s">
        <v>603</v>
      </c>
      <c r="H222" s="1206" t="s">
        <v>61</v>
      </c>
    </row>
    <row r="223" spans="1:8" s="122" customFormat="1" ht="24" customHeight="1" x14ac:dyDescent="0.2">
      <c r="A223" s="162">
        <f t="shared" si="13"/>
        <v>202</v>
      </c>
      <c r="B223" s="1200" t="s">
        <v>4151</v>
      </c>
      <c r="C223" s="1201">
        <v>0</v>
      </c>
      <c r="D223" s="1201">
        <v>1466.08</v>
      </c>
      <c r="E223" s="1201">
        <v>1466.0790900000002</v>
      </c>
      <c r="F223" s="1197">
        <f t="shared" si="12"/>
        <v>99.999937929717362</v>
      </c>
      <c r="G223" s="1211" t="s">
        <v>603</v>
      </c>
      <c r="H223" s="1212" t="s">
        <v>61</v>
      </c>
    </row>
    <row r="224" spans="1:8" s="122" customFormat="1" ht="24" customHeight="1" x14ac:dyDescent="0.2">
      <c r="A224" s="162">
        <f t="shared" si="13"/>
        <v>203</v>
      </c>
      <c r="B224" s="1200" t="s">
        <v>4152</v>
      </c>
      <c r="C224" s="1201">
        <v>0</v>
      </c>
      <c r="D224" s="1201">
        <v>1000</v>
      </c>
      <c r="E224" s="1201">
        <v>955.28132999999991</v>
      </c>
      <c r="F224" s="1197">
        <f t="shared" si="12"/>
        <v>95.528132999999997</v>
      </c>
      <c r="G224" s="1211" t="s">
        <v>603</v>
      </c>
      <c r="H224" s="1206" t="s">
        <v>61</v>
      </c>
    </row>
    <row r="225" spans="1:8" s="122" customFormat="1" ht="34.5" customHeight="1" x14ac:dyDescent="0.2">
      <c r="A225" s="162">
        <f t="shared" si="13"/>
        <v>204</v>
      </c>
      <c r="B225" s="1200" t="s">
        <v>4153</v>
      </c>
      <c r="C225" s="1201">
        <v>0</v>
      </c>
      <c r="D225" s="1201">
        <v>1000</v>
      </c>
      <c r="E225" s="1201">
        <v>1000</v>
      </c>
      <c r="F225" s="1197">
        <f t="shared" si="12"/>
        <v>100</v>
      </c>
      <c r="G225" s="1211" t="s">
        <v>603</v>
      </c>
      <c r="H225" s="1212" t="s">
        <v>61</v>
      </c>
    </row>
    <row r="226" spans="1:8" s="122" customFormat="1" ht="24" customHeight="1" x14ac:dyDescent="0.2">
      <c r="A226" s="162">
        <f t="shared" si="13"/>
        <v>205</v>
      </c>
      <c r="B226" s="1200" t="s">
        <v>4154</v>
      </c>
      <c r="C226" s="1201">
        <v>0</v>
      </c>
      <c r="D226" s="1201">
        <v>2150</v>
      </c>
      <c r="E226" s="1201">
        <v>2150</v>
      </c>
      <c r="F226" s="1197">
        <f t="shared" si="12"/>
        <v>100</v>
      </c>
      <c r="G226" s="1211" t="s">
        <v>603</v>
      </c>
      <c r="H226" s="1213" t="s">
        <v>61</v>
      </c>
    </row>
    <row r="227" spans="1:8" s="122" customFormat="1" ht="34.5" customHeight="1" x14ac:dyDescent="0.2">
      <c r="A227" s="162">
        <f t="shared" si="13"/>
        <v>206</v>
      </c>
      <c r="B227" s="1200" t="s">
        <v>4155</v>
      </c>
      <c r="C227" s="1201">
        <v>0</v>
      </c>
      <c r="D227" s="1201">
        <v>564.27</v>
      </c>
      <c r="E227" s="1201">
        <v>564.26179999999999</v>
      </c>
      <c r="F227" s="1197">
        <f t="shared" si="12"/>
        <v>99.998546794974047</v>
      </c>
      <c r="G227" s="1211" t="s">
        <v>603</v>
      </c>
      <c r="H227" s="1212" t="s">
        <v>61</v>
      </c>
    </row>
    <row r="228" spans="1:8" s="122" customFormat="1" ht="24" customHeight="1" x14ac:dyDescent="0.2">
      <c r="A228" s="162">
        <f t="shared" si="13"/>
        <v>207</v>
      </c>
      <c r="B228" s="1200" t="s">
        <v>4156</v>
      </c>
      <c r="C228" s="1201">
        <v>0</v>
      </c>
      <c r="D228" s="1201">
        <v>7300</v>
      </c>
      <c r="E228" s="1201">
        <v>7300</v>
      </c>
      <c r="F228" s="1197">
        <f t="shared" si="12"/>
        <v>100</v>
      </c>
      <c r="G228" s="1211" t="s">
        <v>603</v>
      </c>
      <c r="H228" s="1214" t="s">
        <v>61</v>
      </c>
    </row>
    <row r="229" spans="1:8" s="122" customFormat="1" ht="24" customHeight="1" x14ac:dyDescent="0.2">
      <c r="A229" s="162">
        <f t="shared" si="13"/>
        <v>208</v>
      </c>
      <c r="B229" s="1200" t="s">
        <v>4157</v>
      </c>
      <c r="C229" s="1201">
        <v>0</v>
      </c>
      <c r="D229" s="1201">
        <v>400</v>
      </c>
      <c r="E229" s="1201">
        <v>400</v>
      </c>
      <c r="F229" s="1197">
        <f t="shared" si="12"/>
        <v>100</v>
      </c>
      <c r="G229" s="1211" t="s">
        <v>603</v>
      </c>
      <c r="H229" s="1206" t="s">
        <v>61</v>
      </c>
    </row>
    <row r="230" spans="1:8" s="122" customFormat="1" ht="34.5" customHeight="1" x14ac:dyDescent="0.2">
      <c r="A230" s="162">
        <f t="shared" si="13"/>
        <v>209</v>
      </c>
      <c r="B230" s="1200" t="s">
        <v>4158</v>
      </c>
      <c r="C230" s="1201">
        <v>0</v>
      </c>
      <c r="D230" s="1201">
        <v>4000</v>
      </c>
      <c r="E230" s="1201">
        <v>4000</v>
      </c>
      <c r="F230" s="1197">
        <f t="shared" ref="F230:F257" si="14">E230/D230*100</f>
        <v>100</v>
      </c>
      <c r="G230" s="1211" t="s">
        <v>603</v>
      </c>
      <c r="H230" s="1206" t="s">
        <v>61</v>
      </c>
    </row>
    <row r="231" spans="1:8" s="122" customFormat="1" ht="24" customHeight="1" x14ac:dyDescent="0.2">
      <c r="A231" s="162">
        <f t="shared" si="13"/>
        <v>210</v>
      </c>
      <c r="B231" s="1200" t="s">
        <v>4159</v>
      </c>
      <c r="C231" s="1201">
        <v>0</v>
      </c>
      <c r="D231" s="1201">
        <v>2918.15</v>
      </c>
      <c r="E231" s="1201">
        <v>2918.1432400000003</v>
      </c>
      <c r="F231" s="1197">
        <f t="shared" si="14"/>
        <v>99.999768346383846</v>
      </c>
      <c r="G231" s="1211" t="s">
        <v>603</v>
      </c>
      <c r="H231" s="1212" t="s">
        <v>61</v>
      </c>
    </row>
    <row r="232" spans="1:8" s="122" customFormat="1" ht="24" customHeight="1" x14ac:dyDescent="0.2">
      <c r="A232" s="162">
        <f t="shared" si="13"/>
        <v>211</v>
      </c>
      <c r="B232" s="1200" t="s">
        <v>4160</v>
      </c>
      <c r="C232" s="1201">
        <v>0</v>
      </c>
      <c r="D232" s="1201">
        <v>927.98</v>
      </c>
      <c r="E232" s="1201">
        <v>927.97888999999998</v>
      </c>
      <c r="F232" s="1197">
        <f t="shared" si="14"/>
        <v>99.999880385353123</v>
      </c>
      <c r="G232" s="1211" t="s">
        <v>603</v>
      </c>
      <c r="H232" s="1206" t="s">
        <v>61</v>
      </c>
    </row>
    <row r="233" spans="1:8" s="122" customFormat="1" ht="24" customHeight="1" x14ac:dyDescent="0.2">
      <c r="A233" s="162">
        <f t="shared" si="13"/>
        <v>212</v>
      </c>
      <c r="B233" s="1200" t="s">
        <v>4161</v>
      </c>
      <c r="C233" s="1201">
        <v>0</v>
      </c>
      <c r="D233" s="1201">
        <v>600</v>
      </c>
      <c r="E233" s="1201">
        <v>600</v>
      </c>
      <c r="F233" s="1197">
        <f t="shared" si="14"/>
        <v>100</v>
      </c>
      <c r="G233" s="1211" t="s">
        <v>603</v>
      </c>
      <c r="H233" s="1212" t="s">
        <v>61</v>
      </c>
    </row>
    <row r="234" spans="1:8" s="122" customFormat="1" ht="24" customHeight="1" x14ac:dyDescent="0.2">
      <c r="A234" s="162">
        <f t="shared" si="13"/>
        <v>213</v>
      </c>
      <c r="B234" s="1200" t="s">
        <v>4162</v>
      </c>
      <c r="C234" s="1201">
        <v>0</v>
      </c>
      <c r="D234" s="1201">
        <v>519.25</v>
      </c>
      <c r="E234" s="1201">
        <v>519.24830999999995</v>
      </c>
      <c r="F234" s="1197">
        <f t="shared" si="14"/>
        <v>99.999674530572932</v>
      </c>
      <c r="G234" s="1211" t="s">
        <v>603</v>
      </c>
      <c r="H234" s="1213" t="s">
        <v>61</v>
      </c>
    </row>
    <row r="235" spans="1:8" s="122" customFormat="1" ht="24" customHeight="1" x14ac:dyDescent="0.2">
      <c r="A235" s="162">
        <f t="shared" si="13"/>
        <v>214</v>
      </c>
      <c r="B235" s="1200" t="s">
        <v>4163</v>
      </c>
      <c r="C235" s="1201">
        <v>0</v>
      </c>
      <c r="D235" s="1201">
        <v>3069.26</v>
      </c>
      <c r="E235" s="1201">
        <v>3069.2539300000003</v>
      </c>
      <c r="F235" s="1197">
        <f t="shared" si="14"/>
        <v>99.999802232459942</v>
      </c>
      <c r="G235" s="1211" t="s">
        <v>603</v>
      </c>
      <c r="H235" s="1212" t="s">
        <v>61</v>
      </c>
    </row>
    <row r="236" spans="1:8" s="122" customFormat="1" ht="120.75" customHeight="1" x14ac:dyDescent="0.2">
      <c r="A236" s="162">
        <f t="shared" si="13"/>
        <v>215</v>
      </c>
      <c r="B236" s="1200" t="s">
        <v>4164</v>
      </c>
      <c r="C236" s="1201">
        <v>0</v>
      </c>
      <c r="D236" s="1201">
        <v>52513.58</v>
      </c>
      <c r="E236" s="1201">
        <v>23539.985099999998</v>
      </c>
      <c r="F236" s="1197">
        <f t="shared" si="14"/>
        <v>44.826471743118631</v>
      </c>
      <c r="G236" s="1211" t="s">
        <v>599</v>
      </c>
      <c r="H236" s="1215" t="s">
        <v>5860</v>
      </c>
    </row>
    <row r="237" spans="1:8" s="122" customFormat="1" ht="31.5" x14ac:dyDescent="0.2">
      <c r="A237" s="162">
        <f t="shared" si="13"/>
        <v>216</v>
      </c>
      <c r="B237" s="1200" t="s">
        <v>4165</v>
      </c>
      <c r="C237" s="1201">
        <v>0</v>
      </c>
      <c r="D237" s="1201">
        <v>1200</v>
      </c>
      <c r="E237" s="1201">
        <v>1200</v>
      </c>
      <c r="F237" s="1197">
        <f t="shared" si="14"/>
        <v>100</v>
      </c>
      <c r="G237" s="1211" t="s">
        <v>603</v>
      </c>
      <c r="H237" s="1206" t="s">
        <v>61</v>
      </c>
    </row>
    <row r="238" spans="1:8" s="122" customFormat="1" ht="84" x14ac:dyDescent="0.2">
      <c r="A238" s="162">
        <f t="shared" si="13"/>
        <v>217</v>
      </c>
      <c r="B238" s="1200" t="s">
        <v>5861</v>
      </c>
      <c r="C238" s="1201">
        <v>0</v>
      </c>
      <c r="D238" s="1201">
        <v>1300</v>
      </c>
      <c r="E238" s="1201">
        <v>0</v>
      </c>
      <c r="F238" s="1197">
        <f t="shared" si="14"/>
        <v>0</v>
      </c>
      <c r="G238" s="1211" t="s">
        <v>599</v>
      </c>
      <c r="H238" s="1206" t="s">
        <v>5862</v>
      </c>
    </row>
    <row r="239" spans="1:8" s="122" customFormat="1" ht="84" x14ac:dyDescent="0.2">
      <c r="A239" s="162">
        <f t="shared" si="13"/>
        <v>218</v>
      </c>
      <c r="B239" s="1200" t="s">
        <v>5863</v>
      </c>
      <c r="C239" s="1201">
        <v>0</v>
      </c>
      <c r="D239" s="1201">
        <v>1600</v>
      </c>
      <c r="E239" s="1201">
        <v>0</v>
      </c>
      <c r="F239" s="1197">
        <f t="shared" si="14"/>
        <v>0</v>
      </c>
      <c r="G239" s="1211" t="s">
        <v>599</v>
      </c>
      <c r="H239" s="1212" t="s">
        <v>5864</v>
      </c>
    </row>
    <row r="240" spans="1:8" s="122" customFormat="1" ht="15" customHeight="1" x14ac:dyDescent="0.2">
      <c r="A240" s="162">
        <f t="shared" si="13"/>
        <v>219</v>
      </c>
      <c r="B240" s="1200" t="s">
        <v>4166</v>
      </c>
      <c r="C240" s="1201">
        <v>0</v>
      </c>
      <c r="D240" s="1201">
        <v>42006.9</v>
      </c>
      <c r="E240" s="1201">
        <v>42006.9</v>
      </c>
      <c r="F240" s="1197">
        <f t="shared" si="14"/>
        <v>100</v>
      </c>
      <c r="G240" s="1211" t="s">
        <v>599</v>
      </c>
      <c r="H240" s="1206" t="s">
        <v>61</v>
      </c>
    </row>
    <row r="241" spans="1:8" s="122" customFormat="1" ht="15" customHeight="1" x14ac:dyDescent="0.2">
      <c r="A241" s="162">
        <f t="shared" si="13"/>
        <v>220</v>
      </c>
      <c r="B241" s="1200" t="s">
        <v>4167</v>
      </c>
      <c r="C241" s="1201">
        <v>0</v>
      </c>
      <c r="D241" s="1201">
        <v>2000</v>
      </c>
      <c r="E241" s="1201">
        <v>2000</v>
      </c>
      <c r="F241" s="1197">
        <f t="shared" si="14"/>
        <v>100</v>
      </c>
      <c r="G241" s="1211" t="s">
        <v>597</v>
      </c>
      <c r="H241" s="1212" t="s">
        <v>61</v>
      </c>
    </row>
    <row r="242" spans="1:8" s="122" customFormat="1" ht="15" customHeight="1" x14ac:dyDescent="0.2">
      <c r="A242" s="162">
        <f t="shared" si="13"/>
        <v>221</v>
      </c>
      <c r="B242" s="1200" t="s">
        <v>537</v>
      </c>
      <c r="C242" s="1201">
        <v>0</v>
      </c>
      <c r="D242" s="1201">
        <v>15435.8</v>
      </c>
      <c r="E242" s="1201">
        <v>15435.8</v>
      </c>
      <c r="F242" s="1197">
        <f t="shared" si="14"/>
        <v>100</v>
      </c>
      <c r="G242" s="511" t="s">
        <v>597</v>
      </c>
      <c r="H242" s="1213" t="s">
        <v>61</v>
      </c>
    </row>
    <row r="243" spans="1:8" s="122" customFormat="1" ht="240.6" customHeight="1" x14ac:dyDescent="0.2">
      <c r="A243" s="162">
        <f t="shared" si="13"/>
        <v>222</v>
      </c>
      <c r="B243" s="1200" t="s">
        <v>539</v>
      </c>
      <c r="C243" s="1201">
        <v>4000</v>
      </c>
      <c r="D243" s="1201">
        <v>1100</v>
      </c>
      <c r="E243" s="1201">
        <v>0</v>
      </c>
      <c r="F243" s="1197">
        <f t="shared" si="14"/>
        <v>0</v>
      </c>
      <c r="G243" s="1199" t="s">
        <v>599</v>
      </c>
      <c r="H243" s="1212" t="s">
        <v>5865</v>
      </c>
    </row>
    <row r="244" spans="1:8" s="122" customFormat="1" ht="24" customHeight="1" x14ac:dyDescent="0.2">
      <c r="A244" s="162">
        <f t="shared" si="13"/>
        <v>223</v>
      </c>
      <c r="B244" s="1200" t="s">
        <v>4168</v>
      </c>
      <c r="C244" s="1201">
        <v>0</v>
      </c>
      <c r="D244" s="1201">
        <v>1650.3</v>
      </c>
      <c r="E244" s="1201">
        <v>1650.3009999999999</v>
      </c>
      <c r="F244" s="1197">
        <f t="shared" si="14"/>
        <v>100.00006059504332</v>
      </c>
      <c r="G244" s="1211" t="s">
        <v>603</v>
      </c>
      <c r="H244" s="1214" t="s">
        <v>61</v>
      </c>
    </row>
    <row r="245" spans="1:8" s="122" customFormat="1" ht="34.5" customHeight="1" x14ac:dyDescent="0.2">
      <c r="A245" s="162">
        <f t="shared" si="13"/>
        <v>224</v>
      </c>
      <c r="B245" s="1200" t="s">
        <v>586</v>
      </c>
      <c r="C245" s="1201">
        <v>0</v>
      </c>
      <c r="D245" s="1201">
        <v>62845.58</v>
      </c>
      <c r="E245" s="1201">
        <v>62845.526909999993</v>
      </c>
      <c r="F245" s="1197">
        <f t="shared" si="14"/>
        <v>99.999915523096433</v>
      </c>
      <c r="G245" s="1211" t="s">
        <v>603</v>
      </c>
      <c r="H245" s="1206" t="s">
        <v>61</v>
      </c>
    </row>
    <row r="246" spans="1:8" s="122" customFormat="1" ht="99" customHeight="1" x14ac:dyDescent="0.2">
      <c r="A246" s="162">
        <f t="shared" si="13"/>
        <v>225</v>
      </c>
      <c r="B246" s="1200" t="s">
        <v>5866</v>
      </c>
      <c r="C246" s="1201">
        <v>500</v>
      </c>
      <c r="D246" s="1201">
        <v>115</v>
      </c>
      <c r="E246" s="1201">
        <v>0</v>
      </c>
      <c r="F246" s="1197">
        <f t="shared" si="14"/>
        <v>0</v>
      </c>
      <c r="G246" s="1211" t="s">
        <v>599</v>
      </c>
      <c r="H246" s="1206" t="s">
        <v>5867</v>
      </c>
    </row>
    <row r="247" spans="1:8" s="122" customFormat="1" ht="178.5" x14ac:dyDescent="0.2">
      <c r="A247" s="162">
        <f t="shared" si="13"/>
        <v>226</v>
      </c>
      <c r="B247" s="1200" t="s">
        <v>690</v>
      </c>
      <c r="C247" s="1201">
        <v>101339</v>
      </c>
      <c r="D247" s="1201">
        <v>84191.54</v>
      </c>
      <c r="E247" s="1201">
        <v>52715.099800000004</v>
      </c>
      <c r="F247" s="1197">
        <f t="shared" si="14"/>
        <v>62.613297963192039</v>
      </c>
      <c r="G247" s="1211" t="s">
        <v>599</v>
      </c>
      <c r="H247" s="1206" t="s">
        <v>5868</v>
      </c>
    </row>
    <row r="248" spans="1:8" s="122" customFormat="1" ht="142.5" customHeight="1" x14ac:dyDescent="0.2">
      <c r="A248" s="162">
        <f t="shared" si="13"/>
        <v>227</v>
      </c>
      <c r="B248" s="1200" t="s">
        <v>691</v>
      </c>
      <c r="C248" s="1201">
        <v>20000</v>
      </c>
      <c r="D248" s="1201">
        <v>3534.8</v>
      </c>
      <c r="E248" s="1201">
        <v>3523.31</v>
      </c>
      <c r="F248" s="1197">
        <f t="shared" si="14"/>
        <v>99.67494624872694</v>
      </c>
      <c r="G248" s="1211" t="s">
        <v>599</v>
      </c>
      <c r="H248" s="1206" t="s">
        <v>5869</v>
      </c>
    </row>
    <row r="249" spans="1:8" s="122" customFormat="1" ht="34.5" customHeight="1" x14ac:dyDescent="0.2">
      <c r="A249" s="162">
        <f t="shared" si="13"/>
        <v>228</v>
      </c>
      <c r="B249" s="1200" t="s">
        <v>3072</v>
      </c>
      <c r="C249" s="1201">
        <v>0</v>
      </c>
      <c r="D249" s="1201">
        <v>14920</v>
      </c>
      <c r="E249" s="1201">
        <v>14705.883879999999</v>
      </c>
      <c r="F249" s="1197">
        <f t="shared" si="14"/>
        <v>98.564905361930286</v>
      </c>
      <c r="G249" s="1211" t="s">
        <v>597</v>
      </c>
      <c r="H249" s="1212" t="s">
        <v>61</v>
      </c>
    </row>
    <row r="250" spans="1:8" s="122" customFormat="1" ht="15" customHeight="1" x14ac:dyDescent="0.2">
      <c r="A250" s="162">
        <f t="shared" si="13"/>
        <v>229</v>
      </c>
      <c r="B250" s="1200" t="s">
        <v>4169</v>
      </c>
      <c r="C250" s="1201">
        <v>0</v>
      </c>
      <c r="D250" s="1201">
        <v>1500</v>
      </c>
      <c r="E250" s="1201">
        <v>1500</v>
      </c>
      <c r="F250" s="1197">
        <f t="shared" si="14"/>
        <v>100</v>
      </c>
      <c r="G250" s="1211" t="s">
        <v>597</v>
      </c>
      <c r="H250" s="1213" t="s">
        <v>61</v>
      </c>
    </row>
    <row r="251" spans="1:8" s="122" customFormat="1" ht="132" customHeight="1" x14ac:dyDescent="0.2">
      <c r="A251" s="162">
        <f t="shared" si="13"/>
        <v>230</v>
      </c>
      <c r="B251" s="1200" t="s">
        <v>540</v>
      </c>
      <c r="C251" s="1201">
        <v>10000</v>
      </c>
      <c r="D251" s="1201">
        <v>6800</v>
      </c>
      <c r="E251" s="1201">
        <v>1167.89977</v>
      </c>
      <c r="F251" s="1197">
        <f t="shared" si="14"/>
        <v>17.174996617647061</v>
      </c>
      <c r="G251" s="1211" t="s">
        <v>599</v>
      </c>
      <c r="H251" s="1212" t="s">
        <v>5870</v>
      </c>
    </row>
    <row r="252" spans="1:8" s="122" customFormat="1" ht="147" x14ac:dyDescent="0.2">
      <c r="A252" s="162">
        <f t="shared" si="13"/>
        <v>231</v>
      </c>
      <c r="B252" s="1200" t="s">
        <v>541</v>
      </c>
      <c r="C252" s="1201">
        <v>0</v>
      </c>
      <c r="D252" s="1201">
        <v>34976.17</v>
      </c>
      <c r="E252" s="1201">
        <v>9055.7863699999998</v>
      </c>
      <c r="F252" s="1197">
        <f t="shared" si="14"/>
        <v>25.891303621865973</v>
      </c>
      <c r="G252" s="1211" t="s">
        <v>599</v>
      </c>
      <c r="H252" s="1215" t="s">
        <v>5871</v>
      </c>
    </row>
    <row r="253" spans="1:8" s="122" customFormat="1" ht="178.5" x14ac:dyDescent="0.2">
      <c r="A253" s="162">
        <f t="shared" si="13"/>
        <v>232</v>
      </c>
      <c r="B253" s="1200" t="s">
        <v>692</v>
      </c>
      <c r="C253" s="1201">
        <v>5000</v>
      </c>
      <c r="D253" s="1201">
        <v>1008.92</v>
      </c>
      <c r="E253" s="1201">
        <v>0</v>
      </c>
      <c r="F253" s="1197">
        <f t="shared" si="14"/>
        <v>0</v>
      </c>
      <c r="G253" s="1211" t="s">
        <v>599</v>
      </c>
      <c r="H253" s="1206" t="s">
        <v>5872</v>
      </c>
    </row>
    <row r="254" spans="1:8" s="122" customFormat="1" ht="67.5" customHeight="1" x14ac:dyDescent="0.2">
      <c r="A254" s="162">
        <f t="shared" si="13"/>
        <v>233</v>
      </c>
      <c r="B254" s="1200" t="s">
        <v>2644</v>
      </c>
      <c r="C254" s="1201">
        <v>9000</v>
      </c>
      <c r="D254" s="1201">
        <v>10573.73</v>
      </c>
      <c r="E254" s="1201">
        <v>3128.9746699999996</v>
      </c>
      <c r="F254" s="1197">
        <f t="shared" si="14"/>
        <v>29.591966789392199</v>
      </c>
      <c r="G254" s="1211" t="s">
        <v>599</v>
      </c>
      <c r="H254" s="1206" t="s">
        <v>5873</v>
      </c>
    </row>
    <row r="255" spans="1:8" s="122" customFormat="1" ht="88.15" customHeight="1" x14ac:dyDescent="0.2">
      <c r="A255" s="162">
        <f t="shared" si="13"/>
        <v>234</v>
      </c>
      <c r="B255" s="1200" t="s">
        <v>2825</v>
      </c>
      <c r="C255" s="1201">
        <v>90339</v>
      </c>
      <c r="D255" s="1201">
        <v>99249.099999999991</v>
      </c>
      <c r="E255" s="1201">
        <v>87967.279899999994</v>
      </c>
      <c r="F255" s="1197">
        <f t="shared" si="14"/>
        <v>88.632823773716837</v>
      </c>
      <c r="G255" s="1211" t="s">
        <v>599</v>
      </c>
      <c r="H255" s="1212" t="s">
        <v>5874</v>
      </c>
    </row>
    <row r="256" spans="1:8" s="122" customFormat="1" ht="15" customHeight="1" x14ac:dyDescent="0.2">
      <c r="A256" s="162">
        <f t="shared" si="13"/>
        <v>235</v>
      </c>
      <c r="B256" s="1200" t="s">
        <v>2824</v>
      </c>
      <c r="C256" s="1201">
        <v>10000</v>
      </c>
      <c r="D256" s="1201">
        <v>38991.520000000004</v>
      </c>
      <c r="E256" s="1201">
        <v>38991.517030000003</v>
      </c>
      <c r="F256" s="1197">
        <f t="shared" si="14"/>
        <v>99.999992382959164</v>
      </c>
      <c r="G256" s="1211" t="s">
        <v>597</v>
      </c>
      <c r="H256" s="1206" t="s">
        <v>61</v>
      </c>
    </row>
    <row r="257" spans="1:8" s="122" customFormat="1" ht="21" x14ac:dyDescent="0.2">
      <c r="A257" s="162">
        <f t="shared" si="13"/>
        <v>236</v>
      </c>
      <c r="B257" s="1200" t="s">
        <v>5875</v>
      </c>
      <c r="C257" s="1201">
        <v>0</v>
      </c>
      <c r="D257" s="1201">
        <v>2856</v>
      </c>
      <c r="E257" s="1201">
        <v>2856</v>
      </c>
      <c r="F257" s="1197">
        <f t="shared" si="14"/>
        <v>100</v>
      </c>
      <c r="G257" s="1211" t="s">
        <v>597</v>
      </c>
      <c r="H257" s="1206" t="s">
        <v>61</v>
      </c>
    </row>
    <row r="258" spans="1:8" s="122" customFormat="1" ht="13.5" customHeight="1" thickBot="1" x14ac:dyDescent="0.25">
      <c r="A258" s="1408" t="s">
        <v>295</v>
      </c>
      <c r="B258" s="1409"/>
      <c r="C258" s="140">
        <f>SUM(C77:C257)</f>
        <v>843311</v>
      </c>
      <c r="D258" s="150">
        <f>SUM(D77:D257)</f>
        <v>1068516.56</v>
      </c>
      <c r="E258" s="150">
        <f>SUM(E77:E257)</f>
        <v>831673.43340000033</v>
      </c>
      <c r="F258" s="151">
        <f>E258/D258*100</f>
        <v>77.834398130432376</v>
      </c>
      <c r="G258" s="142"/>
      <c r="H258" s="152"/>
    </row>
    <row r="259" spans="1:8" ht="18" customHeight="1" thickBot="1" x14ac:dyDescent="0.2">
      <c r="A259" s="160" t="s">
        <v>591</v>
      </c>
      <c r="B259" s="134"/>
      <c r="C259" s="135"/>
      <c r="D259" s="135"/>
      <c r="E259" s="136"/>
      <c r="F259" s="137"/>
      <c r="G259" s="138"/>
      <c r="H259" s="167"/>
    </row>
    <row r="260" spans="1:8" s="122" customFormat="1" ht="99" customHeight="1" x14ac:dyDescent="0.2">
      <c r="A260" s="1208">
        <f>A257+1</f>
        <v>237</v>
      </c>
      <c r="B260" s="1200" t="s">
        <v>4274</v>
      </c>
      <c r="C260" s="1201">
        <v>250</v>
      </c>
      <c r="D260" s="1201">
        <v>916.8900000000001</v>
      </c>
      <c r="E260" s="1201">
        <v>559.3225000000001</v>
      </c>
      <c r="F260" s="1197">
        <f t="shared" ref="F260:F307" si="15">E260/D260*100</f>
        <v>61.00213766100623</v>
      </c>
      <c r="G260" s="1211" t="s">
        <v>599</v>
      </c>
      <c r="H260" s="1214" t="s">
        <v>5876</v>
      </c>
    </row>
    <row r="261" spans="1:8" s="122" customFormat="1" ht="109.5" customHeight="1" x14ac:dyDescent="0.2">
      <c r="A261" s="162">
        <f t="shared" ref="A261:A306" si="16">A260+1</f>
        <v>238</v>
      </c>
      <c r="B261" s="1200" t="s">
        <v>4273</v>
      </c>
      <c r="C261" s="1201">
        <v>500</v>
      </c>
      <c r="D261" s="1201">
        <v>712.09999999999991</v>
      </c>
      <c r="E261" s="1201">
        <v>314.29750000000001</v>
      </c>
      <c r="F261" s="1197">
        <f t="shared" si="15"/>
        <v>44.136708327482104</v>
      </c>
      <c r="G261" s="1211" t="s">
        <v>599</v>
      </c>
      <c r="H261" s="1214" t="s">
        <v>5877</v>
      </c>
    </row>
    <row r="262" spans="1:8" s="122" customFormat="1" ht="24" customHeight="1" x14ac:dyDescent="0.2">
      <c r="A262" s="162">
        <f t="shared" si="16"/>
        <v>239</v>
      </c>
      <c r="B262" s="1200" t="s">
        <v>2807</v>
      </c>
      <c r="C262" s="1201">
        <v>0</v>
      </c>
      <c r="D262" s="1201">
        <v>2447.0699999999993</v>
      </c>
      <c r="E262" s="1201">
        <v>470.40777999999995</v>
      </c>
      <c r="F262" s="1197">
        <f t="shared" si="15"/>
        <v>19.223307057011041</v>
      </c>
      <c r="G262" s="1211" t="s">
        <v>603</v>
      </c>
      <c r="H262" s="1215" t="s">
        <v>5515</v>
      </c>
    </row>
    <row r="263" spans="1:8" s="122" customFormat="1" ht="24" customHeight="1" x14ac:dyDescent="0.2">
      <c r="A263" s="162">
        <f t="shared" si="16"/>
        <v>240</v>
      </c>
      <c r="B263" s="1200" t="s">
        <v>2806</v>
      </c>
      <c r="C263" s="1201">
        <v>0</v>
      </c>
      <c r="D263" s="1201">
        <v>636.26</v>
      </c>
      <c r="E263" s="1201">
        <v>0</v>
      </c>
      <c r="F263" s="1197">
        <f t="shared" si="15"/>
        <v>0</v>
      </c>
      <c r="G263" s="1211" t="s">
        <v>603</v>
      </c>
      <c r="H263" s="1215" t="s">
        <v>5515</v>
      </c>
    </row>
    <row r="264" spans="1:8" s="122" customFormat="1" ht="34.5" customHeight="1" x14ac:dyDescent="0.2">
      <c r="A264" s="162">
        <f t="shared" si="16"/>
        <v>241</v>
      </c>
      <c r="B264" s="1200" t="s">
        <v>3224</v>
      </c>
      <c r="C264" s="1201">
        <v>0</v>
      </c>
      <c r="D264" s="1201">
        <v>368.96000000000009</v>
      </c>
      <c r="E264" s="1201">
        <v>172.50715</v>
      </c>
      <c r="F264" s="1197">
        <f t="shared" si="15"/>
        <v>46.754973438855146</v>
      </c>
      <c r="G264" s="1211" t="s">
        <v>603</v>
      </c>
      <c r="H264" s="1215" t="s">
        <v>5515</v>
      </c>
    </row>
    <row r="265" spans="1:8" s="122" customFormat="1" ht="99" customHeight="1" x14ac:dyDescent="0.2">
      <c r="A265" s="162">
        <f t="shared" si="16"/>
        <v>242</v>
      </c>
      <c r="B265" s="1200" t="s">
        <v>3190</v>
      </c>
      <c r="C265" s="1201">
        <v>73000</v>
      </c>
      <c r="D265" s="1201">
        <v>93119.559999999983</v>
      </c>
      <c r="E265" s="1201">
        <v>63965.798500000004</v>
      </c>
      <c r="F265" s="1197">
        <f t="shared" si="15"/>
        <v>68.692118497982619</v>
      </c>
      <c r="G265" s="1199" t="s">
        <v>599</v>
      </c>
      <c r="H265" s="1215" t="s">
        <v>5878</v>
      </c>
    </row>
    <row r="266" spans="1:8" s="122" customFormat="1" ht="109.5" customHeight="1" x14ac:dyDescent="0.2">
      <c r="A266" s="162">
        <f t="shared" si="16"/>
        <v>243</v>
      </c>
      <c r="B266" s="1200" t="s">
        <v>3186</v>
      </c>
      <c r="C266" s="1201">
        <v>25000</v>
      </c>
      <c r="D266" s="1201">
        <v>215</v>
      </c>
      <c r="E266" s="1201">
        <v>27.103999999999999</v>
      </c>
      <c r="F266" s="1197">
        <f t="shared" si="15"/>
        <v>12.606511627906977</v>
      </c>
      <c r="G266" s="1199" t="s">
        <v>599</v>
      </c>
      <c r="H266" s="1215" t="s">
        <v>5879</v>
      </c>
    </row>
    <row r="267" spans="1:8" s="122" customFormat="1" ht="126" x14ac:dyDescent="0.2">
      <c r="A267" s="162">
        <f t="shared" si="16"/>
        <v>244</v>
      </c>
      <c r="B267" s="1200" t="s">
        <v>3187</v>
      </c>
      <c r="C267" s="1201">
        <v>26000</v>
      </c>
      <c r="D267" s="1201">
        <v>1513.63</v>
      </c>
      <c r="E267" s="1201">
        <v>1037.6355000000001</v>
      </c>
      <c r="F267" s="1197">
        <f t="shared" si="15"/>
        <v>68.552783705396962</v>
      </c>
      <c r="G267" s="1211" t="s">
        <v>599</v>
      </c>
      <c r="H267" s="1215" t="s">
        <v>5880</v>
      </c>
    </row>
    <row r="268" spans="1:8" s="122" customFormat="1" ht="109.5" customHeight="1" x14ac:dyDescent="0.2">
      <c r="A268" s="162">
        <f t="shared" si="16"/>
        <v>245</v>
      </c>
      <c r="B268" s="1200" t="s">
        <v>3188</v>
      </c>
      <c r="C268" s="1201">
        <v>25200</v>
      </c>
      <c r="D268" s="1201">
        <v>2484.5300000000002</v>
      </c>
      <c r="E268" s="1201">
        <v>1762.002</v>
      </c>
      <c r="F268" s="1197">
        <f t="shared" si="15"/>
        <v>70.918926316043667</v>
      </c>
      <c r="G268" s="1199" t="s">
        <v>599</v>
      </c>
      <c r="H268" s="1215" t="s">
        <v>5881</v>
      </c>
    </row>
    <row r="269" spans="1:8" s="122" customFormat="1" ht="78" customHeight="1" x14ac:dyDescent="0.2">
      <c r="A269" s="162">
        <f t="shared" si="16"/>
        <v>246</v>
      </c>
      <c r="B269" s="1200" t="s">
        <v>3189</v>
      </c>
      <c r="C269" s="1201">
        <v>35000</v>
      </c>
      <c r="D269" s="1201">
        <v>29000</v>
      </c>
      <c r="E269" s="1201">
        <v>1727.9608899999998</v>
      </c>
      <c r="F269" s="1197">
        <f t="shared" si="15"/>
        <v>5.9584858275862063</v>
      </c>
      <c r="G269" s="1211" t="s">
        <v>599</v>
      </c>
      <c r="H269" s="1214" t="s">
        <v>5882</v>
      </c>
    </row>
    <row r="270" spans="1:8" s="122" customFormat="1" ht="89.25" customHeight="1" x14ac:dyDescent="0.2">
      <c r="A270" s="162">
        <f t="shared" si="16"/>
        <v>247</v>
      </c>
      <c r="B270" s="1200" t="s">
        <v>3185</v>
      </c>
      <c r="C270" s="1201">
        <v>9800</v>
      </c>
      <c r="D270" s="1201">
        <v>200</v>
      </c>
      <c r="E270" s="1201">
        <v>0</v>
      </c>
      <c r="F270" s="1197">
        <f t="shared" si="15"/>
        <v>0</v>
      </c>
      <c r="G270" s="1211" t="s">
        <v>599</v>
      </c>
      <c r="H270" s="1214" t="s">
        <v>5883</v>
      </c>
    </row>
    <row r="271" spans="1:8" s="122" customFormat="1" ht="45" customHeight="1" x14ac:dyDescent="0.2">
      <c r="A271" s="162">
        <f t="shared" si="16"/>
        <v>248</v>
      </c>
      <c r="B271" s="1200" t="s">
        <v>4000</v>
      </c>
      <c r="C271" s="1201">
        <v>200</v>
      </c>
      <c r="D271" s="1201">
        <v>200</v>
      </c>
      <c r="E271" s="1201">
        <v>0</v>
      </c>
      <c r="F271" s="1197">
        <f t="shared" si="15"/>
        <v>0</v>
      </c>
      <c r="G271" s="1211" t="s">
        <v>599</v>
      </c>
      <c r="H271" s="1214" t="s">
        <v>5884</v>
      </c>
    </row>
    <row r="272" spans="1:8" s="122" customFormat="1" ht="45" customHeight="1" x14ac:dyDescent="0.2">
      <c r="A272" s="162">
        <f t="shared" si="16"/>
        <v>249</v>
      </c>
      <c r="B272" s="1200" t="s">
        <v>4001</v>
      </c>
      <c r="C272" s="1201">
        <v>200</v>
      </c>
      <c r="D272" s="1201">
        <v>200</v>
      </c>
      <c r="E272" s="1201">
        <v>0</v>
      </c>
      <c r="F272" s="1197">
        <f t="shared" si="15"/>
        <v>0</v>
      </c>
      <c r="G272" s="1211" t="s">
        <v>599</v>
      </c>
      <c r="H272" s="1214" t="s">
        <v>5884</v>
      </c>
    </row>
    <row r="273" spans="1:8" s="122" customFormat="1" ht="57" customHeight="1" x14ac:dyDescent="0.2">
      <c r="A273" s="162">
        <f t="shared" si="16"/>
        <v>250</v>
      </c>
      <c r="B273" s="1200" t="s">
        <v>3694</v>
      </c>
      <c r="C273" s="1201">
        <v>0</v>
      </c>
      <c r="D273" s="1201">
        <v>241.15</v>
      </c>
      <c r="E273" s="1201">
        <v>0</v>
      </c>
      <c r="F273" s="1197">
        <f t="shared" si="15"/>
        <v>0</v>
      </c>
      <c r="G273" s="1199" t="s">
        <v>599</v>
      </c>
      <c r="H273" s="1215" t="s">
        <v>5885</v>
      </c>
    </row>
    <row r="274" spans="1:8" s="122" customFormat="1" ht="115.5" x14ac:dyDescent="0.2">
      <c r="A274" s="162">
        <f t="shared" si="16"/>
        <v>251</v>
      </c>
      <c r="B274" s="1200" t="s">
        <v>3695</v>
      </c>
      <c r="C274" s="1201">
        <v>15800</v>
      </c>
      <c r="D274" s="1201">
        <v>4400.01</v>
      </c>
      <c r="E274" s="1201">
        <v>3652.8406</v>
      </c>
      <c r="F274" s="1197">
        <f t="shared" si="15"/>
        <v>83.018915866100301</v>
      </c>
      <c r="G274" s="1199" t="s">
        <v>599</v>
      </c>
      <c r="H274" s="1215" t="s">
        <v>5886</v>
      </c>
    </row>
    <row r="275" spans="1:8" s="122" customFormat="1" ht="109.5" customHeight="1" x14ac:dyDescent="0.2">
      <c r="A275" s="162">
        <f t="shared" si="16"/>
        <v>252</v>
      </c>
      <c r="B275" s="1200" t="s">
        <v>4002</v>
      </c>
      <c r="C275" s="1201">
        <v>6000</v>
      </c>
      <c r="D275" s="1201">
        <v>2284.19</v>
      </c>
      <c r="E275" s="1201">
        <v>1033.461</v>
      </c>
      <c r="F275" s="1197">
        <f t="shared" si="15"/>
        <v>45.24409090312102</v>
      </c>
      <c r="G275" s="1211" t="s">
        <v>599</v>
      </c>
      <c r="H275" s="1214" t="s">
        <v>5887</v>
      </c>
    </row>
    <row r="276" spans="1:8" s="122" customFormat="1" ht="84" x14ac:dyDescent="0.2">
      <c r="A276" s="162">
        <f t="shared" si="16"/>
        <v>253</v>
      </c>
      <c r="B276" s="1200" t="s">
        <v>3491</v>
      </c>
      <c r="C276" s="1201">
        <v>12827</v>
      </c>
      <c r="D276" s="1201">
        <v>40911.23000000001</v>
      </c>
      <c r="E276" s="1201">
        <v>31019.342989999994</v>
      </c>
      <c r="F276" s="1197">
        <f t="shared" si="15"/>
        <v>75.821096041355844</v>
      </c>
      <c r="G276" s="1199" t="s">
        <v>599</v>
      </c>
      <c r="H276" s="1215" t="s">
        <v>5888</v>
      </c>
    </row>
    <row r="277" spans="1:8" s="122" customFormat="1" ht="78" customHeight="1" x14ac:dyDescent="0.2">
      <c r="A277" s="162">
        <f t="shared" si="16"/>
        <v>254</v>
      </c>
      <c r="B277" s="1200" t="s">
        <v>4250</v>
      </c>
      <c r="C277" s="1201">
        <v>200</v>
      </c>
      <c r="D277" s="1201">
        <v>9114.34</v>
      </c>
      <c r="E277" s="1201">
        <v>7687.6960100000015</v>
      </c>
      <c r="F277" s="1197">
        <f t="shared" si="15"/>
        <v>84.347259483407484</v>
      </c>
      <c r="G277" s="1211" t="s">
        <v>599</v>
      </c>
      <c r="H277" s="1214" t="s">
        <v>5889</v>
      </c>
    </row>
    <row r="278" spans="1:8" s="122" customFormat="1" ht="94.5" x14ac:dyDescent="0.2">
      <c r="A278" s="162">
        <f t="shared" si="16"/>
        <v>255</v>
      </c>
      <c r="B278" s="1200" t="s">
        <v>3269</v>
      </c>
      <c r="C278" s="1201">
        <v>91900</v>
      </c>
      <c r="D278" s="1201">
        <v>30500.84</v>
      </c>
      <c r="E278" s="1201">
        <v>5159.9807499999997</v>
      </c>
      <c r="F278" s="1197">
        <f t="shared" si="15"/>
        <v>16.917503747437774</v>
      </c>
      <c r="G278" s="1211" t="s">
        <v>599</v>
      </c>
      <c r="H278" s="1214" t="s">
        <v>5890</v>
      </c>
    </row>
    <row r="279" spans="1:8" s="122" customFormat="1" ht="142.5" customHeight="1" x14ac:dyDescent="0.2">
      <c r="A279" s="162">
        <f t="shared" si="16"/>
        <v>256</v>
      </c>
      <c r="B279" s="1200" t="s">
        <v>4267</v>
      </c>
      <c r="C279" s="1201">
        <v>30000</v>
      </c>
      <c r="D279" s="1201">
        <v>30908.639999999992</v>
      </c>
      <c r="E279" s="1201">
        <v>29731.295199999997</v>
      </c>
      <c r="F279" s="1197">
        <f t="shared" si="15"/>
        <v>96.190887725891542</v>
      </c>
      <c r="G279" s="1211" t="s">
        <v>599</v>
      </c>
      <c r="H279" s="1214" t="s">
        <v>5891</v>
      </c>
    </row>
    <row r="280" spans="1:8" s="122" customFormat="1" ht="99" customHeight="1" x14ac:dyDescent="0.2">
      <c r="A280" s="162">
        <f t="shared" si="16"/>
        <v>257</v>
      </c>
      <c r="B280" s="1200" t="s">
        <v>4265</v>
      </c>
      <c r="C280" s="1201">
        <v>0</v>
      </c>
      <c r="D280" s="1201">
        <v>26.83</v>
      </c>
      <c r="E280" s="1201">
        <v>0</v>
      </c>
      <c r="F280" s="1197">
        <f t="shared" si="15"/>
        <v>0</v>
      </c>
      <c r="G280" s="1211" t="s">
        <v>599</v>
      </c>
      <c r="H280" s="1214" t="s">
        <v>5892</v>
      </c>
    </row>
    <row r="281" spans="1:8" s="122" customFormat="1" ht="99" customHeight="1" x14ac:dyDescent="0.2">
      <c r="A281" s="162">
        <f t="shared" si="16"/>
        <v>258</v>
      </c>
      <c r="B281" s="1200" t="s">
        <v>4264</v>
      </c>
      <c r="C281" s="1201">
        <v>0</v>
      </c>
      <c r="D281" s="1201">
        <v>651.75</v>
      </c>
      <c r="E281" s="1201">
        <v>444.79599999999999</v>
      </c>
      <c r="F281" s="1197">
        <f t="shared" si="15"/>
        <v>68.246413502109704</v>
      </c>
      <c r="G281" s="1199" t="s">
        <v>599</v>
      </c>
      <c r="H281" s="1215" t="s">
        <v>5893</v>
      </c>
    </row>
    <row r="282" spans="1:8" s="122" customFormat="1" ht="120.75" customHeight="1" x14ac:dyDescent="0.2">
      <c r="A282" s="162">
        <f t="shared" si="16"/>
        <v>259</v>
      </c>
      <c r="B282" s="1200" t="s">
        <v>4266</v>
      </c>
      <c r="C282" s="1201">
        <v>0</v>
      </c>
      <c r="D282" s="1201">
        <v>995</v>
      </c>
      <c r="E282" s="1201">
        <v>629.16999999999996</v>
      </c>
      <c r="F282" s="1197">
        <f t="shared" si="15"/>
        <v>63.233165829145719</v>
      </c>
      <c r="G282" s="1199" t="s">
        <v>599</v>
      </c>
      <c r="H282" s="1215" t="s">
        <v>5894</v>
      </c>
    </row>
    <row r="283" spans="1:8" s="122" customFormat="1" ht="89.25" customHeight="1" x14ac:dyDescent="0.2">
      <c r="A283" s="162">
        <f t="shared" si="16"/>
        <v>260</v>
      </c>
      <c r="B283" s="1200" t="s">
        <v>4254</v>
      </c>
      <c r="C283" s="1201">
        <v>0</v>
      </c>
      <c r="D283" s="1201">
        <v>538</v>
      </c>
      <c r="E283" s="1201">
        <v>423</v>
      </c>
      <c r="F283" s="1197">
        <f t="shared" si="15"/>
        <v>78.624535315985128</v>
      </c>
      <c r="G283" s="1199" t="s">
        <v>599</v>
      </c>
      <c r="H283" s="1214" t="s">
        <v>5895</v>
      </c>
    </row>
    <row r="284" spans="1:8" s="122" customFormat="1" ht="16.5" customHeight="1" x14ac:dyDescent="0.2">
      <c r="A284" s="162">
        <f t="shared" si="16"/>
        <v>261</v>
      </c>
      <c r="B284" s="1200" t="s">
        <v>4260</v>
      </c>
      <c r="C284" s="1201">
        <v>0</v>
      </c>
      <c r="D284" s="1201">
        <v>750.83</v>
      </c>
      <c r="E284" s="1201">
        <v>724</v>
      </c>
      <c r="F284" s="1197">
        <f t="shared" si="15"/>
        <v>96.426621205865501</v>
      </c>
      <c r="G284" s="1199" t="s">
        <v>599</v>
      </c>
      <c r="H284" s="1215" t="s">
        <v>61</v>
      </c>
    </row>
    <row r="285" spans="1:8" s="122" customFormat="1" ht="94.5" x14ac:dyDescent="0.2">
      <c r="A285" s="162">
        <f t="shared" si="16"/>
        <v>262</v>
      </c>
      <c r="B285" s="1200" t="s">
        <v>4263</v>
      </c>
      <c r="C285" s="1201">
        <v>0</v>
      </c>
      <c r="D285" s="1201">
        <v>115</v>
      </c>
      <c r="E285" s="1201">
        <v>0</v>
      </c>
      <c r="F285" s="1197">
        <f t="shared" si="15"/>
        <v>0</v>
      </c>
      <c r="G285" s="1199" t="s">
        <v>599</v>
      </c>
      <c r="H285" s="1214" t="s">
        <v>5896</v>
      </c>
    </row>
    <row r="286" spans="1:8" s="122" customFormat="1" ht="94.5" x14ac:dyDescent="0.2">
      <c r="A286" s="162">
        <f t="shared" si="16"/>
        <v>263</v>
      </c>
      <c r="B286" s="1200" t="s">
        <v>3690</v>
      </c>
      <c r="C286" s="1201">
        <v>0</v>
      </c>
      <c r="D286" s="1201">
        <v>697.03</v>
      </c>
      <c r="E286" s="1201">
        <v>517.154</v>
      </c>
      <c r="F286" s="1197">
        <f t="shared" si="15"/>
        <v>74.193937133265436</v>
      </c>
      <c r="G286" s="1199" t="s">
        <v>599</v>
      </c>
      <c r="H286" s="1214" t="s">
        <v>5896</v>
      </c>
    </row>
    <row r="287" spans="1:8" s="122" customFormat="1" ht="94.5" x14ac:dyDescent="0.2">
      <c r="A287" s="162">
        <f t="shared" si="16"/>
        <v>264</v>
      </c>
      <c r="B287" s="1200" t="s">
        <v>3691</v>
      </c>
      <c r="C287" s="1201">
        <v>0</v>
      </c>
      <c r="D287" s="1201">
        <v>529.75</v>
      </c>
      <c r="E287" s="1201">
        <v>414.75</v>
      </c>
      <c r="F287" s="1197">
        <f t="shared" si="15"/>
        <v>78.291647003303439</v>
      </c>
      <c r="G287" s="1199" t="s">
        <v>599</v>
      </c>
      <c r="H287" s="1214" t="s">
        <v>5896</v>
      </c>
    </row>
    <row r="288" spans="1:8" s="122" customFormat="1" ht="99.75" customHeight="1" x14ac:dyDescent="0.2">
      <c r="A288" s="162">
        <f t="shared" si="16"/>
        <v>265</v>
      </c>
      <c r="B288" s="1200" t="s">
        <v>4259</v>
      </c>
      <c r="C288" s="1201">
        <v>0</v>
      </c>
      <c r="D288" s="1201">
        <v>26.83</v>
      </c>
      <c r="E288" s="1201">
        <v>0</v>
      </c>
      <c r="F288" s="1197">
        <f t="shared" si="15"/>
        <v>0</v>
      </c>
      <c r="G288" s="1199" t="s">
        <v>599</v>
      </c>
      <c r="H288" s="1214" t="s">
        <v>5897</v>
      </c>
    </row>
    <row r="289" spans="1:8" s="122" customFormat="1" ht="15" customHeight="1" x14ac:dyDescent="0.2">
      <c r="A289" s="162">
        <f t="shared" si="16"/>
        <v>266</v>
      </c>
      <c r="B289" s="1200" t="s">
        <v>3692</v>
      </c>
      <c r="C289" s="1201">
        <v>0</v>
      </c>
      <c r="D289" s="1201">
        <v>344.85</v>
      </c>
      <c r="E289" s="1201">
        <v>344.85</v>
      </c>
      <c r="F289" s="1197">
        <f t="shared" si="15"/>
        <v>100</v>
      </c>
      <c r="G289" s="1199" t="s">
        <v>599</v>
      </c>
      <c r="H289" s="1215" t="s">
        <v>61</v>
      </c>
    </row>
    <row r="290" spans="1:8" s="122" customFormat="1" ht="94.5" x14ac:dyDescent="0.2">
      <c r="A290" s="162">
        <f t="shared" si="16"/>
        <v>267</v>
      </c>
      <c r="B290" s="1200" t="s">
        <v>4262</v>
      </c>
      <c r="C290" s="1201">
        <v>0</v>
      </c>
      <c r="D290" s="1201">
        <v>783.8</v>
      </c>
      <c r="E290" s="1201">
        <v>606.48500000000001</v>
      </c>
      <c r="F290" s="1197">
        <f t="shared" si="15"/>
        <v>77.377519775452924</v>
      </c>
      <c r="G290" s="1199" t="s">
        <v>599</v>
      </c>
      <c r="H290" s="1215" t="s">
        <v>5896</v>
      </c>
    </row>
    <row r="291" spans="1:8" s="122" customFormat="1" ht="94.5" x14ac:dyDescent="0.2">
      <c r="A291" s="162">
        <f t="shared" si="16"/>
        <v>268</v>
      </c>
      <c r="B291" s="1200" t="s">
        <v>4255</v>
      </c>
      <c r="C291" s="1201">
        <v>0</v>
      </c>
      <c r="D291" s="1201">
        <v>115</v>
      </c>
      <c r="E291" s="1201">
        <v>0</v>
      </c>
      <c r="F291" s="1197">
        <f t="shared" si="15"/>
        <v>0</v>
      </c>
      <c r="G291" s="1199" t="s">
        <v>599</v>
      </c>
      <c r="H291" s="1214" t="s">
        <v>5896</v>
      </c>
    </row>
    <row r="292" spans="1:8" s="122" customFormat="1" ht="99" customHeight="1" x14ac:dyDescent="0.2">
      <c r="A292" s="162">
        <f t="shared" si="16"/>
        <v>269</v>
      </c>
      <c r="B292" s="1200" t="s">
        <v>4261</v>
      </c>
      <c r="C292" s="1201">
        <v>0</v>
      </c>
      <c r="D292" s="1201">
        <v>26.83</v>
      </c>
      <c r="E292" s="1201">
        <v>0</v>
      </c>
      <c r="F292" s="1197">
        <f t="shared" si="15"/>
        <v>0</v>
      </c>
      <c r="G292" s="1199" t="s">
        <v>599</v>
      </c>
      <c r="H292" s="1215" t="s">
        <v>5898</v>
      </c>
    </row>
    <row r="293" spans="1:8" s="122" customFormat="1" ht="99" customHeight="1" x14ac:dyDescent="0.2">
      <c r="A293" s="162">
        <f t="shared" si="16"/>
        <v>270</v>
      </c>
      <c r="B293" s="1200" t="s">
        <v>4257</v>
      </c>
      <c r="C293" s="1201">
        <v>0</v>
      </c>
      <c r="D293" s="1201">
        <v>26.83</v>
      </c>
      <c r="E293" s="1201">
        <v>0</v>
      </c>
      <c r="F293" s="1197">
        <f t="shared" si="15"/>
        <v>0</v>
      </c>
      <c r="G293" s="1199" t="s">
        <v>599</v>
      </c>
      <c r="H293" s="1215" t="s">
        <v>5898</v>
      </c>
    </row>
    <row r="294" spans="1:8" s="122" customFormat="1" ht="15" customHeight="1" x14ac:dyDescent="0.2">
      <c r="A294" s="162">
        <f t="shared" si="16"/>
        <v>271</v>
      </c>
      <c r="B294" s="1200" t="s">
        <v>4258</v>
      </c>
      <c r="C294" s="1201">
        <v>0</v>
      </c>
      <c r="D294" s="1201">
        <v>421</v>
      </c>
      <c r="E294" s="1201">
        <v>421</v>
      </c>
      <c r="F294" s="1197">
        <f t="shared" si="15"/>
        <v>100</v>
      </c>
      <c r="G294" s="1199" t="s">
        <v>599</v>
      </c>
      <c r="H294" s="1214" t="s">
        <v>61</v>
      </c>
    </row>
    <row r="295" spans="1:8" s="122" customFormat="1" ht="99" customHeight="1" x14ac:dyDescent="0.2">
      <c r="A295" s="162">
        <f t="shared" si="16"/>
        <v>272</v>
      </c>
      <c r="B295" s="1200" t="s">
        <v>4256</v>
      </c>
      <c r="C295" s="1201">
        <v>0</v>
      </c>
      <c r="D295" s="1201">
        <v>26.83</v>
      </c>
      <c r="E295" s="1201">
        <v>0</v>
      </c>
      <c r="F295" s="1197">
        <f t="shared" si="15"/>
        <v>0</v>
      </c>
      <c r="G295" s="1199" t="s">
        <v>599</v>
      </c>
      <c r="H295" s="1215" t="s">
        <v>5898</v>
      </c>
    </row>
    <row r="296" spans="1:8" s="122" customFormat="1" ht="48" customHeight="1" x14ac:dyDescent="0.2">
      <c r="A296" s="162">
        <f t="shared" si="16"/>
        <v>273</v>
      </c>
      <c r="B296" s="1200" t="s">
        <v>4271</v>
      </c>
      <c r="C296" s="1201">
        <v>0</v>
      </c>
      <c r="D296" s="1201">
        <v>700</v>
      </c>
      <c r="E296" s="1201">
        <v>0</v>
      </c>
      <c r="F296" s="1197">
        <f t="shared" si="15"/>
        <v>0</v>
      </c>
      <c r="G296" s="1199" t="s">
        <v>599</v>
      </c>
      <c r="H296" s="1214" t="s">
        <v>5899</v>
      </c>
    </row>
    <row r="297" spans="1:8" s="122" customFormat="1" ht="48" customHeight="1" x14ac:dyDescent="0.2">
      <c r="A297" s="162">
        <f t="shared" si="16"/>
        <v>274</v>
      </c>
      <c r="B297" s="1200" t="s">
        <v>4270</v>
      </c>
      <c r="C297" s="1201">
        <v>0</v>
      </c>
      <c r="D297" s="1201">
        <v>500</v>
      </c>
      <c r="E297" s="1201">
        <v>0</v>
      </c>
      <c r="F297" s="1197">
        <f t="shared" si="15"/>
        <v>0</v>
      </c>
      <c r="G297" s="1199" t="s">
        <v>599</v>
      </c>
      <c r="H297" s="1214" t="s">
        <v>5899</v>
      </c>
    </row>
    <row r="298" spans="1:8" s="122" customFormat="1" ht="110.25" customHeight="1" x14ac:dyDescent="0.2">
      <c r="A298" s="162">
        <f t="shared" si="16"/>
        <v>275</v>
      </c>
      <c r="B298" s="1200" t="s">
        <v>4253</v>
      </c>
      <c r="C298" s="1201">
        <v>0</v>
      </c>
      <c r="D298" s="1201">
        <v>914.43</v>
      </c>
      <c r="E298" s="1201">
        <v>623.029</v>
      </c>
      <c r="F298" s="1197">
        <f t="shared" si="15"/>
        <v>68.133044628894496</v>
      </c>
      <c r="G298" s="1199" t="s">
        <v>599</v>
      </c>
      <c r="H298" s="1214" t="s">
        <v>5900</v>
      </c>
    </row>
    <row r="299" spans="1:8" s="122" customFormat="1" ht="120" customHeight="1" x14ac:dyDescent="0.2">
      <c r="A299" s="162">
        <f t="shared" si="16"/>
        <v>276</v>
      </c>
      <c r="B299" s="1200" t="s">
        <v>4252</v>
      </c>
      <c r="C299" s="1201">
        <v>0</v>
      </c>
      <c r="D299" s="1201">
        <v>930.8</v>
      </c>
      <c r="E299" s="1201">
        <v>194.30301</v>
      </c>
      <c r="F299" s="1197">
        <f t="shared" si="15"/>
        <v>20.874839922647187</v>
      </c>
      <c r="G299" s="1199" t="s">
        <v>599</v>
      </c>
      <c r="H299" s="1214" t="s">
        <v>5901</v>
      </c>
    </row>
    <row r="300" spans="1:8" s="122" customFormat="1" ht="81" customHeight="1" x14ac:dyDescent="0.2">
      <c r="A300" s="162">
        <f t="shared" si="16"/>
        <v>277</v>
      </c>
      <c r="B300" s="1200" t="s">
        <v>4272</v>
      </c>
      <c r="C300" s="1201">
        <v>0</v>
      </c>
      <c r="D300" s="1201">
        <v>10024.65</v>
      </c>
      <c r="E300" s="1201">
        <v>1</v>
      </c>
      <c r="F300" s="1197">
        <f t="shared" si="15"/>
        <v>9.975410612839351E-3</v>
      </c>
      <c r="G300" s="1199" t="s">
        <v>599</v>
      </c>
      <c r="H300" s="1215" t="s">
        <v>6045</v>
      </c>
    </row>
    <row r="301" spans="1:8" s="122" customFormat="1" ht="94.5" x14ac:dyDescent="0.2">
      <c r="A301" s="162">
        <f t="shared" si="16"/>
        <v>278</v>
      </c>
      <c r="B301" s="1200" t="s">
        <v>4269</v>
      </c>
      <c r="C301" s="1201">
        <v>0</v>
      </c>
      <c r="D301" s="1201">
        <v>864.91000000000008</v>
      </c>
      <c r="E301" s="1201">
        <v>19.057500000000001</v>
      </c>
      <c r="F301" s="1197">
        <f t="shared" si="15"/>
        <v>2.2034084471216659</v>
      </c>
      <c r="G301" s="1199" t="s">
        <v>599</v>
      </c>
      <c r="H301" s="1214" t="s">
        <v>5902</v>
      </c>
    </row>
    <row r="302" spans="1:8" s="122" customFormat="1" ht="99" customHeight="1" x14ac:dyDescent="0.2">
      <c r="A302" s="162">
        <f t="shared" si="16"/>
        <v>279</v>
      </c>
      <c r="B302" s="1200" t="s">
        <v>4275</v>
      </c>
      <c r="C302" s="1201">
        <v>0</v>
      </c>
      <c r="D302" s="1201">
        <v>45000.01</v>
      </c>
      <c r="E302" s="1201">
        <v>0</v>
      </c>
      <c r="F302" s="1197">
        <f t="shared" si="15"/>
        <v>0</v>
      </c>
      <c r="G302" s="1211" t="s">
        <v>599</v>
      </c>
      <c r="H302" s="1214" t="s">
        <v>5903</v>
      </c>
    </row>
    <row r="303" spans="1:8" s="122" customFormat="1" ht="24" customHeight="1" x14ac:dyDescent="0.2">
      <c r="A303" s="162">
        <f t="shared" si="16"/>
        <v>280</v>
      </c>
      <c r="B303" s="1200" t="s">
        <v>693</v>
      </c>
      <c r="C303" s="1201">
        <v>0</v>
      </c>
      <c r="D303" s="1201">
        <v>5474.69</v>
      </c>
      <c r="E303" s="1201">
        <v>5474.6821900000004</v>
      </c>
      <c r="F303" s="1197">
        <f t="shared" si="15"/>
        <v>99.99985734352083</v>
      </c>
      <c r="G303" s="1211" t="s">
        <v>599</v>
      </c>
      <c r="H303" s="1214" t="s">
        <v>61</v>
      </c>
    </row>
    <row r="304" spans="1:8" s="122" customFormat="1" ht="24" customHeight="1" x14ac:dyDescent="0.2">
      <c r="A304" s="162">
        <f t="shared" si="16"/>
        <v>281</v>
      </c>
      <c r="B304" s="1200" t="s">
        <v>4310</v>
      </c>
      <c r="C304" s="1201">
        <v>0</v>
      </c>
      <c r="D304" s="1201">
        <v>14704.6</v>
      </c>
      <c r="E304" s="1201">
        <v>14704.593510000002</v>
      </c>
      <c r="F304" s="1197">
        <f t="shared" si="15"/>
        <v>99.999955864151374</v>
      </c>
      <c r="G304" s="1211" t="s">
        <v>599</v>
      </c>
      <c r="H304" s="1214" t="s">
        <v>61</v>
      </c>
    </row>
    <row r="305" spans="1:8" s="122" customFormat="1" ht="15" customHeight="1" x14ac:dyDescent="0.2">
      <c r="A305" s="162">
        <f t="shared" si="16"/>
        <v>282</v>
      </c>
      <c r="B305" s="1200" t="s">
        <v>3229</v>
      </c>
      <c r="C305" s="1201">
        <v>0</v>
      </c>
      <c r="D305" s="1201">
        <v>62690</v>
      </c>
      <c r="E305" s="1201">
        <v>62690</v>
      </c>
      <c r="F305" s="1197">
        <f t="shared" si="15"/>
        <v>100</v>
      </c>
      <c r="G305" s="1199" t="s">
        <v>603</v>
      </c>
      <c r="H305" s="1215" t="s">
        <v>61</v>
      </c>
    </row>
    <row r="306" spans="1:8" s="122" customFormat="1" ht="24" customHeight="1" x14ac:dyDescent="0.2">
      <c r="A306" s="162">
        <f t="shared" si="16"/>
        <v>283</v>
      </c>
      <c r="B306" s="1200" t="s">
        <v>4003</v>
      </c>
      <c r="C306" s="1201">
        <v>0</v>
      </c>
      <c r="D306" s="1201">
        <v>18601.25</v>
      </c>
      <c r="E306" s="1201">
        <v>18601.253000000001</v>
      </c>
      <c r="F306" s="1197">
        <f t="shared" si="15"/>
        <v>100.0000161279484</v>
      </c>
      <c r="G306" s="1199" t="s">
        <v>603</v>
      </c>
      <c r="H306" s="1215" t="s">
        <v>61</v>
      </c>
    </row>
    <row r="307" spans="1:8" s="122" customFormat="1" ht="13.5" customHeight="1" thickBot="1" x14ac:dyDescent="0.25">
      <c r="A307" s="1408" t="s">
        <v>295</v>
      </c>
      <c r="B307" s="1409"/>
      <c r="C307" s="140">
        <f>SUM(C260:C306)</f>
        <v>351877</v>
      </c>
      <c r="D307" s="140">
        <f>SUM(D260:D306)</f>
        <v>416855.89999999985</v>
      </c>
      <c r="E307" s="140">
        <f>SUM(E260:E306)</f>
        <v>255154.77558000002</v>
      </c>
      <c r="F307" s="151">
        <f t="shared" si="15"/>
        <v>61.209347302029336</v>
      </c>
      <c r="G307" s="142"/>
      <c r="H307" s="152"/>
    </row>
    <row r="308" spans="1:8" s="157" customFormat="1" x14ac:dyDescent="0.2">
      <c r="A308" s="123"/>
      <c r="B308" s="153"/>
      <c r="C308" s="123"/>
      <c r="D308" s="123"/>
      <c r="E308" s="123"/>
      <c r="F308" s="154"/>
      <c r="G308" s="155"/>
      <c r="H308" s="156"/>
    </row>
  </sheetData>
  <mergeCells count="12">
    <mergeCell ref="A307:B307"/>
    <mergeCell ref="A1:H1"/>
    <mergeCell ref="A4:B4"/>
    <mergeCell ref="A5:B5"/>
    <mergeCell ref="A6:B6"/>
    <mergeCell ref="A8:B8"/>
    <mergeCell ref="A9:B9"/>
    <mergeCell ref="A10:B10"/>
    <mergeCell ref="A48:B48"/>
    <mergeCell ref="A70:B70"/>
    <mergeCell ref="A75:B75"/>
    <mergeCell ref="A258:B258"/>
  </mergeCells>
  <printOptions horizontalCentered="1"/>
  <pageMargins left="0.31496062992125984" right="0.31496062992125984" top="0.51181102362204722" bottom="0.43307086614173229" header="0.31496062992125984" footer="0.23622047244094491"/>
  <pageSetup paperSize="9" scale="96" firstPageNumber="225" fitToHeight="0" orientation="landscape" useFirstPageNumber="1" r:id="rId1"/>
  <headerFooter>
    <oddHeader>&amp;L&amp;"Tahoma,Kurzíva"&amp;9Závěrečný účet Moravskoslezského kraje za rok 2024&amp;R&amp;"Tahoma,Kurzíva"&amp;9Tabulka č. 20</oddHeader>
    <oddFooter>&amp;C&amp;"Tahoma,Obyčejné"&amp;P</oddFooter>
  </headerFooter>
  <rowBreaks count="2" manualBreakCount="2">
    <brk id="70" max="7" man="1"/>
    <brk id="256" max="7"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78185-CFFF-4D0C-9F52-6FF348047AB5}">
  <sheetPr>
    <pageSetUpPr fitToPage="1"/>
  </sheetPr>
  <dimension ref="A1:H22"/>
  <sheetViews>
    <sheetView zoomScaleNormal="100" zoomScaleSheetLayoutView="100" workbookViewId="0">
      <pane ySplit="11" topLeftCell="A12" activePane="bottomLeft" state="frozen"/>
      <selection activeCell="I7" sqref="I7"/>
      <selection pane="bottomLeft" activeCell="I7" sqref="I7"/>
    </sheetView>
  </sheetViews>
  <sheetFormatPr defaultColWidth="9.140625" defaultRowHeight="10.5" x14ac:dyDescent="0.2"/>
  <cols>
    <col min="1" max="1" width="6.42578125" style="120" customWidth="1"/>
    <col min="2" max="2" width="42.7109375" style="122" customWidth="1"/>
    <col min="3" max="4" width="13.140625" style="123" customWidth="1"/>
    <col min="5" max="5" width="13.140625" style="120" customWidth="1"/>
    <col min="6" max="6" width="8" style="124" customWidth="1"/>
    <col min="7" max="7" width="10.7109375" style="121" customWidth="1"/>
    <col min="8" max="8" width="42.7109375" style="125" customWidth="1"/>
    <col min="9" max="9" width="10.140625" style="120" bestFit="1" customWidth="1"/>
    <col min="10" max="16384" width="9.140625" style="120"/>
  </cols>
  <sheetData>
    <row r="1" spans="1:8" s="115" customFormat="1" ht="18" customHeight="1" x14ac:dyDescent="0.2">
      <c r="A1" s="1412" t="s">
        <v>5904</v>
      </c>
      <c r="B1" s="1412"/>
      <c r="C1" s="1412"/>
      <c r="D1" s="1412"/>
      <c r="E1" s="1412"/>
      <c r="F1" s="1412"/>
      <c r="G1" s="1412"/>
      <c r="H1" s="1412"/>
    </row>
    <row r="2" spans="1:8" ht="12" customHeight="1" x14ac:dyDescent="0.2"/>
    <row r="3" spans="1:8" ht="12" customHeight="1" thickBot="1" x14ac:dyDescent="0.2">
      <c r="A3" s="116"/>
      <c r="F3" s="126" t="s">
        <v>587</v>
      </c>
    </row>
    <row r="4" spans="1:8" ht="24" customHeight="1" x14ac:dyDescent="0.2">
      <c r="A4" s="1413"/>
      <c r="B4" s="1414"/>
      <c r="C4" s="506" t="s">
        <v>5476</v>
      </c>
      <c r="D4" s="506" t="s">
        <v>5477</v>
      </c>
      <c r="E4" s="506" t="s">
        <v>5478</v>
      </c>
      <c r="F4" s="507" t="s">
        <v>286</v>
      </c>
      <c r="G4" s="158"/>
      <c r="H4" s="159"/>
    </row>
    <row r="5" spans="1:8" ht="12.95" customHeight="1" x14ac:dyDescent="0.2">
      <c r="A5" s="1410" t="s">
        <v>588</v>
      </c>
      <c r="B5" s="1411"/>
      <c r="C5" s="1189">
        <f>C18</f>
        <v>10399</v>
      </c>
      <c r="D5" s="1189">
        <f>D18</f>
        <v>22784.41</v>
      </c>
      <c r="E5" s="1189">
        <f>E18</f>
        <v>7409.0222999999996</v>
      </c>
      <c r="F5" s="1190">
        <f>E5/D5*100</f>
        <v>32.517946701275122</v>
      </c>
      <c r="G5" s="155"/>
      <c r="H5" s="156"/>
    </row>
    <row r="6" spans="1:8" ht="12.95" customHeight="1" x14ac:dyDescent="0.2">
      <c r="A6" s="1410" t="s">
        <v>591</v>
      </c>
      <c r="B6" s="1411"/>
      <c r="C6" s="1191">
        <f>C21</f>
        <v>44250</v>
      </c>
      <c r="D6" s="1191">
        <f>D21</f>
        <v>30000</v>
      </c>
      <c r="E6" s="1191">
        <f>E21</f>
        <v>61.195750000000004</v>
      </c>
      <c r="F6" s="1190">
        <f>E6/D6*100</f>
        <v>0.20398583333333334</v>
      </c>
      <c r="G6" s="155"/>
      <c r="H6" s="156"/>
    </row>
    <row r="7" spans="1:8" s="116" customFormat="1" ht="13.5" customHeight="1" thickBot="1" x14ac:dyDescent="0.25">
      <c r="A7" s="1406" t="s">
        <v>295</v>
      </c>
      <c r="B7" s="1407"/>
      <c r="C7" s="127">
        <f>SUM(C5:C6)</f>
        <v>54649</v>
      </c>
      <c r="D7" s="127">
        <f>SUM(D5:D6)</f>
        <v>52784.41</v>
      </c>
      <c r="E7" s="127">
        <f>SUM(E5:E6)</f>
        <v>7470.2180499999995</v>
      </c>
      <c r="F7" s="128">
        <f>E7/D7*100</f>
        <v>14.152318932806104</v>
      </c>
      <c r="G7" s="155"/>
      <c r="H7" s="156"/>
    </row>
    <row r="8" spans="1:8" s="132" customFormat="1" ht="10.5" customHeight="1" x14ac:dyDescent="0.2">
      <c r="A8" s="116"/>
      <c r="B8" s="129"/>
      <c r="C8" s="130"/>
      <c r="D8" s="130"/>
      <c r="E8" s="130"/>
      <c r="F8" s="131"/>
      <c r="G8" s="121"/>
      <c r="H8" s="125"/>
    </row>
    <row r="9" spans="1:8" s="132" customFormat="1" ht="10.5" customHeight="1" x14ac:dyDescent="0.2">
      <c r="A9" s="116"/>
      <c r="B9" s="129"/>
      <c r="C9" s="130"/>
      <c r="D9" s="130"/>
      <c r="E9" s="130"/>
      <c r="F9" s="131"/>
      <c r="G9" s="121"/>
      <c r="H9" s="125"/>
    </row>
    <row r="10" spans="1:8" s="132" customFormat="1" ht="10.5" customHeight="1" thickBot="1" x14ac:dyDescent="0.2">
      <c r="A10" s="116"/>
      <c r="B10" s="129"/>
      <c r="C10" s="130"/>
      <c r="D10" s="130"/>
      <c r="E10" s="130"/>
      <c r="F10" s="131"/>
      <c r="G10" s="121"/>
      <c r="H10" s="126" t="s">
        <v>587</v>
      </c>
    </row>
    <row r="11" spans="1:8" ht="28.5" customHeight="1" thickBot="1" x14ac:dyDescent="0.25">
      <c r="A11" s="133" t="s">
        <v>592</v>
      </c>
      <c r="B11" s="1192" t="s">
        <v>508</v>
      </c>
      <c r="C11" s="506" t="s">
        <v>5476</v>
      </c>
      <c r="D11" s="506" t="s">
        <v>5477</v>
      </c>
      <c r="E11" s="506" t="s">
        <v>5478</v>
      </c>
      <c r="F11" s="1193" t="s">
        <v>286</v>
      </c>
      <c r="G11" s="1193" t="s">
        <v>593</v>
      </c>
      <c r="H11" s="1194" t="s">
        <v>594</v>
      </c>
    </row>
    <row r="12" spans="1:8" ht="15" customHeight="1" thickBot="1" x14ac:dyDescent="0.2">
      <c r="A12" s="160" t="s">
        <v>595</v>
      </c>
      <c r="B12" s="134"/>
      <c r="C12" s="135"/>
      <c r="D12" s="135"/>
      <c r="E12" s="136"/>
      <c r="F12" s="137"/>
      <c r="G12" s="138"/>
      <c r="H12" s="139"/>
    </row>
    <row r="13" spans="1:8" s="122" customFormat="1" ht="99" customHeight="1" x14ac:dyDescent="0.2">
      <c r="A13" s="162">
        <v>1</v>
      </c>
      <c r="B13" s="1195" t="s">
        <v>5905</v>
      </c>
      <c r="C13" s="1196">
        <v>450</v>
      </c>
      <c r="D13" s="1196">
        <v>695.0100000000001</v>
      </c>
      <c r="E13" s="1196">
        <v>350.45099999999996</v>
      </c>
      <c r="F13" s="1197">
        <f t="shared" ref="F13:F18" si="0">E13/D13*100</f>
        <v>50.423878793110873</v>
      </c>
      <c r="G13" s="392" t="s">
        <v>597</v>
      </c>
      <c r="H13" s="1198" t="s">
        <v>5906</v>
      </c>
    </row>
    <row r="14" spans="1:8" s="122" customFormat="1" ht="99" customHeight="1" x14ac:dyDescent="0.2">
      <c r="A14" s="162">
        <f>A13+1</f>
        <v>2</v>
      </c>
      <c r="B14" s="1195" t="s">
        <v>694</v>
      </c>
      <c r="C14" s="1196">
        <v>3000</v>
      </c>
      <c r="D14" s="1196">
        <v>5500</v>
      </c>
      <c r="E14" s="1196">
        <v>1513.105</v>
      </c>
      <c r="F14" s="1197">
        <f t="shared" si="0"/>
        <v>27.511000000000003</v>
      </c>
      <c r="G14" s="392" t="s">
        <v>597</v>
      </c>
      <c r="H14" s="1198" t="s">
        <v>5907</v>
      </c>
    </row>
    <row r="15" spans="1:8" s="122" customFormat="1" ht="99" customHeight="1" x14ac:dyDescent="0.2">
      <c r="A15" s="162">
        <f t="shared" ref="A15:A17" si="1">A14+1</f>
        <v>3</v>
      </c>
      <c r="B15" s="1195" t="s">
        <v>695</v>
      </c>
      <c r="C15" s="1196">
        <v>2000</v>
      </c>
      <c r="D15" s="1196">
        <v>10354.4</v>
      </c>
      <c r="E15" s="1196">
        <v>916.33299999999997</v>
      </c>
      <c r="F15" s="1197">
        <f t="shared" si="0"/>
        <v>8.8496967472765196</v>
      </c>
      <c r="G15" s="392" t="s">
        <v>597</v>
      </c>
      <c r="H15" s="1214" t="s">
        <v>5908</v>
      </c>
    </row>
    <row r="16" spans="1:8" s="122" customFormat="1" ht="57" customHeight="1" x14ac:dyDescent="0.2">
      <c r="A16" s="162">
        <f t="shared" si="1"/>
        <v>4</v>
      </c>
      <c r="B16" s="1195" t="s">
        <v>5909</v>
      </c>
      <c r="C16" s="1196">
        <v>1500</v>
      </c>
      <c r="D16" s="1196">
        <v>1500</v>
      </c>
      <c r="E16" s="1196">
        <v>0</v>
      </c>
      <c r="F16" s="1197">
        <f t="shared" si="0"/>
        <v>0</v>
      </c>
      <c r="G16" s="511" t="s">
        <v>599</v>
      </c>
      <c r="H16" s="1214" t="s">
        <v>5910</v>
      </c>
    </row>
    <row r="17" spans="1:8" s="122" customFormat="1" ht="36.6" customHeight="1" x14ac:dyDescent="0.2">
      <c r="A17" s="162">
        <f t="shared" si="1"/>
        <v>5</v>
      </c>
      <c r="B17" s="1209" t="s">
        <v>4004</v>
      </c>
      <c r="C17" s="1210">
        <v>3449</v>
      </c>
      <c r="D17" s="1210">
        <v>4735</v>
      </c>
      <c r="E17" s="1210">
        <v>4629.1332999999995</v>
      </c>
      <c r="F17" s="1229">
        <f t="shared" si="0"/>
        <v>97.764166842661027</v>
      </c>
      <c r="G17" s="392" t="s">
        <v>597</v>
      </c>
      <c r="H17" s="1230" t="s">
        <v>5911</v>
      </c>
    </row>
    <row r="18" spans="1:8" s="129" customFormat="1" ht="13.5" customHeight="1" thickBot="1" x14ac:dyDescent="0.25">
      <c r="A18" s="1408" t="s">
        <v>295</v>
      </c>
      <c r="B18" s="1409"/>
      <c r="C18" s="140">
        <f>SUM(C13:C17)</f>
        <v>10399</v>
      </c>
      <c r="D18" s="140">
        <f>SUM(D13:D17)</f>
        <v>22784.41</v>
      </c>
      <c r="E18" s="140">
        <f>SUM(E13:E17)</f>
        <v>7409.0222999999996</v>
      </c>
      <c r="F18" s="141">
        <f t="shared" si="0"/>
        <v>32.517946701275122</v>
      </c>
      <c r="G18" s="142"/>
      <c r="H18" s="163"/>
    </row>
    <row r="19" spans="1:8" ht="18" customHeight="1" thickBot="1" x14ac:dyDescent="0.2">
      <c r="A19" s="160" t="s">
        <v>591</v>
      </c>
      <c r="B19" s="134"/>
      <c r="C19" s="135"/>
      <c r="D19" s="135"/>
      <c r="E19" s="136"/>
      <c r="F19" s="137"/>
      <c r="G19" s="138"/>
      <c r="H19" s="167"/>
    </row>
    <row r="20" spans="1:8" s="122" customFormat="1" ht="73.5" x14ac:dyDescent="0.2">
      <c r="A20" s="1208">
        <f>A17+1</f>
        <v>6</v>
      </c>
      <c r="B20" s="1200" t="s">
        <v>3696</v>
      </c>
      <c r="C20" s="1201">
        <v>44250</v>
      </c>
      <c r="D20" s="1201">
        <v>30000</v>
      </c>
      <c r="E20" s="1201">
        <v>61.195750000000004</v>
      </c>
      <c r="F20" s="1197">
        <f>E20/D20*100</f>
        <v>0.20398583333333334</v>
      </c>
      <c r="G20" s="1211" t="s">
        <v>599</v>
      </c>
      <c r="H20" s="1214" t="s">
        <v>5912</v>
      </c>
    </row>
    <row r="21" spans="1:8" s="122" customFormat="1" ht="13.5" customHeight="1" thickBot="1" x14ac:dyDescent="0.25">
      <c r="A21" s="1408" t="s">
        <v>295</v>
      </c>
      <c r="B21" s="1409"/>
      <c r="C21" s="140">
        <f>SUM(C20:C20)</f>
        <v>44250</v>
      </c>
      <c r="D21" s="140">
        <f>SUM(D20:D20)</f>
        <v>30000</v>
      </c>
      <c r="E21" s="140">
        <f>SUM(E20:E20)</f>
        <v>61.195750000000004</v>
      </c>
      <c r="F21" s="151">
        <f>E21/D21*100</f>
        <v>0.20398583333333334</v>
      </c>
      <c r="G21" s="142"/>
      <c r="H21" s="152"/>
    </row>
    <row r="22" spans="1:8" s="157" customFormat="1" x14ac:dyDescent="0.2">
      <c r="A22" s="123"/>
      <c r="B22" s="153"/>
      <c r="C22" s="123"/>
      <c r="D22" s="123"/>
      <c r="E22" s="123"/>
      <c r="F22" s="154"/>
      <c r="G22" s="155"/>
      <c r="H22" s="156"/>
    </row>
  </sheetData>
  <mergeCells count="7">
    <mergeCell ref="A21:B21"/>
    <mergeCell ref="A1:H1"/>
    <mergeCell ref="A4:B4"/>
    <mergeCell ref="A5:B5"/>
    <mergeCell ref="A6:B6"/>
    <mergeCell ref="A7:B7"/>
    <mergeCell ref="A18:B18"/>
  </mergeCells>
  <printOptions horizontalCentered="1"/>
  <pageMargins left="0.31496062992125984" right="0.31496062992125984" top="0.51181102362204722" bottom="0.43307086614173229" header="0.31496062992125984" footer="0.23622047244094491"/>
  <pageSetup paperSize="9" scale="96" firstPageNumber="259" fitToHeight="0" orientation="landscape" useFirstPageNumber="1" r:id="rId1"/>
  <headerFooter>
    <oddHeader>&amp;L&amp;"Tahoma,Kurzíva"&amp;9Závěrečný účet Moravskoslezského kraje za rok 2024&amp;R&amp;"Tahoma,Kurzíva"&amp;9Tabulka č. 21</oddHeader>
    <oddFooter>&amp;C&amp;"Tahoma,Obyčejné"&amp;P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8:I36"/>
  <sheetViews>
    <sheetView showGridLines="0" topLeftCell="B1" zoomScaleNormal="100" zoomScaleSheetLayoutView="100" workbookViewId="0">
      <selection activeCell="K38" sqref="K38"/>
    </sheetView>
  </sheetViews>
  <sheetFormatPr defaultColWidth="9.140625" defaultRowHeight="12.75" x14ac:dyDescent="0.2"/>
  <cols>
    <col min="1" max="1" width="2.85546875" style="3" hidden="1" customWidth="1"/>
    <col min="2" max="2" width="10.28515625" style="3" customWidth="1"/>
    <col min="3" max="3" width="16.85546875" style="3" customWidth="1"/>
    <col min="4" max="11" width="11.7109375" style="3" customWidth="1"/>
    <col min="12" max="16384" width="9.140625" style="3"/>
  </cols>
  <sheetData>
    <row r="8" ht="34.5" customHeight="1" x14ac:dyDescent="0.2"/>
    <row r="32" spans="4:9" ht="15" customHeight="1" thickBot="1" x14ac:dyDescent="0.25">
      <c r="D32" s="4"/>
      <c r="E32" s="4"/>
      <c r="F32" s="4"/>
      <c r="G32" s="4"/>
      <c r="H32" s="4"/>
      <c r="I32" s="4" t="s">
        <v>12</v>
      </c>
    </row>
    <row r="33" spans="3:9" ht="15.75" customHeight="1" x14ac:dyDescent="0.2">
      <c r="C33" s="5"/>
      <c r="D33" s="6" t="s">
        <v>53</v>
      </c>
      <c r="E33" s="6" t="s">
        <v>2623</v>
      </c>
      <c r="F33" s="6" t="s">
        <v>2957</v>
      </c>
      <c r="G33" s="6" t="s">
        <v>3430</v>
      </c>
      <c r="H33" s="1060" t="s">
        <v>3725</v>
      </c>
      <c r="I33" s="1062" t="s">
        <v>4590</v>
      </c>
    </row>
    <row r="34" spans="3:9" ht="15.75" customHeight="1" x14ac:dyDescent="0.2">
      <c r="C34" s="8" t="s">
        <v>4</v>
      </c>
      <c r="D34" s="10">
        <v>24267.163</v>
      </c>
      <c r="E34" s="10">
        <v>27856.287</v>
      </c>
      <c r="F34" s="289">
        <v>29914.915000000001</v>
      </c>
      <c r="G34" s="389">
        <v>31551.644</v>
      </c>
      <c r="H34" s="1061">
        <v>34080.205999999998</v>
      </c>
      <c r="I34" s="1063">
        <v>35956.438999999998</v>
      </c>
    </row>
    <row r="35" spans="3:9" ht="15.75" customHeight="1" x14ac:dyDescent="0.2">
      <c r="C35" s="8" t="s">
        <v>3</v>
      </c>
      <c r="D35" s="10">
        <v>3013.68</v>
      </c>
      <c r="E35" s="10">
        <v>2762.4029999999998</v>
      </c>
      <c r="F35" s="289">
        <v>2528.19</v>
      </c>
      <c r="G35" s="389">
        <v>3132.2730000000001</v>
      </c>
      <c r="H35" s="1061">
        <v>4589.9650000000001</v>
      </c>
      <c r="I35" s="1063">
        <v>4066.8539999999998</v>
      </c>
    </row>
    <row r="36" spans="3:9" ht="15.75" customHeight="1" thickBot="1" x14ac:dyDescent="0.25">
      <c r="C36" s="12" t="s">
        <v>11</v>
      </c>
      <c r="D36" s="13">
        <f t="shared" ref="D36:H36" si="0">SUM(D34:D35)</f>
        <v>27280.843000000001</v>
      </c>
      <c r="E36" s="13">
        <f t="shared" si="0"/>
        <v>30618.69</v>
      </c>
      <c r="F36" s="13">
        <f t="shared" si="0"/>
        <v>32443.105</v>
      </c>
      <c r="G36" s="13">
        <f t="shared" si="0"/>
        <v>34683.917000000001</v>
      </c>
      <c r="H36" s="13">
        <f t="shared" si="0"/>
        <v>38670.171000000002</v>
      </c>
      <c r="I36" s="14">
        <f t="shared" ref="I36" si="1">SUM(I34:I35)</f>
        <v>40023.292999999998</v>
      </c>
    </row>
  </sheetData>
  <customSheetViews>
    <customSheetView guid="{53E72506-0B1D-4F4A-A157-6DE69D2E678D}" showPageBreaks="1" showGridLines="0" fitToPage="1" hiddenColumns="1" topLeftCell="B1">
      <selection activeCell="P11" sqref="P11"/>
      <pageMargins left="0.78740157480314965" right="0.78740157480314965" top="0.98425196850393704" bottom="0.98425196850393704" header="0.51181102362204722" footer="0.51181102362204722"/>
      <printOptions horizontalCentered="1"/>
      <pageSetup paperSize="9" scale="98" firstPageNumber="148" orientation="landscape" useFirstPageNumber="1" r:id="rId1"/>
      <headerFooter alignWithMargins="0">
        <oddHeader>&amp;L&amp;"Tahoma,Kurzíva"&amp;9Závěrečný účet za rok 2014&amp;R&amp;"Tahoma,Kurzíva"&amp;9Graf č. 2</oddHeader>
        <oddFooter>&amp;C&amp;"Tahoma,Obyčejné"&amp;P</oddFooter>
      </headerFooter>
    </customSheetView>
  </customSheetViews>
  <printOptions horizontalCentered="1"/>
  <pageMargins left="0.78740157480314965" right="0.78740157480314965" top="0.98425196850393704" bottom="0.98425196850393704" header="0.51181102362204722" footer="0.51181102362204722"/>
  <pageSetup paperSize="9" scale="94" firstPageNumber="66" orientation="landscape" useFirstPageNumber="1" r:id="rId2"/>
  <headerFooter scaleWithDoc="0" alignWithMargins="0">
    <oddHeader>&amp;L&amp;"Tahoma,Kurzíva"&amp;9Závěrečný účet Moravskoslezského kraje za rok 2024&amp;R&amp;"Tahoma,Kurzíva"&amp;9Graf č. 2</oddHeader>
    <oddFooter>&amp;C&amp;"Tahoma,Obyčejné"&amp;P</oddFooter>
  </headerFooter>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1205A-97AB-43C7-8C0D-00023AEE721A}">
  <sheetPr>
    <pageSetUpPr fitToPage="1"/>
  </sheetPr>
  <dimension ref="A1:H142"/>
  <sheetViews>
    <sheetView zoomScaleNormal="100" zoomScaleSheetLayoutView="100" workbookViewId="0">
      <pane ySplit="14" topLeftCell="A15" activePane="bottomLeft" state="frozen"/>
      <selection activeCell="I7" sqref="I7"/>
      <selection pane="bottomLeft" activeCell="I7" sqref="I7"/>
    </sheetView>
  </sheetViews>
  <sheetFormatPr defaultColWidth="9.140625" defaultRowHeight="10.5" x14ac:dyDescent="0.2"/>
  <cols>
    <col min="1" max="1" width="6.42578125" style="120" customWidth="1"/>
    <col min="2" max="2" width="42.7109375" style="122" customWidth="1"/>
    <col min="3" max="4" width="13.140625" style="123" customWidth="1"/>
    <col min="5" max="5" width="13.140625" style="120" customWidth="1"/>
    <col min="6" max="6" width="8" style="124" customWidth="1"/>
    <col min="7" max="7" width="10.7109375" style="121" customWidth="1"/>
    <col min="8" max="8" width="42.7109375" style="125" customWidth="1"/>
    <col min="9" max="16384" width="9.140625" style="120"/>
  </cols>
  <sheetData>
    <row r="1" spans="1:8" s="115" customFormat="1" ht="18" customHeight="1" x14ac:dyDescent="0.2">
      <c r="A1" s="1412" t="s">
        <v>5913</v>
      </c>
      <c r="B1" s="1412"/>
      <c r="C1" s="1412"/>
      <c r="D1" s="1412"/>
      <c r="E1" s="1412"/>
      <c r="F1" s="1412"/>
      <c r="G1" s="1412"/>
      <c r="H1" s="1412"/>
    </row>
    <row r="2" spans="1:8" ht="12" customHeight="1" x14ac:dyDescent="0.2"/>
    <row r="3" spans="1:8" ht="12" customHeight="1" thickBot="1" x14ac:dyDescent="0.2">
      <c r="A3" s="116"/>
      <c r="F3" s="126" t="s">
        <v>587</v>
      </c>
    </row>
    <row r="4" spans="1:8" ht="24" customHeight="1" x14ac:dyDescent="0.2">
      <c r="A4" s="1413"/>
      <c r="B4" s="1414"/>
      <c r="C4" s="506" t="s">
        <v>5476</v>
      </c>
      <c r="D4" s="506" t="s">
        <v>5477</v>
      </c>
      <c r="E4" s="506" t="s">
        <v>5478</v>
      </c>
      <c r="F4" s="507" t="s">
        <v>286</v>
      </c>
      <c r="G4" s="158"/>
      <c r="H4" s="159"/>
    </row>
    <row r="5" spans="1:8" ht="12.95" customHeight="1" x14ac:dyDescent="0.2">
      <c r="A5" s="1410" t="s">
        <v>588</v>
      </c>
      <c r="B5" s="1411"/>
      <c r="C5" s="1189">
        <f>C35</f>
        <v>56200</v>
      </c>
      <c r="D5" s="1189">
        <f>D35</f>
        <v>126038.14</v>
      </c>
      <c r="E5" s="1189">
        <f>E35</f>
        <v>88440.327000000005</v>
      </c>
      <c r="F5" s="1190">
        <f t="shared" ref="F5:F10" si="0">E5/D5*100</f>
        <v>70.169495519372163</v>
      </c>
      <c r="G5" s="155"/>
      <c r="H5" s="156"/>
    </row>
    <row r="6" spans="1:8" ht="12.95" customHeight="1" x14ac:dyDescent="0.2">
      <c r="A6" s="1410" t="s">
        <v>589</v>
      </c>
      <c r="B6" s="1411"/>
      <c r="C6" s="1191">
        <f>C58</f>
        <v>801258</v>
      </c>
      <c r="D6" s="1191">
        <f>D58</f>
        <v>724954.96000000008</v>
      </c>
      <c r="E6" s="1191">
        <f>E58</f>
        <v>696027.67343000008</v>
      </c>
      <c r="F6" s="1190">
        <f t="shared" si="0"/>
        <v>96.009781549739316</v>
      </c>
      <c r="G6" s="155"/>
      <c r="H6" s="156"/>
    </row>
    <row r="7" spans="1:8" ht="12.95" customHeight="1" x14ac:dyDescent="0.2">
      <c r="A7" s="168" t="s">
        <v>616</v>
      </c>
      <c r="B7" s="1217"/>
      <c r="C7" s="1191">
        <f>C61</f>
        <v>0</v>
      </c>
      <c r="D7" s="1191">
        <f>D61</f>
        <v>50000</v>
      </c>
      <c r="E7" s="1191">
        <f>E61</f>
        <v>50000</v>
      </c>
      <c r="F7" s="1190">
        <f t="shared" si="0"/>
        <v>100</v>
      </c>
      <c r="G7" s="155"/>
      <c r="H7" s="156"/>
    </row>
    <row r="8" spans="1:8" ht="12.95" customHeight="1" x14ac:dyDescent="0.2">
      <c r="A8" s="1410" t="s">
        <v>590</v>
      </c>
      <c r="B8" s="1411"/>
      <c r="C8" s="1191">
        <f>C117</f>
        <v>738461</v>
      </c>
      <c r="D8" s="1191">
        <f>D117</f>
        <v>1108754.5499999998</v>
      </c>
      <c r="E8" s="1191">
        <f>E117</f>
        <v>749603.64660000009</v>
      </c>
      <c r="F8" s="1190">
        <f t="shared" si="0"/>
        <v>67.607717740594637</v>
      </c>
      <c r="G8" s="155"/>
      <c r="H8" s="156"/>
    </row>
    <row r="9" spans="1:8" ht="12.95" customHeight="1" x14ac:dyDescent="0.2">
      <c r="A9" s="1410" t="s">
        <v>591</v>
      </c>
      <c r="B9" s="1411"/>
      <c r="C9" s="1191">
        <f>C141</f>
        <v>117035</v>
      </c>
      <c r="D9" s="1191">
        <f>D141</f>
        <v>447019.88999999996</v>
      </c>
      <c r="E9" s="1191">
        <f>E141</f>
        <v>338830.47548000002</v>
      </c>
      <c r="F9" s="1190">
        <f t="shared" si="0"/>
        <v>75.797628485837635</v>
      </c>
      <c r="G9" s="155"/>
      <c r="H9" s="156"/>
    </row>
    <row r="10" spans="1:8" s="116" customFormat="1" ht="13.5" customHeight="1" thickBot="1" x14ac:dyDescent="0.25">
      <c r="A10" s="1406" t="s">
        <v>295</v>
      </c>
      <c r="B10" s="1407"/>
      <c r="C10" s="127">
        <f>SUM(C5:C9)</f>
        <v>1712954</v>
      </c>
      <c r="D10" s="127">
        <f>SUM(D5:D9)</f>
        <v>2456767.54</v>
      </c>
      <c r="E10" s="127">
        <f>SUM(E5:E9)</f>
        <v>1922902.1225100001</v>
      </c>
      <c r="F10" s="128">
        <f t="shared" si="0"/>
        <v>78.269599838086435</v>
      </c>
      <c r="G10" s="155"/>
      <c r="H10" s="156"/>
    </row>
    <row r="11" spans="1:8" s="132" customFormat="1" ht="10.5" customHeight="1" x14ac:dyDescent="0.2">
      <c r="A11" s="116"/>
      <c r="B11" s="129"/>
      <c r="C11" s="130"/>
      <c r="D11" s="130"/>
      <c r="E11" s="130"/>
      <c r="F11" s="131"/>
      <c r="G11" s="121"/>
      <c r="H11" s="125"/>
    </row>
    <row r="12" spans="1:8" s="132" customFormat="1" ht="10.5" customHeight="1" x14ac:dyDescent="0.2">
      <c r="A12" s="116"/>
      <c r="B12" s="129"/>
      <c r="C12" s="130"/>
      <c r="D12" s="130"/>
      <c r="E12" s="130"/>
      <c r="F12" s="131"/>
      <c r="G12" s="121"/>
      <c r="H12" s="125"/>
    </row>
    <row r="13" spans="1:8" s="132" customFormat="1" ht="10.5" customHeight="1" thickBot="1" x14ac:dyDescent="0.2">
      <c r="A13" s="116"/>
      <c r="B13" s="129"/>
      <c r="C13" s="130"/>
      <c r="D13" s="130"/>
      <c r="E13" s="130"/>
      <c r="F13" s="131"/>
      <c r="G13" s="121"/>
      <c r="H13" s="126" t="s">
        <v>587</v>
      </c>
    </row>
    <row r="14" spans="1:8" ht="28.5" customHeight="1" thickBot="1" x14ac:dyDescent="0.25">
      <c r="A14" s="133" t="s">
        <v>592</v>
      </c>
      <c r="B14" s="1192" t="s">
        <v>508</v>
      </c>
      <c r="C14" s="506" t="s">
        <v>5476</v>
      </c>
      <c r="D14" s="506" t="s">
        <v>5477</v>
      </c>
      <c r="E14" s="506" t="s">
        <v>5478</v>
      </c>
      <c r="F14" s="1193" t="s">
        <v>286</v>
      </c>
      <c r="G14" s="1193" t="s">
        <v>593</v>
      </c>
      <c r="H14" s="1194" t="s">
        <v>594</v>
      </c>
    </row>
    <row r="15" spans="1:8" ht="15" customHeight="1" thickBot="1" x14ac:dyDescent="0.2">
      <c r="A15" s="160" t="s">
        <v>595</v>
      </c>
      <c r="B15" s="134"/>
      <c r="C15" s="135"/>
      <c r="D15" s="135"/>
      <c r="E15" s="136"/>
      <c r="F15" s="137"/>
      <c r="G15" s="138"/>
      <c r="H15" s="139"/>
    </row>
    <row r="16" spans="1:8" s="122" customFormat="1" ht="15" customHeight="1" x14ac:dyDescent="0.2">
      <c r="A16" s="162">
        <v>1</v>
      </c>
      <c r="B16" s="1200" t="s">
        <v>3324</v>
      </c>
      <c r="C16" s="1201">
        <v>1000</v>
      </c>
      <c r="D16" s="1201">
        <v>1322.5</v>
      </c>
      <c r="E16" s="1201">
        <v>1322.5</v>
      </c>
      <c r="F16" s="1197">
        <f t="shared" ref="F16:F35" si="1">E16/D16*100</f>
        <v>100</v>
      </c>
      <c r="G16" s="510" t="s">
        <v>597</v>
      </c>
      <c r="H16" s="1202" t="s">
        <v>61</v>
      </c>
    </row>
    <row r="17" spans="1:8" s="122" customFormat="1" ht="15" customHeight="1" x14ac:dyDescent="0.2">
      <c r="A17" s="162">
        <f>A16+1</f>
        <v>2</v>
      </c>
      <c r="B17" s="1195" t="s">
        <v>3836</v>
      </c>
      <c r="C17" s="1196">
        <v>1000</v>
      </c>
      <c r="D17" s="1196">
        <v>1400</v>
      </c>
      <c r="E17" s="1196">
        <v>1400</v>
      </c>
      <c r="F17" s="1197">
        <f t="shared" si="1"/>
        <v>100</v>
      </c>
      <c r="G17" s="392" t="s">
        <v>597</v>
      </c>
      <c r="H17" s="1202" t="s">
        <v>61</v>
      </c>
    </row>
    <row r="18" spans="1:8" s="122" customFormat="1" ht="15" customHeight="1" x14ac:dyDescent="0.2">
      <c r="A18" s="162">
        <f t="shared" ref="A18:A34" si="2">A17+1</f>
        <v>3</v>
      </c>
      <c r="B18" s="1195" t="s">
        <v>696</v>
      </c>
      <c r="C18" s="1196">
        <v>3000</v>
      </c>
      <c r="D18" s="1196">
        <v>3000</v>
      </c>
      <c r="E18" s="1196">
        <v>3000</v>
      </c>
      <c r="F18" s="1197">
        <f t="shared" si="1"/>
        <v>100</v>
      </c>
      <c r="G18" s="392" t="s">
        <v>597</v>
      </c>
      <c r="H18" s="1202" t="s">
        <v>61</v>
      </c>
    </row>
    <row r="19" spans="1:8" s="122" customFormat="1" ht="15" customHeight="1" x14ac:dyDescent="0.2">
      <c r="A19" s="162">
        <f t="shared" si="2"/>
        <v>4</v>
      </c>
      <c r="B19" s="1195" t="s">
        <v>3878</v>
      </c>
      <c r="C19" s="1196">
        <v>3000</v>
      </c>
      <c r="D19" s="1196">
        <v>3000</v>
      </c>
      <c r="E19" s="1196">
        <v>3000</v>
      </c>
      <c r="F19" s="1197">
        <f t="shared" si="1"/>
        <v>100</v>
      </c>
      <c r="G19" s="392" t="s">
        <v>597</v>
      </c>
      <c r="H19" s="1202" t="s">
        <v>61</v>
      </c>
    </row>
    <row r="20" spans="1:8" s="122" customFormat="1" ht="15" customHeight="1" x14ac:dyDescent="0.2">
      <c r="A20" s="162">
        <f t="shared" si="2"/>
        <v>5</v>
      </c>
      <c r="B20" s="1203" t="s">
        <v>5013</v>
      </c>
      <c r="C20" s="1196">
        <v>11000</v>
      </c>
      <c r="D20" s="1196">
        <v>11084.74</v>
      </c>
      <c r="E20" s="1196">
        <v>11084.73724</v>
      </c>
      <c r="F20" s="1197">
        <f t="shared" si="1"/>
        <v>99.999975100904493</v>
      </c>
      <c r="G20" s="392" t="s">
        <v>597</v>
      </c>
      <c r="H20" s="1202" t="s">
        <v>61</v>
      </c>
    </row>
    <row r="21" spans="1:8" s="122" customFormat="1" ht="90" customHeight="1" x14ac:dyDescent="0.2">
      <c r="A21" s="162">
        <f t="shared" si="2"/>
        <v>6</v>
      </c>
      <c r="B21" s="1203" t="s">
        <v>5288</v>
      </c>
      <c r="C21" s="1196">
        <v>525</v>
      </c>
      <c r="D21" s="1196">
        <v>677.8</v>
      </c>
      <c r="E21" s="1196">
        <v>502.8</v>
      </c>
      <c r="F21" s="1197">
        <f t="shared" si="1"/>
        <v>74.181174387725008</v>
      </c>
      <c r="G21" s="392" t="s">
        <v>599</v>
      </c>
      <c r="H21" s="1198" t="s">
        <v>5914</v>
      </c>
    </row>
    <row r="22" spans="1:8" s="122" customFormat="1" ht="45" customHeight="1" x14ac:dyDescent="0.2">
      <c r="A22" s="162">
        <f t="shared" si="2"/>
        <v>7</v>
      </c>
      <c r="B22" s="1203" t="s">
        <v>5025</v>
      </c>
      <c r="C22" s="1196">
        <v>500</v>
      </c>
      <c r="D22" s="1196">
        <v>875</v>
      </c>
      <c r="E22" s="1196">
        <v>855</v>
      </c>
      <c r="F22" s="1197">
        <f t="shared" si="1"/>
        <v>97.714285714285708</v>
      </c>
      <c r="G22" s="392" t="s">
        <v>597</v>
      </c>
      <c r="H22" s="1231" t="s">
        <v>5915</v>
      </c>
    </row>
    <row r="23" spans="1:8" s="122" customFormat="1" ht="99" customHeight="1" x14ac:dyDescent="0.2">
      <c r="A23" s="162">
        <f t="shared" si="2"/>
        <v>8</v>
      </c>
      <c r="B23" s="1203" t="s">
        <v>5080</v>
      </c>
      <c r="C23" s="1196">
        <v>0</v>
      </c>
      <c r="D23" s="1196">
        <v>7733.25</v>
      </c>
      <c r="E23" s="1196">
        <v>5795.2489999999998</v>
      </c>
      <c r="F23" s="1197">
        <f t="shared" si="1"/>
        <v>74.939372191510671</v>
      </c>
      <c r="G23" s="511" t="s">
        <v>603</v>
      </c>
      <c r="H23" s="1231" t="s">
        <v>5916</v>
      </c>
    </row>
    <row r="24" spans="1:8" s="122" customFormat="1" ht="220.5" x14ac:dyDescent="0.2">
      <c r="A24" s="162">
        <f t="shared" si="2"/>
        <v>9</v>
      </c>
      <c r="B24" s="1195" t="s">
        <v>4534</v>
      </c>
      <c r="C24" s="1196">
        <v>0</v>
      </c>
      <c r="D24" s="1196">
        <v>10800.25</v>
      </c>
      <c r="E24" s="1196">
        <v>8000.25</v>
      </c>
      <c r="F24" s="1197">
        <f t="shared" si="1"/>
        <v>74.074674197356543</v>
      </c>
      <c r="G24" s="392" t="s">
        <v>599</v>
      </c>
      <c r="H24" s="1206" t="s">
        <v>5917</v>
      </c>
    </row>
    <row r="25" spans="1:8" s="122" customFormat="1" ht="67.5" customHeight="1" x14ac:dyDescent="0.2">
      <c r="A25" s="162">
        <f t="shared" si="2"/>
        <v>10</v>
      </c>
      <c r="B25" s="1195" t="s">
        <v>3454</v>
      </c>
      <c r="C25" s="1196">
        <v>0</v>
      </c>
      <c r="D25" s="1196">
        <v>25.12</v>
      </c>
      <c r="E25" s="1196">
        <v>0</v>
      </c>
      <c r="F25" s="1197">
        <f t="shared" si="1"/>
        <v>0</v>
      </c>
      <c r="G25" s="511" t="s">
        <v>603</v>
      </c>
      <c r="H25" s="1215" t="s">
        <v>5918</v>
      </c>
    </row>
    <row r="26" spans="1:8" s="122" customFormat="1" ht="78" customHeight="1" x14ac:dyDescent="0.2">
      <c r="A26" s="162">
        <f t="shared" si="2"/>
        <v>11</v>
      </c>
      <c r="B26" s="1195" t="s">
        <v>697</v>
      </c>
      <c r="C26" s="1196">
        <v>10000</v>
      </c>
      <c r="D26" s="1196">
        <v>12708.98</v>
      </c>
      <c r="E26" s="1196">
        <v>8739.5259999999998</v>
      </c>
      <c r="F26" s="1197">
        <f t="shared" si="1"/>
        <v>68.766541453366045</v>
      </c>
      <c r="G26" s="392" t="s">
        <v>599</v>
      </c>
      <c r="H26" s="1215" t="s">
        <v>5919</v>
      </c>
    </row>
    <row r="27" spans="1:8" s="122" customFormat="1" ht="73.5" x14ac:dyDescent="0.2">
      <c r="A27" s="162">
        <f t="shared" si="2"/>
        <v>12</v>
      </c>
      <c r="B27" s="1195" t="s">
        <v>698</v>
      </c>
      <c r="C27" s="1196">
        <v>438</v>
      </c>
      <c r="D27" s="1196">
        <v>438</v>
      </c>
      <c r="E27" s="1196">
        <v>83.746499999999997</v>
      </c>
      <c r="F27" s="1197">
        <f t="shared" si="1"/>
        <v>19.120205479452054</v>
      </c>
      <c r="G27" s="392" t="s">
        <v>599</v>
      </c>
      <c r="H27" s="1215" t="s">
        <v>5920</v>
      </c>
    </row>
    <row r="28" spans="1:8" s="122" customFormat="1" ht="45" customHeight="1" x14ac:dyDescent="0.2">
      <c r="A28" s="162">
        <f t="shared" si="2"/>
        <v>13</v>
      </c>
      <c r="B28" s="1203" t="s">
        <v>699</v>
      </c>
      <c r="C28" s="1196">
        <v>6500</v>
      </c>
      <c r="D28" s="1196">
        <v>1953</v>
      </c>
      <c r="E28" s="1196">
        <v>1148.69</v>
      </c>
      <c r="F28" s="1197">
        <f t="shared" si="1"/>
        <v>58.816692268305168</v>
      </c>
      <c r="G28" s="392" t="s">
        <v>599</v>
      </c>
      <c r="H28" s="1202" t="s">
        <v>5921</v>
      </c>
    </row>
    <row r="29" spans="1:8" s="122" customFormat="1" ht="24" customHeight="1" x14ac:dyDescent="0.2">
      <c r="A29" s="162">
        <f t="shared" si="2"/>
        <v>14</v>
      </c>
      <c r="B29" s="1203" t="s">
        <v>5922</v>
      </c>
      <c r="C29" s="1196">
        <v>0</v>
      </c>
      <c r="D29" s="1196">
        <v>9000</v>
      </c>
      <c r="E29" s="1196">
        <v>9000</v>
      </c>
      <c r="F29" s="1197">
        <f t="shared" si="1"/>
        <v>100</v>
      </c>
      <c r="G29" s="511" t="s">
        <v>603</v>
      </c>
      <c r="H29" s="1202" t="s">
        <v>61</v>
      </c>
    </row>
    <row r="30" spans="1:8" s="122" customFormat="1" ht="24" customHeight="1" x14ac:dyDescent="0.2">
      <c r="A30" s="162">
        <f t="shared" si="2"/>
        <v>15</v>
      </c>
      <c r="B30" s="1203" t="s">
        <v>2971</v>
      </c>
      <c r="C30" s="1196">
        <v>1250</v>
      </c>
      <c r="D30" s="1196">
        <v>1507.79</v>
      </c>
      <c r="E30" s="1196">
        <v>1495.0715400000001</v>
      </c>
      <c r="F30" s="1197">
        <f t="shared" si="1"/>
        <v>99.156483329906692</v>
      </c>
      <c r="G30" s="392" t="s">
        <v>597</v>
      </c>
      <c r="H30" s="1202" t="s">
        <v>61</v>
      </c>
    </row>
    <row r="31" spans="1:8" s="122" customFormat="1" ht="94.5" x14ac:dyDescent="0.2">
      <c r="A31" s="162">
        <f t="shared" si="2"/>
        <v>16</v>
      </c>
      <c r="B31" s="1203" t="s">
        <v>700</v>
      </c>
      <c r="C31" s="1196">
        <v>12000</v>
      </c>
      <c r="D31" s="1196">
        <v>12872.97</v>
      </c>
      <c r="E31" s="1196">
        <v>11882.664000000001</v>
      </c>
      <c r="F31" s="1197">
        <f t="shared" si="1"/>
        <v>92.307089972244171</v>
      </c>
      <c r="G31" s="511" t="s">
        <v>599</v>
      </c>
      <c r="H31" s="1231" t="s">
        <v>5923</v>
      </c>
    </row>
    <row r="32" spans="1:8" s="122" customFormat="1" ht="167.25" customHeight="1" x14ac:dyDescent="0.2">
      <c r="A32" s="162">
        <f t="shared" si="2"/>
        <v>17</v>
      </c>
      <c r="B32" s="1195" t="s">
        <v>3455</v>
      </c>
      <c r="C32" s="1196">
        <v>0</v>
      </c>
      <c r="D32" s="1196">
        <v>24109.17</v>
      </c>
      <c r="E32" s="1196">
        <v>11529.41325</v>
      </c>
      <c r="F32" s="1197">
        <f t="shared" si="1"/>
        <v>47.821692949197342</v>
      </c>
      <c r="G32" s="392" t="s">
        <v>599</v>
      </c>
      <c r="H32" s="1231" t="s">
        <v>5924</v>
      </c>
    </row>
    <row r="33" spans="1:8" s="122" customFormat="1" ht="89.25" customHeight="1" x14ac:dyDescent="0.2">
      <c r="A33" s="162">
        <f t="shared" si="2"/>
        <v>18</v>
      </c>
      <c r="B33" s="1195" t="s">
        <v>3456</v>
      </c>
      <c r="C33" s="1196">
        <v>0</v>
      </c>
      <c r="D33" s="1196">
        <v>6706.52</v>
      </c>
      <c r="E33" s="1196">
        <v>2061</v>
      </c>
      <c r="F33" s="1197">
        <f t="shared" si="1"/>
        <v>30.731288358194707</v>
      </c>
      <c r="G33" s="392" t="s">
        <v>599</v>
      </c>
      <c r="H33" s="1231" t="s">
        <v>5925</v>
      </c>
    </row>
    <row r="34" spans="1:8" s="122" customFormat="1" ht="162.75" customHeight="1" x14ac:dyDescent="0.2">
      <c r="A34" s="162">
        <f t="shared" si="2"/>
        <v>19</v>
      </c>
      <c r="B34" s="1195" t="s">
        <v>701</v>
      </c>
      <c r="C34" s="1196">
        <v>5987</v>
      </c>
      <c r="D34" s="1196">
        <v>16823.05</v>
      </c>
      <c r="E34" s="1196">
        <v>7539.6794700000009</v>
      </c>
      <c r="F34" s="1197">
        <f t="shared" si="1"/>
        <v>44.817553713506179</v>
      </c>
      <c r="G34" s="392" t="s">
        <v>597</v>
      </c>
      <c r="H34" s="1198" t="s">
        <v>5926</v>
      </c>
    </row>
    <row r="35" spans="1:8" s="129" customFormat="1" ht="13.5" customHeight="1" thickBot="1" x14ac:dyDescent="0.25">
      <c r="A35" s="1408" t="s">
        <v>295</v>
      </c>
      <c r="B35" s="1409"/>
      <c r="C35" s="140">
        <f>SUM(C16:C34)</f>
        <v>56200</v>
      </c>
      <c r="D35" s="140">
        <f>SUM(D16:D34)</f>
        <v>126038.14</v>
      </c>
      <c r="E35" s="140">
        <f>SUM(E16:E34)</f>
        <v>88440.327000000005</v>
      </c>
      <c r="F35" s="141">
        <f t="shared" si="1"/>
        <v>70.169495519372163</v>
      </c>
      <c r="G35" s="142"/>
      <c r="H35" s="163"/>
    </row>
    <row r="36" spans="1:8" s="116" customFormat="1" ht="18" customHeight="1" thickBot="1" x14ac:dyDescent="0.2">
      <c r="A36" s="160" t="s">
        <v>589</v>
      </c>
      <c r="B36" s="143"/>
      <c r="C36" s="144"/>
      <c r="D36" s="144"/>
      <c r="E36" s="145"/>
      <c r="F36" s="137"/>
      <c r="G36" s="138"/>
      <c r="H36" s="1207"/>
    </row>
    <row r="37" spans="1:8" s="122" customFormat="1" ht="73.5" x14ac:dyDescent="0.2">
      <c r="A37" s="1208">
        <f>A34+1</f>
        <v>20</v>
      </c>
      <c r="B37" s="1209" t="s">
        <v>702</v>
      </c>
      <c r="C37" s="1210">
        <v>686306</v>
      </c>
      <c r="D37" s="1210">
        <v>524646</v>
      </c>
      <c r="E37" s="1210">
        <v>521556</v>
      </c>
      <c r="F37" s="1197">
        <f t="shared" ref="F37:F58" si="3">E37/D37*100</f>
        <v>99.411031438341283</v>
      </c>
      <c r="G37" s="1211" t="s">
        <v>597</v>
      </c>
      <c r="H37" s="1215" t="s">
        <v>5927</v>
      </c>
    </row>
    <row r="38" spans="1:8" s="122" customFormat="1" ht="35.25" customHeight="1" x14ac:dyDescent="0.2">
      <c r="A38" s="162">
        <f t="shared" ref="A38:A57" si="4">A37+1</f>
        <v>21</v>
      </c>
      <c r="B38" s="1200" t="s">
        <v>703</v>
      </c>
      <c r="C38" s="1201">
        <v>12756</v>
      </c>
      <c r="D38" s="1201">
        <v>12756</v>
      </c>
      <c r="E38" s="1201">
        <v>12756</v>
      </c>
      <c r="F38" s="1197">
        <f t="shared" si="3"/>
        <v>100</v>
      </c>
      <c r="G38" s="1199" t="s">
        <v>597</v>
      </c>
      <c r="H38" s="1202" t="s">
        <v>61</v>
      </c>
    </row>
    <row r="39" spans="1:8" s="122" customFormat="1" ht="63" x14ac:dyDescent="0.2">
      <c r="A39" s="162">
        <f t="shared" si="4"/>
        <v>22</v>
      </c>
      <c r="B39" s="1200" t="s">
        <v>704</v>
      </c>
      <c r="C39" s="1201">
        <v>5400</v>
      </c>
      <c r="D39" s="1201">
        <v>4550.03</v>
      </c>
      <c r="E39" s="1201">
        <v>4300</v>
      </c>
      <c r="F39" s="1197">
        <f t="shared" si="3"/>
        <v>94.504871396452344</v>
      </c>
      <c r="G39" s="1211" t="s">
        <v>597</v>
      </c>
      <c r="H39" s="1215" t="s">
        <v>5928</v>
      </c>
    </row>
    <row r="40" spans="1:8" s="122" customFormat="1" ht="24" customHeight="1" x14ac:dyDescent="0.2">
      <c r="A40" s="162">
        <f t="shared" si="4"/>
        <v>23</v>
      </c>
      <c r="B40" s="1200" t="s">
        <v>3299</v>
      </c>
      <c r="C40" s="1201">
        <v>16500</v>
      </c>
      <c r="D40" s="1201">
        <v>10500</v>
      </c>
      <c r="E40" s="1201">
        <v>10500</v>
      </c>
      <c r="F40" s="1197">
        <f t="shared" si="3"/>
        <v>100</v>
      </c>
      <c r="G40" s="1199" t="s">
        <v>597</v>
      </c>
      <c r="H40" s="1202" t="s">
        <v>61</v>
      </c>
    </row>
    <row r="41" spans="1:8" s="122" customFormat="1" ht="24" customHeight="1" x14ac:dyDescent="0.2">
      <c r="A41" s="162">
        <f t="shared" si="4"/>
        <v>24</v>
      </c>
      <c r="B41" s="1200" t="s">
        <v>3281</v>
      </c>
      <c r="C41" s="1201">
        <v>7500</v>
      </c>
      <c r="D41" s="1201">
        <v>6500</v>
      </c>
      <c r="E41" s="1201">
        <v>6500</v>
      </c>
      <c r="F41" s="1197">
        <f t="shared" si="3"/>
        <v>100</v>
      </c>
      <c r="G41" s="1211" t="s">
        <v>597</v>
      </c>
      <c r="H41" s="1202" t="s">
        <v>61</v>
      </c>
    </row>
    <row r="42" spans="1:8" s="122" customFormat="1" ht="15" customHeight="1" x14ac:dyDescent="0.2">
      <c r="A42" s="162">
        <f t="shared" si="4"/>
        <v>25</v>
      </c>
      <c r="B42" s="1209" t="s">
        <v>705</v>
      </c>
      <c r="C42" s="1210">
        <v>250</v>
      </c>
      <c r="D42" s="1210">
        <v>250</v>
      </c>
      <c r="E42" s="1210">
        <v>250</v>
      </c>
      <c r="F42" s="1197">
        <f t="shared" si="3"/>
        <v>100</v>
      </c>
      <c r="G42" s="1211" t="s">
        <v>597</v>
      </c>
      <c r="H42" s="1202" t="s">
        <v>61</v>
      </c>
    </row>
    <row r="43" spans="1:8" s="122" customFormat="1" ht="34.5" customHeight="1" x14ac:dyDescent="0.2">
      <c r="A43" s="162">
        <f t="shared" si="4"/>
        <v>26</v>
      </c>
      <c r="B43" s="1209" t="s">
        <v>706</v>
      </c>
      <c r="C43" s="1210">
        <v>183</v>
      </c>
      <c r="D43" s="1210">
        <v>183</v>
      </c>
      <c r="E43" s="1210">
        <v>183</v>
      </c>
      <c r="F43" s="1197">
        <f t="shared" si="3"/>
        <v>100</v>
      </c>
      <c r="G43" s="1211" t="s">
        <v>597</v>
      </c>
      <c r="H43" s="1202" t="s">
        <v>61</v>
      </c>
    </row>
    <row r="44" spans="1:8" s="122" customFormat="1" ht="34.5" customHeight="1" x14ac:dyDescent="0.2">
      <c r="A44" s="162">
        <f t="shared" si="4"/>
        <v>27</v>
      </c>
      <c r="B44" s="1200" t="s">
        <v>707</v>
      </c>
      <c r="C44" s="1201">
        <v>490</v>
      </c>
      <c r="D44" s="1201">
        <v>490</v>
      </c>
      <c r="E44" s="1201">
        <v>490</v>
      </c>
      <c r="F44" s="1197">
        <f t="shared" si="3"/>
        <v>100</v>
      </c>
      <c r="G44" s="1199" t="s">
        <v>597</v>
      </c>
      <c r="H44" s="1202" t="s">
        <v>61</v>
      </c>
    </row>
    <row r="45" spans="1:8" s="122" customFormat="1" ht="34.5" customHeight="1" x14ac:dyDescent="0.2">
      <c r="A45" s="162">
        <f t="shared" si="4"/>
        <v>28</v>
      </c>
      <c r="B45" s="1200" t="s">
        <v>708</v>
      </c>
      <c r="C45" s="1201">
        <v>6000</v>
      </c>
      <c r="D45" s="1201">
        <v>6000</v>
      </c>
      <c r="E45" s="1201">
        <v>6000</v>
      </c>
      <c r="F45" s="1197">
        <f t="shared" si="3"/>
        <v>100</v>
      </c>
      <c r="G45" s="1211" t="s">
        <v>597</v>
      </c>
      <c r="H45" s="1202" t="s">
        <v>61</v>
      </c>
    </row>
    <row r="46" spans="1:8" s="122" customFormat="1" ht="34.5" customHeight="1" x14ac:dyDescent="0.2">
      <c r="A46" s="162">
        <f t="shared" si="4"/>
        <v>29</v>
      </c>
      <c r="B46" s="1200" t="s">
        <v>709</v>
      </c>
      <c r="C46" s="1201">
        <v>528</v>
      </c>
      <c r="D46" s="1201">
        <v>528</v>
      </c>
      <c r="E46" s="1201">
        <v>528</v>
      </c>
      <c r="F46" s="1197">
        <f t="shared" si="3"/>
        <v>100</v>
      </c>
      <c r="G46" s="1199" t="s">
        <v>597</v>
      </c>
      <c r="H46" s="1202" t="s">
        <v>61</v>
      </c>
    </row>
    <row r="47" spans="1:8" s="122" customFormat="1" ht="24" customHeight="1" x14ac:dyDescent="0.2">
      <c r="A47" s="162">
        <f t="shared" si="4"/>
        <v>30</v>
      </c>
      <c r="B47" s="1200" t="s">
        <v>545</v>
      </c>
      <c r="C47" s="1201">
        <v>11000</v>
      </c>
      <c r="D47" s="1201">
        <v>3291.75</v>
      </c>
      <c r="E47" s="1201">
        <v>3291.75</v>
      </c>
      <c r="F47" s="1197">
        <f t="shared" si="3"/>
        <v>100</v>
      </c>
      <c r="G47" s="1211" t="s">
        <v>597</v>
      </c>
      <c r="H47" s="1202" t="s">
        <v>61</v>
      </c>
    </row>
    <row r="48" spans="1:8" s="122" customFormat="1" ht="34.5" customHeight="1" x14ac:dyDescent="0.2">
      <c r="A48" s="162">
        <f t="shared" si="4"/>
        <v>31</v>
      </c>
      <c r="B48" s="1209" t="s">
        <v>710</v>
      </c>
      <c r="C48" s="1210">
        <v>1750</v>
      </c>
      <c r="D48" s="1210">
        <v>1750</v>
      </c>
      <c r="E48" s="1210">
        <v>1750</v>
      </c>
      <c r="F48" s="1197">
        <f t="shared" si="3"/>
        <v>100</v>
      </c>
      <c r="G48" s="1211" t="s">
        <v>597</v>
      </c>
      <c r="H48" s="1202" t="s">
        <v>61</v>
      </c>
    </row>
    <row r="49" spans="1:8" s="122" customFormat="1" ht="78" customHeight="1" x14ac:dyDescent="0.2">
      <c r="A49" s="162">
        <f t="shared" si="4"/>
        <v>32</v>
      </c>
      <c r="B49" s="1200" t="s">
        <v>711</v>
      </c>
      <c r="C49" s="1201">
        <v>0</v>
      </c>
      <c r="D49" s="1201">
        <v>19383.45</v>
      </c>
      <c r="E49" s="1201">
        <v>11283.44543</v>
      </c>
      <c r="F49" s="1197">
        <f t="shared" si="3"/>
        <v>58.211749869089346</v>
      </c>
      <c r="G49" s="1199" t="s">
        <v>599</v>
      </c>
      <c r="H49" s="1215" t="s">
        <v>5929</v>
      </c>
    </row>
    <row r="50" spans="1:8" s="122" customFormat="1" ht="15" customHeight="1" x14ac:dyDescent="0.2">
      <c r="A50" s="162">
        <f t="shared" si="4"/>
        <v>33</v>
      </c>
      <c r="B50" s="1200" t="s">
        <v>712</v>
      </c>
      <c r="C50" s="1201">
        <v>750</v>
      </c>
      <c r="D50" s="1201">
        <v>750</v>
      </c>
      <c r="E50" s="1201">
        <v>750</v>
      </c>
      <c r="F50" s="1197">
        <f t="shared" si="3"/>
        <v>100</v>
      </c>
      <c r="G50" s="1211" t="s">
        <v>597</v>
      </c>
      <c r="H50" s="1202" t="s">
        <v>61</v>
      </c>
    </row>
    <row r="51" spans="1:8" s="122" customFormat="1" ht="190.5" customHeight="1" x14ac:dyDescent="0.2">
      <c r="A51" s="162">
        <f t="shared" si="4"/>
        <v>34</v>
      </c>
      <c r="B51" s="1209" t="s">
        <v>2864</v>
      </c>
      <c r="C51" s="1210">
        <v>48845</v>
      </c>
      <c r="D51" s="1210">
        <v>32266</v>
      </c>
      <c r="E51" s="1210">
        <v>14845</v>
      </c>
      <c r="F51" s="1197">
        <f t="shared" si="3"/>
        <v>46.00818198723114</v>
      </c>
      <c r="G51" s="1211" t="s">
        <v>599</v>
      </c>
      <c r="H51" s="1232" t="s">
        <v>5930</v>
      </c>
    </row>
    <row r="52" spans="1:8" s="122" customFormat="1" ht="34.5" customHeight="1" x14ac:dyDescent="0.2">
      <c r="A52" s="162">
        <f t="shared" si="4"/>
        <v>35</v>
      </c>
      <c r="B52" s="1209" t="s">
        <v>3457</v>
      </c>
      <c r="C52" s="1210">
        <v>2000</v>
      </c>
      <c r="D52" s="1210">
        <v>2000</v>
      </c>
      <c r="E52" s="1210">
        <v>2000</v>
      </c>
      <c r="F52" s="1197">
        <f t="shared" si="3"/>
        <v>100</v>
      </c>
      <c r="G52" s="1211" t="s">
        <v>597</v>
      </c>
      <c r="H52" s="1202" t="s">
        <v>61</v>
      </c>
    </row>
    <row r="53" spans="1:8" s="122" customFormat="1" ht="24" customHeight="1" x14ac:dyDescent="0.2">
      <c r="A53" s="162">
        <f t="shared" si="4"/>
        <v>36</v>
      </c>
      <c r="B53" s="1209" t="s">
        <v>713</v>
      </c>
      <c r="C53" s="1210">
        <v>1000</v>
      </c>
      <c r="D53" s="1210">
        <v>69180</v>
      </c>
      <c r="E53" s="1210">
        <v>69180</v>
      </c>
      <c r="F53" s="1197">
        <f t="shared" si="3"/>
        <v>100</v>
      </c>
      <c r="G53" s="1211" t="s">
        <v>597</v>
      </c>
      <c r="H53" s="1202" t="s">
        <v>61</v>
      </c>
    </row>
    <row r="54" spans="1:8" s="122" customFormat="1" ht="24" customHeight="1" x14ac:dyDescent="0.2">
      <c r="A54" s="162">
        <f t="shared" si="4"/>
        <v>37</v>
      </c>
      <c r="B54" s="1233" t="s">
        <v>714</v>
      </c>
      <c r="C54" s="1201">
        <v>0</v>
      </c>
      <c r="D54" s="1201">
        <v>18496.78</v>
      </c>
      <c r="E54" s="1201">
        <v>18496.78</v>
      </c>
      <c r="F54" s="1197">
        <f t="shared" si="3"/>
        <v>100</v>
      </c>
      <c r="G54" s="1199" t="s">
        <v>599</v>
      </c>
      <c r="H54" s="1202" t="s">
        <v>61</v>
      </c>
    </row>
    <row r="55" spans="1:8" s="122" customFormat="1" ht="24" customHeight="1" x14ac:dyDescent="0.2">
      <c r="A55" s="162">
        <f t="shared" si="4"/>
        <v>38</v>
      </c>
      <c r="B55" s="1233" t="s">
        <v>715</v>
      </c>
      <c r="C55" s="1201">
        <v>0</v>
      </c>
      <c r="D55" s="1201">
        <v>7792.04</v>
      </c>
      <c r="E55" s="1201">
        <v>7792.04</v>
      </c>
      <c r="F55" s="1197">
        <f t="shared" si="3"/>
        <v>100</v>
      </c>
      <c r="G55" s="511" t="s">
        <v>603</v>
      </c>
      <c r="H55" s="1202" t="s">
        <v>61</v>
      </c>
    </row>
    <row r="56" spans="1:8" s="122" customFormat="1" ht="15" customHeight="1" x14ac:dyDescent="0.2">
      <c r="A56" s="162">
        <f t="shared" si="4"/>
        <v>39</v>
      </c>
      <c r="B56" s="1233" t="s">
        <v>716</v>
      </c>
      <c r="C56" s="1201">
        <v>0</v>
      </c>
      <c r="D56" s="1201">
        <v>3401.91</v>
      </c>
      <c r="E56" s="1201">
        <v>3335.6580000000004</v>
      </c>
      <c r="F56" s="1197">
        <f t="shared" si="3"/>
        <v>98.052505798213375</v>
      </c>
      <c r="G56" s="1199" t="s">
        <v>599</v>
      </c>
      <c r="H56" s="1202" t="s">
        <v>61</v>
      </c>
    </row>
    <row r="57" spans="1:8" s="122" customFormat="1" ht="15" customHeight="1" x14ac:dyDescent="0.2">
      <c r="A57" s="162">
        <f t="shared" si="4"/>
        <v>40</v>
      </c>
      <c r="B57" s="1233" t="s">
        <v>5931</v>
      </c>
      <c r="C57" s="1201">
        <v>0</v>
      </c>
      <c r="D57" s="1201">
        <v>240</v>
      </c>
      <c r="E57" s="1201">
        <v>240</v>
      </c>
      <c r="F57" s="1197">
        <f t="shared" si="3"/>
        <v>100</v>
      </c>
      <c r="G57" s="1199" t="s">
        <v>599</v>
      </c>
      <c r="H57" s="1202" t="s">
        <v>61</v>
      </c>
    </row>
    <row r="58" spans="1:8" s="122" customFormat="1" ht="13.5" customHeight="1" thickBot="1" x14ac:dyDescent="0.25">
      <c r="A58" s="1408" t="s">
        <v>295</v>
      </c>
      <c r="B58" s="1409"/>
      <c r="C58" s="140">
        <f>SUM(C37:C57)</f>
        <v>801258</v>
      </c>
      <c r="D58" s="140">
        <f>SUM(D37:D57)</f>
        <v>724954.96000000008</v>
      </c>
      <c r="E58" s="140">
        <f>SUM(E37:E57)</f>
        <v>696027.67343000008</v>
      </c>
      <c r="F58" s="141">
        <f t="shared" si="3"/>
        <v>96.009781549739316</v>
      </c>
      <c r="G58" s="142"/>
      <c r="H58" s="1202"/>
    </row>
    <row r="59" spans="1:8" s="116" customFormat="1" ht="18" customHeight="1" thickBot="1" x14ac:dyDescent="0.2">
      <c r="A59" s="160" t="s">
        <v>616</v>
      </c>
      <c r="B59" s="143"/>
      <c r="C59" s="145"/>
      <c r="D59" s="145"/>
      <c r="E59" s="145"/>
      <c r="F59" s="137"/>
      <c r="G59" s="138"/>
      <c r="H59" s="1207"/>
    </row>
    <row r="60" spans="1:8" s="122" customFormat="1" ht="24" customHeight="1" x14ac:dyDescent="0.2">
      <c r="A60" s="1208">
        <f>A57+1</f>
        <v>41</v>
      </c>
      <c r="B60" s="513" t="s">
        <v>717</v>
      </c>
      <c r="C60" s="508">
        <v>0</v>
      </c>
      <c r="D60" s="508">
        <v>50000</v>
      </c>
      <c r="E60" s="508">
        <v>50000</v>
      </c>
      <c r="F60" s="509">
        <f>E60/D60*100</f>
        <v>100</v>
      </c>
      <c r="G60" s="1218" t="s">
        <v>597</v>
      </c>
      <c r="H60" s="1234" t="s">
        <v>61</v>
      </c>
    </row>
    <row r="61" spans="1:8" s="122" customFormat="1" ht="13.5" customHeight="1" thickBot="1" x14ac:dyDescent="0.25">
      <c r="A61" s="1408" t="s">
        <v>295</v>
      </c>
      <c r="B61" s="1409"/>
      <c r="C61" s="140">
        <f>SUM(C60:C60)</f>
        <v>0</v>
      </c>
      <c r="D61" s="140">
        <f>SUM(D60:D60)</f>
        <v>50000</v>
      </c>
      <c r="E61" s="140">
        <f>SUM(E60:E60)</f>
        <v>50000</v>
      </c>
      <c r="F61" s="151">
        <f>E61/D61*100</f>
        <v>100</v>
      </c>
      <c r="G61" s="142"/>
      <c r="H61" s="1235"/>
    </row>
    <row r="62" spans="1:8" ht="18" customHeight="1" thickBot="1" x14ac:dyDescent="0.2">
      <c r="A62" s="164" t="s">
        <v>605</v>
      </c>
      <c r="B62" s="146"/>
      <c r="C62" s="147"/>
      <c r="D62" s="147"/>
      <c r="E62" s="148"/>
      <c r="F62" s="149"/>
      <c r="G62" s="165"/>
      <c r="H62" s="166"/>
    </row>
    <row r="63" spans="1:8" s="122" customFormat="1" ht="73.5" x14ac:dyDescent="0.2">
      <c r="A63" s="1208">
        <f>A60+1</f>
        <v>42</v>
      </c>
      <c r="B63" s="1200" t="s">
        <v>544</v>
      </c>
      <c r="C63" s="1201">
        <v>0</v>
      </c>
      <c r="D63" s="1201">
        <v>853.75</v>
      </c>
      <c r="E63" s="1201">
        <v>603.74199999999996</v>
      </c>
      <c r="F63" s="1197">
        <f t="shared" ref="F63:F117" si="5">E63/D63*100</f>
        <v>70.716486090775987</v>
      </c>
      <c r="G63" s="1211" t="s">
        <v>599</v>
      </c>
      <c r="H63" s="1231" t="s">
        <v>5932</v>
      </c>
    </row>
    <row r="64" spans="1:8" s="122" customFormat="1" ht="73.5" x14ac:dyDescent="0.2">
      <c r="A64" s="162">
        <f t="shared" ref="A64:A116" si="6">A63+1</f>
        <v>43</v>
      </c>
      <c r="B64" s="1200" t="s">
        <v>2826</v>
      </c>
      <c r="C64" s="1201">
        <v>0</v>
      </c>
      <c r="D64" s="1201">
        <v>1960.2</v>
      </c>
      <c r="E64" s="1201">
        <v>0</v>
      </c>
      <c r="F64" s="1197">
        <f t="shared" si="5"/>
        <v>0</v>
      </c>
      <c r="G64" s="1211" t="s">
        <v>599</v>
      </c>
      <c r="H64" s="1214" t="s">
        <v>5933</v>
      </c>
    </row>
    <row r="65" spans="1:8" s="122" customFormat="1" ht="15.75" customHeight="1" x14ac:dyDescent="0.2">
      <c r="A65" s="162">
        <f t="shared" si="6"/>
        <v>44</v>
      </c>
      <c r="B65" s="1200" t="s">
        <v>2972</v>
      </c>
      <c r="C65" s="1201">
        <v>0</v>
      </c>
      <c r="D65" s="1201">
        <v>3248.1</v>
      </c>
      <c r="E65" s="1201">
        <v>3247.8008999999997</v>
      </c>
      <c r="F65" s="1197">
        <f t="shared" si="5"/>
        <v>99.990791539669345</v>
      </c>
      <c r="G65" s="1199" t="s">
        <v>599</v>
      </c>
      <c r="H65" s="1202" t="s">
        <v>61</v>
      </c>
    </row>
    <row r="66" spans="1:8" s="122" customFormat="1" ht="84" x14ac:dyDescent="0.2">
      <c r="A66" s="162">
        <f t="shared" si="6"/>
        <v>45</v>
      </c>
      <c r="B66" s="1200" t="s">
        <v>3458</v>
      </c>
      <c r="C66" s="1201">
        <v>40000</v>
      </c>
      <c r="D66" s="1201">
        <v>16637.810000000001</v>
      </c>
      <c r="E66" s="1201">
        <v>526.95500000000004</v>
      </c>
      <c r="F66" s="1197">
        <f t="shared" si="5"/>
        <v>3.1672137138241152</v>
      </c>
      <c r="G66" s="1211" t="s">
        <v>599</v>
      </c>
      <c r="H66" s="1215" t="s">
        <v>5934</v>
      </c>
    </row>
    <row r="67" spans="1:8" s="122" customFormat="1" ht="34.5" customHeight="1" x14ac:dyDescent="0.2">
      <c r="A67" s="162">
        <f t="shared" si="6"/>
        <v>46</v>
      </c>
      <c r="B67" s="1200" t="s">
        <v>3073</v>
      </c>
      <c r="C67" s="1201">
        <v>0</v>
      </c>
      <c r="D67" s="1201">
        <v>31721.01</v>
      </c>
      <c r="E67" s="1201">
        <v>31721.002239999998</v>
      </c>
      <c r="F67" s="1197">
        <f t="shared" si="5"/>
        <v>99.999975536718409</v>
      </c>
      <c r="G67" s="511" t="s">
        <v>603</v>
      </c>
      <c r="H67" s="1202" t="s">
        <v>61</v>
      </c>
    </row>
    <row r="68" spans="1:8" s="122" customFormat="1" ht="78" customHeight="1" x14ac:dyDescent="0.2">
      <c r="A68" s="162">
        <f t="shared" si="6"/>
        <v>47</v>
      </c>
      <c r="B68" s="1200" t="s">
        <v>3459</v>
      </c>
      <c r="C68" s="1201">
        <v>10000</v>
      </c>
      <c r="D68" s="1201">
        <v>10000</v>
      </c>
      <c r="E68" s="1201">
        <v>0</v>
      </c>
      <c r="F68" s="1197">
        <f t="shared" si="5"/>
        <v>0</v>
      </c>
      <c r="G68" s="1211" t="s">
        <v>599</v>
      </c>
      <c r="H68" s="1214" t="s">
        <v>5935</v>
      </c>
    </row>
    <row r="69" spans="1:8" s="122" customFormat="1" ht="31.5" x14ac:dyDescent="0.2">
      <c r="A69" s="162">
        <f t="shared" si="6"/>
        <v>48</v>
      </c>
      <c r="B69" s="1200" t="s">
        <v>3074</v>
      </c>
      <c r="C69" s="1201">
        <v>0</v>
      </c>
      <c r="D69" s="1201">
        <v>17116.84</v>
      </c>
      <c r="E69" s="1201">
        <v>17116.833739999998</v>
      </c>
      <c r="F69" s="1197">
        <f t="shared" si="5"/>
        <v>99.999963427828959</v>
      </c>
      <c r="G69" s="511" t="s">
        <v>603</v>
      </c>
      <c r="H69" s="1202" t="s">
        <v>61</v>
      </c>
    </row>
    <row r="70" spans="1:8" s="122" customFormat="1" ht="24" customHeight="1" x14ac:dyDescent="0.2">
      <c r="A70" s="162">
        <f t="shared" si="6"/>
        <v>49</v>
      </c>
      <c r="B70" s="1200" t="s">
        <v>3075</v>
      </c>
      <c r="C70" s="1201">
        <v>0</v>
      </c>
      <c r="D70" s="1201">
        <v>8320.92</v>
      </c>
      <c r="E70" s="1201">
        <v>8320.92</v>
      </c>
      <c r="F70" s="1197">
        <f t="shared" si="5"/>
        <v>100</v>
      </c>
      <c r="G70" s="511" t="s">
        <v>603</v>
      </c>
      <c r="H70" s="1202" t="s">
        <v>61</v>
      </c>
    </row>
    <row r="71" spans="1:8" s="122" customFormat="1" ht="24" customHeight="1" x14ac:dyDescent="0.2">
      <c r="A71" s="162">
        <f t="shared" si="6"/>
        <v>50</v>
      </c>
      <c r="B71" s="1200" t="s">
        <v>3076</v>
      </c>
      <c r="C71" s="1201">
        <v>0</v>
      </c>
      <c r="D71" s="1201">
        <v>2252.71</v>
      </c>
      <c r="E71" s="1201">
        <v>2252.7026499999997</v>
      </c>
      <c r="F71" s="1197">
        <f t="shared" si="5"/>
        <v>99.999673726311855</v>
      </c>
      <c r="G71" s="511" t="s">
        <v>603</v>
      </c>
      <c r="H71" s="1202" t="s">
        <v>61</v>
      </c>
    </row>
    <row r="72" spans="1:8" s="122" customFormat="1" ht="31.5" x14ac:dyDescent="0.2">
      <c r="A72" s="162">
        <f t="shared" si="6"/>
        <v>51</v>
      </c>
      <c r="B72" s="1200" t="s">
        <v>3077</v>
      </c>
      <c r="C72" s="1201">
        <v>0</v>
      </c>
      <c r="D72" s="1201">
        <v>3261.29</v>
      </c>
      <c r="E72" s="1201">
        <v>3261.2858500000002</v>
      </c>
      <c r="F72" s="1197">
        <f t="shared" si="5"/>
        <v>99.999872749740135</v>
      </c>
      <c r="G72" s="511" t="s">
        <v>603</v>
      </c>
      <c r="H72" s="1202" t="s">
        <v>61</v>
      </c>
    </row>
    <row r="73" spans="1:8" s="122" customFormat="1" ht="115.5" x14ac:dyDescent="0.2">
      <c r="A73" s="162">
        <f t="shared" si="6"/>
        <v>52</v>
      </c>
      <c r="B73" s="1200" t="s">
        <v>5936</v>
      </c>
      <c r="C73" s="1201">
        <v>2500</v>
      </c>
      <c r="D73" s="1201">
        <v>2500</v>
      </c>
      <c r="E73" s="1201">
        <v>0</v>
      </c>
      <c r="F73" s="1197">
        <f t="shared" si="5"/>
        <v>0</v>
      </c>
      <c r="G73" s="1211" t="s">
        <v>599</v>
      </c>
      <c r="H73" s="1214" t="s">
        <v>5937</v>
      </c>
    </row>
    <row r="74" spans="1:8" s="122" customFormat="1" ht="67.5" customHeight="1" x14ac:dyDescent="0.2">
      <c r="A74" s="162">
        <f t="shared" si="6"/>
        <v>53</v>
      </c>
      <c r="B74" s="1200" t="s">
        <v>2645</v>
      </c>
      <c r="C74" s="1201">
        <v>28000</v>
      </c>
      <c r="D74" s="1201">
        <v>27388.15</v>
      </c>
      <c r="E74" s="1201">
        <v>12344.782499999999</v>
      </c>
      <c r="F74" s="1197">
        <f t="shared" si="5"/>
        <v>45.073444172023294</v>
      </c>
      <c r="G74" s="1211" t="s">
        <v>599</v>
      </c>
      <c r="H74" s="1215" t="s">
        <v>5938</v>
      </c>
    </row>
    <row r="75" spans="1:8" s="122" customFormat="1" ht="63" x14ac:dyDescent="0.2">
      <c r="A75" s="162">
        <f t="shared" si="6"/>
        <v>54</v>
      </c>
      <c r="B75" s="1200" t="s">
        <v>3078</v>
      </c>
      <c r="C75" s="1201">
        <v>50000</v>
      </c>
      <c r="D75" s="1201">
        <v>62880.9</v>
      </c>
      <c r="E75" s="1201">
        <v>34381.632590000001</v>
      </c>
      <c r="F75" s="1197">
        <f t="shared" si="5"/>
        <v>54.677386281048776</v>
      </c>
      <c r="G75" s="1211" t="s">
        <v>599</v>
      </c>
      <c r="H75" s="1214" t="s">
        <v>5939</v>
      </c>
    </row>
    <row r="76" spans="1:8" s="122" customFormat="1" ht="24" customHeight="1" x14ac:dyDescent="0.2">
      <c r="A76" s="162">
        <f t="shared" si="6"/>
        <v>55</v>
      </c>
      <c r="B76" s="1200" t="s">
        <v>3615</v>
      </c>
      <c r="C76" s="1201">
        <v>0</v>
      </c>
      <c r="D76" s="1201">
        <v>14131.57</v>
      </c>
      <c r="E76" s="1201">
        <v>14131.569619999998</v>
      </c>
      <c r="F76" s="1197">
        <f t="shared" si="5"/>
        <v>99.99999731098525</v>
      </c>
      <c r="G76" s="1211" t="s">
        <v>603</v>
      </c>
      <c r="H76" s="1202" t="s">
        <v>61</v>
      </c>
    </row>
    <row r="77" spans="1:8" s="122" customFormat="1" ht="78.75" customHeight="1" x14ac:dyDescent="0.2">
      <c r="A77" s="162">
        <f t="shared" si="6"/>
        <v>56</v>
      </c>
      <c r="B77" s="1200" t="s">
        <v>3460</v>
      </c>
      <c r="C77" s="1201">
        <v>0</v>
      </c>
      <c r="D77" s="1201">
        <v>1070.1500000000001</v>
      </c>
      <c r="E77" s="1201">
        <v>0</v>
      </c>
      <c r="F77" s="1197">
        <f t="shared" si="5"/>
        <v>0</v>
      </c>
      <c r="G77" s="1211" t="s">
        <v>599</v>
      </c>
      <c r="H77" s="1215" t="s">
        <v>5940</v>
      </c>
    </row>
    <row r="78" spans="1:8" s="122" customFormat="1" ht="57" customHeight="1" x14ac:dyDescent="0.2">
      <c r="A78" s="162">
        <f t="shared" si="6"/>
        <v>57</v>
      </c>
      <c r="B78" s="1200" t="s">
        <v>3461</v>
      </c>
      <c r="C78" s="1201">
        <v>30000</v>
      </c>
      <c r="D78" s="1201">
        <v>0</v>
      </c>
      <c r="E78" s="1201">
        <v>0</v>
      </c>
      <c r="F78" s="1197" t="s">
        <v>2739</v>
      </c>
      <c r="G78" s="1199" t="s">
        <v>599</v>
      </c>
      <c r="H78" s="1212" t="s">
        <v>5941</v>
      </c>
    </row>
    <row r="79" spans="1:8" s="122" customFormat="1" ht="136.5" x14ac:dyDescent="0.2">
      <c r="A79" s="162">
        <f t="shared" si="6"/>
        <v>58</v>
      </c>
      <c r="B79" s="1200" t="s">
        <v>3462</v>
      </c>
      <c r="C79" s="1201">
        <v>47967</v>
      </c>
      <c r="D79" s="1201">
        <v>26539.52</v>
      </c>
      <c r="E79" s="1201">
        <v>3993.0910199999998</v>
      </c>
      <c r="F79" s="1197">
        <f t="shared" si="5"/>
        <v>15.045829841685155</v>
      </c>
      <c r="G79" s="1211" t="s">
        <v>599</v>
      </c>
      <c r="H79" s="1231" t="s">
        <v>5942</v>
      </c>
    </row>
    <row r="80" spans="1:8" s="122" customFormat="1" ht="78" customHeight="1" x14ac:dyDescent="0.2">
      <c r="A80" s="162">
        <f t="shared" si="6"/>
        <v>59</v>
      </c>
      <c r="B80" s="1200" t="s">
        <v>3616</v>
      </c>
      <c r="C80" s="1201">
        <v>40770</v>
      </c>
      <c r="D80" s="1201">
        <v>42382.67</v>
      </c>
      <c r="E80" s="1201">
        <v>37097.509180000001</v>
      </c>
      <c r="F80" s="1197">
        <f t="shared" si="5"/>
        <v>87.529901207262313</v>
      </c>
      <c r="G80" s="1211" t="s">
        <v>599</v>
      </c>
      <c r="H80" s="1215" t="s">
        <v>5943</v>
      </c>
    </row>
    <row r="81" spans="1:8" s="122" customFormat="1" ht="57" customHeight="1" x14ac:dyDescent="0.2">
      <c r="A81" s="162">
        <f t="shared" si="6"/>
        <v>60</v>
      </c>
      <c r="B81" s="1200" t="s">
        <v>4006</v>
      </c>
      <c r="C81" s="1201">
        <v>0</v>
      </c>
      <c r="D81" s="1201">
        <v>18000</v>
      </c>
      <c r="E81" s="1201">
        <v>16535.370220000001</v>
      </c>
      <c r="F81" s="1197">
        <f t="shared" si="5"/>
        <v>91.863167888888896</v>
      </c>
      <c r="G81" s="1211" t="s">
        <v>599</v>
      </c>
      <c r="H81" s="1214" t="s">
        <v>5944</v>
      </c>
    </row>
    <row r="82" spans="1:8" s="122" customFormat="1" ht="24" customHeight="1" x14ac:dyDescent="0.2">
      <c r="A82" s="162">
        <f t="shared" si="6"/>
        <v>61</v>
      </c>
      <c r="B82" s="1200" t="s">
        <v>3617</v>
      </c>
      <c r="C82" s="1201">
        <v>0</v>
      </c>
      <c r="D82" s="1201">
        <v>3359.81</v>
      </c>
      <c r="E82" s="1201">
        <v>3359.8022400000004</v>
      </c>
      <c r="F82" s="1197">
        <f t="shared" si="5"/>
        <v>99.999769034558511</v>
      </c>
      <c r="G82" s="511" t="s">
        <v>603</v>
      </c>
      <c r="H82" s="1202" t="s">
        <v>61</v>
      </c>
    </row>
    <row r="83" spans="1:8" s="122" customFormat="1" ht="24" customHeight="1" x14ac:dyDescent="0.2">
      <c r="A83" s="162">
        <f t="shared" si="6"/>
        <v>62</v>
      </c>
      <c r="B83" s="1200" t="s">
        <v>4007</v>
      </c>
      <c r="C83" s="1201">
        <v>0</v>
      </c>
      <c r="D83" s="1201">
        <v>8087.86</v>
      </c>
      <c r="E83" s="1201">
        <v>8087.8543600000003</v>
      </c>
      <c r="F83" s="1197">
        <f t="shared" si="5"/>
        <v>99.999930265855255</v>
      </c>
      <c r="G83" s="511" t="s">
        <v>603</v>
      </c>
      <c r="H83" s="1202" t="s">
        <v>61</v>
      </c>
    </row>
    <row r="84" spans="1:8" s="122" customFormat="1" ht="24" customHeight="1" x14ac:dyDescent="0.2">
      <c r="A84" s="162">
        <f t="shared" si="6"/>
        <v>63</v>
      </c>
      <c r="B84" s="1200" t="s">
        <v>4008</v>
      </c>
      <c r="C84" s="1201">
        <v>0</v>
      </c>
      <c r="D84" s="1201">
        <v>2400</v>
      </c>
      <c r="E84" s="1201">
        <v>2400</v>
      </c>
      <c r="F84" s="1197">
        <f t="shared" si="5"/>
        <v>100</v>
      </c>
      <c r="G84" s="511" t="s">
        <v>603</v>
      </c>
      <c r="H84" s="1202" t="s">
        <v>61</v>
      </c>
    </row>
    <row r="85" spans="1:8" s="122" customFormat="1" ht="67.5" customHeight="1" x14ac:dyDescent="0.2">
      <c r="A85" s="162">
        <f t="shared" si="6"/>
        <v>64</v>
      </c>
      <c r="B85" s="1200" t="s">
        <v>4009</v>
      </c>
      <c r="C85" s="1201">
        <v>0</v>
      </c>
      <c r="D85" s="1201">
        <v>2788.8</v>
      </c>
      <c r="E85" s="1201">
        <v>228.4905</v>
      </c>
      <c r="F85" s="1197">
        <f t="shared" si="5"/>
        <v>8.1931475903614448</v>
      </c>
      <c r="G85" s="1211" t="s">
        <v>599</v>
      </c>
      <c r="H85" s="1215" t="s">
        <v>5945</v>
      </c>
    </row>
    <row r="86" spans="1:8" s="122" customFormat="1" ht="24" customHeight="1" x14ac:dyDescent="0.2">
      <c r="A86" s="162">
        <f t="shared" si="6"/>
        <v>65</v>
      </c>
      <c r="B86" s="1200" t="s">
        <v>3618</v>
      </c>
      <c r="C86" s="1201">
        <v>0</v>
      </c>
      <c r="D86" s="1201">
        <v>8827.58</v>
      </c>
      <c r="E86" s="1201">
        <v>8827.5710900000013</v>
      </c>
      <c r="F86" s="1197">
        <f t="shared" si="5"/>
        <v>99.999899066335303</v>
      </c>
      <c r="G86" s="511" t="s">
        <v>603</v>
      </c>
      <c r="H86" s="1202" t="s">
        <v>61</v>
      </c>
    </row>
    <row r="87" spans="1:8" s="122" customFormat="1" ht="24" customHeight="1" x14ac:dyDescent="0.2">
      <c r="A87" s="162">
        <f t="shared" si="6"/>
        <v>66</v>
      </c>
      <c r="B87" s="1200" t="s">
        <v>2827</v>
      </c>
      <c r="C87" s="1201">
        <v>0</v>
      </c>
      <c r="D87" s="1201">
        <v>42320.25</v>
      </c>
      <c r="E87" s="1201">
        <v>42320.246450000006</v>
      </c>
      <c r="F87" s="1197">
        <f t="shared" si="5"/>
        <v>99.999991611580768</v>
      </c>
      <c r="G87" s="511" t="s">
        <v>603</v>
      </c>
      <c r="H87" s="1202" t="s">
        <v>61</v>
      </c>
    </row>
    <row r="88" spans="1:8" s="122" customFormat="1" ht="109.5" customHeight="1" x14ac:dyDescent="0.2">
      <c r="A88" s="162">
        <f t="shared" si="6"/>
        <v>67</v>
      </c>
      <c r="B88" s="1200" t="s">
        <v>4010</v>
      </c>
      <c r="C88" s="1201">
        <v>0</v>
      </c>
      <c r="D88" s="1201">
        <v>8246</v>
      </c>
      <c r="E88" s="1201">
        <v>0</v>
      </c>
      <c r="F88" s="1197">
        <f t="shared" si="5"/>
        <v>0</v>
      </c>
      <c r="G88" s="1211" t="s">
        <v>599</v>
      </c>
      <c r="H88" s="1215" t="s">
        <v>5946</v>
      </c>
    </row>
    <row r="89" spans="1:8" s="122" customFormat="1" ht="24" customHeight="1" x14ac:dyDescent="0.2">
      <c r="A89" s="162">
        <f t="shared" si="6"/>
        <v>68</v>
      </c>
      <c r="B89" s="1200" t="s">
        <v>4011</v>
      </c>
      <c r="C89" s="1201">
        <v>0</v>
      </c>
      <c r="D89" s="1201">
        <v>1270.07</v>
      </c>
      <c r="E89" s="1201">
        <v>1270.0634299999999</v>
      </c>
      <c r="F89" s="1197">
        <f t="shared" si="5"/>
        <v>99.999482705677636</v>
      </c>
      <c r="G89" s="511" t="s">
        <v>603</v>
      </c>
      <c r="H89" s="1202" t="s">
        <v>61</v>
      </c>
    </row>
    <row r="90" spans="1:8" s="122" customFormat="1" ht="89.25" customHeight="1" x14ac:dyDescent="0.2">
      <c r="A90" s="162">
        <f t="shared" si="6"/>
        <v>69</v>
      </c>
      <c r="B90" s="1200" t="s">
        <v>4171</v>
      </c>
      <c r="C90" s="1201">
        <v>5000</v>
      </c>
      <c r="D90" s="1201">
        <v>5000</v>
      </c>
      <c r="E90" s="1201">
        <v>817.64293000000009</v>
      </c>
      <c r="F90" s="1197">
        <f t="shared" si="5"/>
        <v>16.352858600000005</v>
      </c>
      <c r="G90" s="1211" t="s">
        <v>599</v>
      </c>
      <c r="H90" s="1214" t="s">
        <v>5947</v>
      </c>
    </row>
    <row r="91" spans="1:8" s="122" customFormat="1" ht="78" customHeight="1" x14ac:dyDescent="0.2">
      <c r="A91" s="162">
        <f t="shared" si="6"/>
        <v>70</v>
      </c>
      <c r="B91" s="1200" t="s">
        <v>4172</v>
      </c>
      <c r="C91" s="1201">
        <v>0</v>
      </c>
      <c r="D91" s="1201">
        <v>3700</v>
      </c>
      <c r="E91" s="1201">
        <v>152.46</v>
      </c>
      <c r="F91" s="1197">
        <f t="shared" si="5"/>
        <v>4.1205405405405404</v>
      </c>
      <c r="G91" s="1211" t="s">
        <v>599</v>
      </c>
      <c r="H91" s="1215" t="s">
        <v>5948</v>
      </c>
    </row>
    <row r="92" spans="1:8" s="122" customFormat="1" ht="78" customHeight="1" x14ac:dyDescent="0.2">
      <c r="A92" s="162">
        <f t="shared" si="6"/>
        <v>71</v>
      </c>
      <c r="B92" s="1200" t="s">
        <v>5949</v>
      </c>
      <c r="C92" s="1201">
        <v>3700</v>
      </c>
      <c r="D92" s="1201">
        <v>500</v>
      </c>
      <c r="E92" s="1201">
        <v>0</v>
      </c>
      <c r="F92" s="1197">
        <f t="shared" si="5"/>
        <v>0</v>
      </c>
      <c r="G92" s="1211" t="s">
        <v>599</v>
      </c>
      <c r="H92" s="1214" t="s">
        <v>5950</v>
      </c>
    </row>
    <row r="93" spans="1:8" s="122" customFormat="1" ht="24" customHeight="1" x14ac:dyDescent="0.2">
      <c r="A93" s="162">
        <f t="shared" si="6"/>
        <v>72</v>
      </c>
      <c r="B93" s="1200" t="s">
        <v>4173</v>
      </c>
      <c r="C93" s="1201">
        <v>25800</v>
      </c>
      <c r="D93" s="1201">
        <v>23590.71</v>
      </c>
      <c r="E93" s="1201">
        <v>23590.70134</v>
      </c>
      <c r="F93" s="1197">
        <f t="shared" si="5"/>
        <v>99.999963290634327</v>
      </c>
      <c r="G93" s="511" t="s">
        <v>603</v>
      </c>
      <c r="H93" s="1202" t="s">
        <v>61</v>
      </c>
    </row>
    <row r="94" spans="1:8" s="122" customFormat="1" ht="110.25" customHeight="1" x14ac:dyDescent="0.2">
      <c r="A94" s="162">
        <f t="shared" si="6"/>
        <v>73</v>
      </c>
      <c r="B94" s="1200" t="s">
        <v>4174</v>
      </c>
      <c r="C94" s="1201">
        <v>57500</v>
      </c>
      <c r="D94" s="1201">
        <v>51500</v>
      </c>
      <c r="E94" s="1201">
        <v>8526.0298899999998</v>
      </c>
      <c r="F94" s="1197">
        <f t="shared" si="5"/>
        <v>16.555397844660195</v>
      </c>
      <c r="G94" s="1211" t="s">
        <v>599</v>
      </c>
      <c r="H94" s="1215" t="s">
        <v>5951</v>
      </c>
    </row>
    <row r="95" spans="1:8" s="122" customFormat="1" ht="78" customHeight="1" x14ac:dyDescent="0.2">
      <c r="A95" s="162">
        <f t="shared" si="6"/>
        <v>74</v>
      </c>
      <c r="B95" s="1200" t="s">
        <v>4175</v>
      </c>
      <c r="C95" s="1201">
        <v>37000</v>
      </c>
      <c r="D95" s="1201">
        <v>66341.929999999993</v>
      </c>
      <c r="E95" s="1201">
        <v>37934.859920000003</v>
      </c>
      <c r="F95" s="1197">
        <f t="shared" si="5"/>
        <v>57.18082051577337</v>
      </c>
      <c r="G95" s="1211" t="s">
        <v>599</v>
      </c>
      <c r="H95" s="1215" t="s">
        <v>5952</v>
      </c>
    </row>
    <row r="96" spans="1:8" s="122" customFormat="1" ht="99" customHeight="1" x14ac:dyDescent="0.2">
      <c r="A96" s="162">
        <f t="shared" si="6"/>
        <v>75</v>
      </c>
      <c r="B96" s="1200" t="s">
        <v>4176</v>
      </c>
      <c r="C96" s="1201">
        <v>12000</v>
      </c>
      <c r="D96" s="1201">
        <v>12548.04</v>
      </c>
      <c r="E96" s="1201">
        <v>586.85</v>
      </c>
      <c r="F96" s="1197">
        <f t="shared" si="5"/>
        <v>4.67682602223136</v>
      </c>
      <c r="G96" s="1211" t="s">
        <v>599</v>
      </c>
      <c r="H96" s="1215" t="s">
        <v>5953</v>
      </c>
    </row>
    <row r="97" spans="1:8" s="122" customFormat="1" ht="69" customHeight="1" x14ac:dyDescent="0.2">
      <c r="A97" s="162">
        <f t="shared" si="6"/>
        <v>76</v>
      </c>
      <c r="B97" s="1200" t="s">
        <v>4177</v>
      </c>
      <c r="C97" s="1201">
        <v>14000</v>
      </c>
      <c r="D97" s="1201">
        <v>2000</v>
      </c>
      <c r="E97" s="1201">
        <v>457.38</v>
      </c>
      <c r="F97" s="1197">
        <f t="shared" si="5"/>
        <v>22.869</v>
      </c>
      <c r="G97" s="1211" t="s">
        <v>599</v>
      </c>
      <c r="H97" s="1214" t="s">
        <v>5954</v>
      </c>
    </row>
    <row r="98" spans="1:8" s="122" customFormat="1" ht="153" customHeight="1" x14ac:dyDescent="0.2">
      <c r="A98" s="162">
        <f t="shared" si="6"/>
        <v>77</v>
      </c>
      <c r="B98" s="1200" t="s">
        <v>4178</v>
      </c>
      <c r="C98" s="1201">
        <v>112500</v>
      </c>
      <c r="D98" s="1201">
        <v>720.73</v>
      </c>
      <c r="E98" s="1201">
        <v>606.21</v>
      </c>
      <c r="F98" s="1197">
        <f t="shared" si="5"/>
        <v>84.110554576609829</v>
      </c>
      <c r="G98" s="1199" t="s">
        <v>599</v>
      </c>
      <c r="H98" s="1215" t="s">
        <v>5955</v>
      </c>
    </row>
    <row r="99" spans="1:8" s="122" customFormat="1" ht="67.5" customHeight="1" x14ac:dyDescent="0.2">
      <c r="A99" s="162">
        <f t="shared" si="6"/>
        <v>78</v>
      </c>
      <c r="B99" s="1200" t="s">
        <v>4179</v>
      </c>
      <c r="C99" s="1201">
        <v>0</v>
      </c>
      <c r="D99" s="1201">
        <v>1400</v>
      </c>
      <c r="E99" s="1201">
        <v>605</v>
      </c>
      <c r="F99" s="1197">
        <f t="shared" si="5"/>
        <v>43.214285714285715</v>
      </c>
      <c r="G99" s="1211" t="s">
        <v>599</v>
      </c>
      <c r="H99" s="1215" t="s">
        <v>5956</v>
      </c>
    </row>
    <row r="100" spans="1:8" s="122" customFormat="1" ht="34.5" customHeight="1" x14ac:dyDescent="0.2">
      <c r="A100" s="162">
        <f t="shared" si="6"/>
        <v>79</v>
      </c>
      <c r="B100" s="1200" t="s">
        <v>4180</v>
      </c>
      <c r="C100" s="1201">
        <v>0</v>
      </c>
      <c r="D100" s="1201">
        <v>473.87</v>
      </c>
      <c r="E100" s="1201">
        <v>473.86915000000005</v>
      </c>
      <c r="F100" s="1197">
        <f t="shared" si="5"/>
        <v>99.999820625910075</v>
      </c>
      <c r="G100" s="511" t="s">
        <v>603</v>
      </c>
      <c r="H100" s="1202" t="s">
        <v>61</v>
      </c>
    </row>
    <row r="101" spans="1:8" s="122" customFormat="1" ht="67.5" customHeight="1" x14ac:dyDescent="0.2">
      <c r="A101" s="162">
        <f t="shared" si="6"/>
        <v>80</v>
      </c>
      <c r="B101" s="1200" t="s">
        <v>4181</v>
      </c>
      <c r="C101" s="1201">
        <v>0</v>
      </c>
      <c r="D101" s="1201">
        <v>35500</v>
      </c>
      <c r="E101" s="1201">
        <v>1786.09772</v>
      </c>
      <c r="F101" s="1197">
        <f t="shared" si="5"/>
        <v>5.0312611830985912</v>
      </c>
      <c r="G101" s="1211" t="s">
        <v>599</v>
      </c>
      <c r="H101" s="1212" t="s">
        <v>5957</v>
      </c>
    </row>
    <row r="102" spans="1:8" s="122" customFormat="1" ht="34.5" customHeight="1" x14ac:dyDescent="0.2">
      <c r="A102" s="162">
        <f t="shared" si="6"/>
        <v>81</v>
      </c>
      <c r="B102" s="1200" t="s">
        <v>4182</v>
      </c>
      <c r="C102" s="1201">
        <v>0</v>
      </c>
      <c r="D102" s="1201">
        <v>730.85</v>
      </c>
      <c r="E102" s="1201">
        <v>730.84993999999995</v>
      </c>
      <c r="F102" s="1197">
        <f t="shared" si="5"/>
        <v>99.999991790381046</v>
      </c>
      <c r="G102" s="511" t="s">
        <v>603</v>
      </c>
      <c r="H102" s="1202" t="s">
        <v>61</v>
      </c>
    </row>
    <row r="103" spans="1:8" s="122" customFormat="1" ht="45" customHeight="1" x14ac:dyDescent="0.2">
      <c r="A103" s="162">
        <f t="shared" si="6"/>
        <v>82</v>
      </c>
      <c r="B103" s="1200" t="s">
        <v>4183</v>
      </c>
      <c r="C103" s="1201">
        <v>0</v>
      </c>
      <c r="D103" s="1201">
        <v>9560.41</v>
      </c>
      <c r="E103" s="1201">
        <v>9548.6121500000008</v>
      </c>
      <c r="F103" s="1197">
        <f t="shared" si="5"/>
        <v>99.876596819592478</v>
      </c>
      <c r="G103" s="511" t="s">
        <v>603</v>
      </c>
      <c r="H103" s="1215" t="s">
        <v>5958</v>
      </c>
    </row>
    <row r="104" spans="1:8" s="122" customFormat="1" ht="34.5" customHeight="1" x14ac:dyDescent="0.2">
      <c r="A104" s="162">
        <f t="shared" si="6"/>
        <v>83</v>
      </c>
      <c r="B104" s="1200" t="s">
        <v>4184</v>
      </c>
      <c r="C104" s="1201">
        <v>0</v>
      </c>
      <c r="D104" s="1201">
        <v>4300</v>
      </c>
      <c r="E104" s="1201">
        <v>4300</v>
      </c>
      <c r="F104" s="1197">
        <f t="shared" si="5"/>
        <v>100</v>
      </c>
      <c r="G104" s="511" t="s">
        <v>603</v>
      </c>
      <c r="H104" s="1202" t="s">
        <v>61</v>
      </c>
    </row>
    <row r="105" spans="1:8" s="122" customFormat="1" ht="24" customHeight="1" x14ac:dyDescent="0.2">
      <c r="A105" s="162">
        <f t="shared" si="6"/>
        <v>84</v>
      </c>
      <c r="B105" s="1200" t="s">
        <v>4185</v>
      </c>
      <c r="C105" s="1201">
        <v>0</v>
      </c>
      <c r="D105" s="1201">
        <v>3747.61</v>
      </c>
      <c r="E105" s="1201">
        <v>3747.6043300000001</v>
      </c>
      <c r="F105" s="1197">
        <f t="shared" si="5"/>
        <v>99.999848703573747</v>
      </c>
      <c r="G105" s="511" t="s">
        <v>603</v>
      </c>
      <c r="H105" s="1202" t="s">
        <v>61</v>
      </c>
    </row>
    <row r="106" spans="1:8" s="122" customFormat="1" ht="24" customHeight="1" x14ac:dyDescent="0.2">
      <c r="A106" s="162">
        <f t="shared" si="6"/>
        <v>85</v>
      </c>
      <c r="B106" s="1200" t="s">
        <v>4012</v>
      </c>
      <c r="C106" s="1201">
        <v>0</v>
      </c>
      <c r="D106" s="1201">
        <v>19990</v>
      </c>
      <c r="E106" s="1201">
        <v>19990</v>
      </c>
      <c r="F106" s="1197">
        <f t="shared" si="5"/>
        <v>100</v>
      </c>
      <c r="G106" s="511" t="s">
        <v>603</v>
      </c>
      <c r="H106" s="1202" t="s">
        <v>61</v>
      </c>
    </row>
    <row r="107" spans="1:8" s="122" customFormat="1" ht="73.5" x14ac:dyDescent="0.2">
      <c r="A107" s="162">
        <f t="shared" si="6"/>
        <v>86</v>
      </c>
      <c r="B107" s="1200" t="s">
        <v>5959</v>
      </c>
      <c r="C107" s="1201">
        <v>0</v>
      </c>
      <c r="D107" s="1201">
        <v>10000</v>
      </c>
      <c r="E107" s="1201">
        <v>0</v>
      </c>
      <c r="F107" s="1197">
        <f t="shared" si="5"/>
        <v>0</v>
      </c>
      <c r="G107" s="1211" t="s">
        <v>599</v>
      </c>
      <c r="H107" s="1214" t="s">
        <v>5960</v>
      </c>
    </row>
    <row r="108" spans="1:8" s="122" customFormat="1" ht="45" customHeight="1" x14ac:dyDescent="0.2">
      <c r="A108" s="162">
        <f t="shared" si="6"/>
        <v>87</v>
      </c>
      <c r="B108" s="1200" t="s">
        <v>4186</v>
      </c>
      <c r="C108" s="1201">
        <v>0</v>
      </c>
      <c r="D108" s="1201">
        <v>2150.17</v>
      </c>
      <c r="E108" s="1201">
        <v>2131.6263399999998</v>
      </c>
      <c r="F108" s="1197">
        <f t="shared" si="5"/>
        <v>99.137572377998012</v>
      </c>
      <c r="G108" s="511" t="s">
        <v>603</v>
      </c>
      <c r="H108" s="1215" t="s">
        <v>5961</v>
      </c>
    </row>
    <row r="109" spans="1:8" s="122" customFormat="1" ht="15" customHeight="1" x14ac:dyDescent="0.2">
      <c r="A109" s="162">
        <f t="shared" si="6"/>
        <v>88</v>
      </c>
      <c r="B109" s="1200" t="s">
        <v>4911</v>
      </c>
      <c r="C109" s="1201">
        <v>0</v>
      </c>
      <c r="D109" s="1201">
        <v>16935.240000000002</v>
      </c>
      <c r="E109" s="1201">
        <v>16935.228780000001</v>
      </c>
      <c r="F109" s="1197">
        <f t="shared" si="5"/>
        <v>99.999933747617405</v>
      </c>
      <c r="G109" s="511" t="s">
        <v>603</v>
      </c>
      <c r="H109" s="1202" t="s">
        <v>61</v>
      </c>
    </row>
    <row r="110" spans="1:8" s="122" customFormat="1" ht="153" customHeight="1" x14ac:dyDescent="0.2">
      <c r="A110" s="162">
        <f t="shared" si="6"/>
        <v>89</v>
      </c>
      <c r="B110" s="1200" t="s">
        <v>3079</v>
      </c>
      <c r="C110" s="1201">
        <v>18515</v>
      </c>
      <c r="D110" s="1201">
        <v>54504.01</v>
      </c>
      <c r="E110" s="1201">
        <v>12411.066940000002</v>
      </c>
      <c r="F110" s="1197">
        <f t="shared" si="5"/>
        <v>22.770924451246803</v>
      </c>
      <c r="G110" s="1211" t="s">
        <v>599</v>
      </c>
      <c r="H110" s="1214" t="s">
        <v>5962</v>
      </c>
    </row>
    <row r="111" spans="1:8" s="122" customFormat="1" ht="132" customHeight="1" x14ac:dyDescent="0.2">
      <c r="A111" s="162">
        <f t="shared" si="6"/>
        <v>90</v>
      </c>
      <c r="B111" s="1200" t="s">
        <v>545</v>
      </c>
      <c r="C111" s="1201">
        <v>25000</v>
      </c>
      <c r="D111" s="1201">
        <v>53390.080000000002</v>
      </c>
      <c r="E111" s="1201">
        <v>28315.766200000002</v>
      </c>
      <c r="F111" s="1197">
        <f t="shared" si="5"/>
        <v>53.035631712857523</v>
      </c>
      <c r="G111" s="1199" t="s">
        <v>599</v>
      </c>
      <c r="H111" s="1215" t="s">
        <v>5963</v>
      </c>
    </row>
    <row r="112" spans="1:8" s="122" customFormat="1" ht="24" customHeight="1" x14ac:dyDescent="0.2">
      <c r="A112" s="162">
        <f t="shared" si="6"/>
        <v>91</v>
      </c>
      <c r="B112" s="1200" t="s">
        <v>2828</v>
      </c>
      <c r="C112" s="1201">
        <v>128209</v>
      </c>
      <c r="D112" s="1201">
        <v>144022.57</v>
      </c>
      <c r="E112" s="1201">
        <v>144022.56438</v>
      </c>
      <c r="F112" s="1197">
        <f t="shared" si="5"/>
        <v>99.999996097833815</v>
      </c>
      <c r="G112" s="511" t="s">
        <v>603</v>
      </c>
      <c r="H112" s="1202" t="s">
        <v>61</v>
      </c>
    </row>
    <row r="113" spans="1:8" s="122" customFormat="1" ht="246" customHeight="1" x14ac:dyDescent="0.2">
      <c r="A113" s="162">
        <f t="shared" si="6"/>
        <v>92</v>
      </c>
      <c r="B113" s="1200" t="s">
        <v>3080</v>
      </c>
      <c r="C113" s="1201">
        <v>50000</v>
      </c>
      <c r="D113" s="1201">
        <v>101190.5</v>
      </c>
      <c r="E113" s="1201">
        <v>95137.136039999998</v>
      </c>
      <c r="F113" s="1197">
        <f t="shared" si="5"/>
        <v>94.017853494152121</v>
      </c>
      <c r="G113" s="1211" t="s">
        <v>599</v>
      </c>
      <c r="H113" s="1215" t="s">
        <v>5964</v>
      </c>
    </row>
    <row r="114" spans="1:8" s="122" customFormat="1" ht="24" customHeight="1" x14ac:dyDescent="0.2">
      <c r="A114" s="162">
        <f t="shared" si="6"/>
        <v>93</v>
      </c>
      <c r="B114" s="1200" t="s">
        <v>3463</v>
      </c>
      <c r="C114" s="1201">
        <v>0</v>
      </c>
      <c r="D114" s="1201">
        <v>3694.58</v>
      </c>
      <c r="E114" s="1201">
        <v>3694.5749700000001</v>
      </c>
      <c r="F114" s="1197">
        <f t="shared" si="5"/>
        <v>99.999863854619477</v>
      </c>
      <c r="G114" s="511" t="s">
        <v>603</v>
      </c>
      <c r="H114" s="1202" t="s">
        <v>61</v>
      </c>
    </row>
    <row r="115" spans="1:8" s="122" customFormat="1" ht="24" customHeight="1" x14ac:dyDescent="0.2">
      <c r="A115" s="162">
        <f t="shared" si="6"/>
        <v>94</v>
      </c>
      <c r="B115" s="1200" t="s">
        <v>3619</v>
      </c>
      <c r="C115" s="1201">
        <v>0</v>
      </c>
      <c r="D115" s="1201">
        <v>37200</v>
      </c>
      <c r="E115" s="1201">
        <v>37200</v>
      </c>
      <c r="F115" s="1197">
        <f t="shared" si="5"/>
        <v>100</v>
      </c>
      <c r="G115" s="511" t="s">
        <v>603</v>
      </c>
      <c r="H115" s="1202" t="s">
        <v>61</v>
      </c>
    </row>
    <row r="116" spans="1:8" s="122" customFormat="1" ht="159.75" customHeight="1" x14ac:dyDescent="0.2">
      <c r="A116" s="162">
        <f t="shared" si="6"/>
        <v>95</v>
      </c>
      <c r="B116" s="1200" t="s">
        <v>3495</v>
      </c>
      <c r="C116" s="1201">
        <v>0</v>
      </c>
      <c r="D116" s="1201">
        <v>76497.289999999994</v>
      </c>
      <c r="E116" s="1201">
        <v>43872.29</v>
      </c>
      <c r="F116" s="1197">
        <f t="shared" si="5"/>
        <v>57.351430357859748</v>
      </c>
      <c r="G116" s="1211" t="s">
        <v>599</v>
      </c>
      <c r="H116" s="1215" t="s">
        <v>5965</v>
      </c>
    </row>
    <row r="117" spans="1:8" s="122" customFormat="1" ht="13.5" customHeight="1" thickBot="1" x14ac:dyDescent="0.25">
      <c r="A117" s="1408" t="s">
        <v>295</v>
      </c>
      <c r="B117" s="1409"/>
      <c r="C117" s="140">
        <f>SUM(C63:C116)</f>
        <v>738461</v>
      </c>
      <c r="D117" s="150">
        <f>SUM(D63:D116)</f>
        <v>1108754.5499999998</v>
      </c>
      <c r="E117" s="150">
        <f>SUM(E63:E116)</f>
        <v>749603.64660000009</v>
      </c>
      <c r="F117" s="151">
        <f t="shared" si="5"/>
        <v>67.607717740594637</v>
      </c>
      <c r="G117" s="142"/>
      <c r="H117" s="152"/>
    </row>
    <row r="118" spans="1:8" ht="18" customHeight="1" thickBot="1" x14ac:dyDescent="0.2">
      <c r="A118" s="160" t="s">
        <v>591</v>
      </c>
      <c r="B118" s="134"/>
      <c r="C118" s="135"/>
      <c r="D118" s="135"/>
      <c r="E118" s="136"/>
      <c r="F118" s="137"/>
      <c r="G118" s="138"/>
      <c r="H118" s="167"/>
    </row>
    <row r="119" spans="1:8" s="122" customFormat="1" ht="132.75" customHeight="1" x14ac:dyDescent="0.2">
      <c r="A119" s="1208">
        <f>A116+1</f>
        <v>96</v>
      </c>
      <c r="B119" s="1200" t="s">
        <v>556</v>
      </c>
      <c r="C119" s="1201">
        <v>53835</v>
      </c>
      <c r="D119" s="1201">
        <v>12689</v>
      </c>
      <c r="E119" s="1201">
        <v>38.72</v>
      </c>
      <c r="F119" s="1197">
        <f t="shared" ref="F119:F141" si="7">E119/D119*100</f>
        <v>0.30514618961305068</v>
      </c>
      <c r="G119" s="1211" t="s">
        <v>599</v>
      </c>
      <c r="H119" s="1214" t="s">
        <v>5966</v>
      </c>
    </row>
    <row r="120" spans="1:8" s="122" customFormat="1" ht="57" customHeight="1" x14ac:dyDescent="0.2">
      <c r="A120" s="162">
        <f t="shared" ref="A120:A140" si="8">A119+1</f>
        <v>97</v>
      </c>
      <c r="B120" s="1200" t="s">
        <v>4013</v>
      </c>
      <c r="C120" s="1201">
        <v>200</v>
      </c>
      <c r="D120" s="1201">
        <v>200</v>
      </c>
      <c r="E120" s="1201">
        <v>0</v>
      </c>
      <c r="F120" s="1197">
        <f t="shared" si="7"/>
        <v>0</v>
      </c>
      <c r="G120" s="1211" t="s">
        <v>599</v>
      </c>
      <c r="H120" s="1214" t="s">
        <v>5967</v>
      </c>
    </row>
    <row r="121" spans="1:8" s="122" customFormat="1" ht="79.150000000000006" customHeight="1" x14ac:dyDescent="0.2">
      <c r="A121" s="162">
        <f t="shared" si="8"/>
        <v>98</v>
      </c>
      <c r="B121" s="1200" t="s">
        <v>4276</v>
      </c>
      <c r="C121" s="1201">
        <v>0</v>
      </c>
      <c r="D121" s="1201">
        <v>12000</v>
      </c>
      <c r="E121" s="1201">
        <v>0</v>
      </c>
      <c r="F121" s="1197">
        <f t="shared" si="7"/>
        <v>0</v>
      </c>
      <c r="G121" s="1211" t="s">
        <v>599</v>
      </c>
      <c r="H121" s="1214" t="s">
        <v>5968</v>
      </c>
    </row>
    <row r="122" spans="1:8" s="122" customFormat="1" ht="24" customHeight="1" x14ac:dyDescent="0.2">
      <c r="A122" s="162">
        <f t="shared" si="8"/>
        <v>99</v>
      </c>
      <c r="B122" s="1200" t="s">
        <v>3779</v>
      </c>
      <c r="C122" s="1201">
        <v>0</v>
      </c>
      <c r="D122" s="1201">
        <v>10551.3</v>
      </c>
      <c r="E122" s="1201">
        <v>10551.280339999999</v>
      </c>
      <c r="F122" s="1197">
        <f t="shared" si="7"/>
        <v>99.999813672248919</v>
      </c>
      <c r="G122" s="511" t="s">
        <v>603</v>
      </c>
      <c r="H122" s="1202" t="s">
        <v>61</v>
      </c>
    </row>
    <row r="123" spans="1:8" s="122" customFormat="1" ht="24" customHeight="1" x14ac:dyDescent="0.2">
      <c r="A123" s="162">
        <f t="shared" si="8"/>
        <v>100</v>
      </c>
      <c r="B123" s="1200" t="s">
        <v>3464</v>
      </c>
      <c r="C123" s="1201">
        <v>0</v>
      </c>
      <c r="D123" s="1201">
        <v>106.41</v>
      </c>
      <c r="E123" s="1201">
        <v>106.41</v>
      </c>
      <c r="F123" s="1197">
        <f t="shared" si="7"/>
        <v>100</v>
      </c>
      <c r="G123" s="511" t="s">
        <v>603</v>
      </c>
      <c r="H123" s="1202" t="s">
        <v>61</v>
      </c>
    </row>
    <row r="124" spans="1:8" s="122" customFormat="1" ht="24" customHeight="1" x14ac:dyDescent="0.2">
      <c r="A124" s="162">
        <f t="shared" si="8"/>
        <v>101</v>
      </c>
      <c r="B124" s="1200" t="s">
        <v>3465</v>
      </c>
      <c r="C124" s="1201">
        <v>0</v>
      </c>
      <c r="D124" s="1201">
        <v>125.16</v>
      </c>
      <c r="E124" s="1201">
        <v>125.15786</v>
      </c>
      <c r="F124" s="1197">
        <f t="shared" si="7"/>
        <v>99.998290188558641</v>
      </c>
      <c r="G124" s="511" t="s">
        <v>603</v>
      </c>
      <c r="H124" s="1202" t="s">
        <v>61</v>
      </c>
    </row>
    <row r="125" spans="1:8" s="122" customFormat="1" ht="84" x14ac:dyDescent="0.2">
      <c r="A125" s="162">
        <f t="shared" si="8"/>
        <v>102</v>
      </c>
      <c r="B125" s="1200" t="s">
        <v>4278</v>
      </c>
      <c r="C125" s="1201">
        <v>54200</v>
      </c>
      <c r="D125" s="1201">
        <v>62198.399999999994</v>
      </c>
      <c r="E125" s="1201">
        <v>0</v>
      </c>
      <c r="F125" s="1197">
        <f t="shared" si="7"/>
        <v>0</v>
      </c>
      <c r="G125" s="1211" t="s">
        <v>599</v>
      </c>
      <c r="H125" s="1215" t="s">
        <v>5969</v>
      </c>
    </row>
    <row r="126" spans="1:8" s="122" customFormat="1" ht="24" customHeight="1" x14ac:dyDescent="0.2">
      <c r="A126" s="162">
        <f t="shared" si="8"/>
        <v>103</v>
      </c>
      <c r="B126" s="1200" t="s">
        <v>3466</v>
      </c>
      <c r="C126" s="1201">
        <v>0</v>
      </c>
      <c r="D126" s="1201">
        <v>11334.95</v>
      </c>
      <c r="E126" s="1201">
        <v>11334.948349999999</v>
      </c>
      <c r="F126" s="1197">
        <f t="shared" si="7"/>
        <v>99.999985443252925</v>
      </c>
      <c r="G126" s="511" t="s">
        <v>603</v>
      </c>
      <c r="H126" s="1202" t="s">
        <v>61</v>
      </c>
    </row>
    <row r="127" spans="1:8" s="122" customFormat="1" ht="45" customHeight="1" x14ac:dyDescent="0.2">
      <c r="A127" s="162">
        <f t="shared" si="8"/>
        <v>104</v>
      </c>
      <c r="B127" s="1200" t="s">
        <v>2973</v>
      </c>
      <c r="C127" s="1201">
        <v>0</v>
      </c>
      <c r="D127" s="1201">
        <v>20523.079999999998</v>
      </c>
      <c r="E127" s="1201">
        <v>20523.074570000001</v>
      </c>
      <c r="F127" s="1197">
        <f t="shared" si="7"/>
        <v>99.999973541982996</v>
      </c>
      <c r="G127" s="511" t="s">
        <v>603</v>
      </c>
      <c r="H127" s="1202" t="s">
        <v>61</v>
      </c>
    </row>
    <row r="128" spans="1:8" s="122" customFormat="1" ht="24" customHeight="1" x14ac:dyDescent="0.2">
      <c r="A128" s="162">
        <f t="shared" si="8"/>
        <v>105</v>
      </c>
      <c r="B128" s="1200" t="s">
        <v>3493</v>
      </c>
      <c r="C128" s="1201">
        <v>0</v>
      </c>
      <c r="D128" s="1201">
        <v>60779.199999999997</v>
      </c>
      <c r="E128" s="1201">
        <v>60779.19814</v>
      </c>
      <c r="F128" s="1197">
        <f t="shared" si="7"/>
        <v>99.999996939742559</v>
      </c>
      <c r="G128" s="511" t="s">
        <v>603</v>
      </c>
      <c r="H128" s="1202" t="s">
        <v>61</v>
      </c>
    </row>
    <row r="129" spans="1:8" s="122" customFormat="1" ht="24" customHeight="1" x14ac:dyDescent="0.2">
      <c r="A129" s="162">
        <f t="shared" si="8"/>
        <v>106</v>
      </c>
      <c r="B129" s="1200" t="s">
        <v>3220</v>
      </c>
      <c r="C129" s="1201">
        <v>0</v>
      </c>
      <c r="D129" s="1201">
        <v>7000</v>
      </c>
      <c r="E129" s="1201">
        <v>7000</v>
      </c>
      <c r="F129" s="1197">
        <f t="shared" si="7"/>
        <v>100</v>
      </c>
      <c r="G129" s="511" t="s">
        <v>603</v>
      </c>
      <c r="H129" s="1202" t="s">
        <v>61</v>
      </c>
    </row>
    <row r="130" spans="1:8" s="122" customFormat="1" ht="35.25" customHeight="1" x14ac:dyDescent="0.2">
      <c r="A130" s="162">
        <f t="shared" si="8"/>
        <v>107</v>
      </c>
      <c r="B130" s="1200" t="s">
        <v>3221</v>
      </c>
      <c r="C130" s="1201">
        <v>0</v>
      </c>
      <c r="D130" s="1201">
        <v>54663.94</v>
      </c>
      <c r="E130" s="1201">
        <v>54663.925960000008</v>
      </c>
      <c r="F130" s="1197">
        <f t="shared" si="7"/>
        <v>99.999974315792102</v>
      </c>
      <c r="G130" s="511" t="s">
        <v>603</v>
      </c>
      <c r="H130" s="1202" t="s">
        <v>61</v>
      </c>
    </row>
    <row r="131" spans="1:8" s="122" customFormat="1" ht="35.25" customHeight="1" x14ac:dyDescent="0.2">
      <c r="A131" s="162">
        <f t="shared" si="8"/>
        <v>108</v>
      </c>
      <c r="B131" s="1200" t="s">
        <v>3496</v>
      </c>
      <c r="C131" s="1201">
        <v>0</v>
      </c>
      <c r="D131" s="1201">
        <v>87099.75</v>
      </c>
      <c r="E131" s="1201">
        <v>87099.739170000001</v>
      </c>
      <c r="F131" s="1197">
        <f t="shared" si="7"/>
        <v>99.999987565980391</v>
      </c>
      <c r="G131" s="511" t="s">
        <v>603</v>
      </c>
      <c r="H131" s="1202" t="s">
        <v>61</v>
      </c>
    </row>
    <row r="132" spans="1:8" s="122" customFormat="1" ht="89.25" customHeight="1" x14ac:dyDescent="0.2">
      <c r="A132" s="162">
        <f t="shared" si="8"/>
        <v>109</v>
      </c>
      <c r="B132" s="1200" t="s">
        <v>4014</v>
      </c>
      <c r="C132" s="1201">
        <v>0</v>
      </c>
      <c r="D132" s="1201">
        <v>3194</v>
      </c>
      <c r="E132" s="1201">
        <v>0</v>
      </c>
      <c r="F132" s="1197">
        <f t="shared" si="7"/>
        <v>0</v>
      </c>
      <c r="G132" s="1199" t="s">
        <v>599</v>
      </c>
      <c r="H132" s="1215" t="s">
        <v>5970</v>
      </c>
    </row>
    <row r="133" spans="1:8" s="122" customFormat="1" ht="35.25" customHeight="1" x14ac:dyDescent="0.2">
      <c r="A133" s="162">
        <f t="shared" si="8"/>
        <v>110</v>
      </c>
      <c r="B133" s="1200" t="s">
        <v>4015</v>
      </c>
      <c r="C133" s="1201">
        <v>0</v>
      </c>
      <c r="D133" s="1201">
        <v>14160</v>
      </c>
      <c r="E133" s="1201">
        <v>14160</v>
      </c>
      <c r="F133" s="1197">
        <f t="shared" si="7"/>
        <v>100</v>
      </c>
      <c r="G133" s="1199" t="s">
        <v>599</v>
      </c>
      <c r="H133" s="1202" t="s">
        <v>61</v>
      </c>
    </row>
    <row r="134" spans="1:8" s="122" customFormat="1" ht="24" customHeight="1" x14ac:dyDescent="0.2">
      <c r="A134" s="162">
        <f t="shared" si="8"/>
        <v>111</v>
      </c>
      <c r="B134" s="1200" t="s">
        <v>3497</v>
      </c>
      <c r="C134" s="1201">
        <v>0</v>
      </c>
      <c r="D134" s="1201">
        <v>9569.9399999999987</v>
      </c>
      <c r="E134" s="1201">
        <v>9569.9178999999986</v>
      </c>
      <c r="F134" s="1197">
        <f t="shared" si="7"/>
        <v>99.9997690685626</v>
      </c>
      <c r="G134" s="1199" t="s">
        <v>599</v>
      </c>
      <c r="H134" s="1202" t="s">
        <v>61</v>
      </c>
    </row>
    <row r="135" spans="1:8" s="122" customFormat="1" ht="84" x14ac:dyDescent="0.2">
      <c r="A135" s="162">
        <f t="shared" si="8"/>
        <v>112</v>
      </c>
      <c r="B135" s="1200" t="s">
        <v>4279</v>
      </c>
      <c r="C135" s="1201">
        <v>8800</v>
      </c>
      <c r="D135" s="1201">
        <v>17946.599999999999</v>
      </c>
      <c r="E135" s="1201">
        <v>0</v>
      </c>
      <c r="F135" s="1197">
        <f t="shared" si="7"/>
        <v>0</v>
      </c>
      <c r="G135" s="1199" t="s">
        <v>599</v>
      </c>
      <c r="H135" s="1215" t="s">
        <v>5969</v>
      </c>
    </row>
    <row r="136" spans="1:8" s="122" customFormat="1" ht="34.5" customHeight="1" x14ac:dyDescent="0.2">
      <c r="A136" s="162">
        <f t="shared" si="8"/>
        <v>113</v>
      </c>
      <c r="B136" s="1200" t="s">
        <v>5971</v>
      </c>
      <c r="C136" s="1201">
        <v>0</v>
      </c>
      <c r="D136" s="1201">
        <v>16556.990000000002</v>
      </c>
      <c r="E136" s="1201">
        <v>16556.982510000002</v>
      </c>
      <c r="F136" s="1197">
        <f t="shared" si="7"/>
        <v>99.999954762308846</v>
      </c>
      <c r="G136" s="1199" t="s">
        <v>599</v>
      </c>
      <c r="H136" s="1202" t="s">
        <v>61</v>
      </c>
    </row>
    <row r="137" spans="1:8" s="122" customFormat="1" ht="35.25" customHeight="1" x14ac:dyDescent="0.2">
      <c r="A137" s="162">
        <f t="shared" si="8"/>
        <v>114</v>
      </c>
      <c r="B137" s="1200" t="s">
        <v>4306</v>
      </c>
      <c r="C137" s="1201">
        <v>0</v>
      </c>
      <c r="D137" s="1201">
        <v>21480.539999999997</v>
      </c>
      <c r="E137" s="1201">
        <v>21480.51568</v>
      </c>
      <c r="F137" s="1197">
        <f t="shared" si="7"/>
        <v>99.999886781244811</v>
      </c>
      <c r="G137" s="1199" t="s">
        <v>599</v>
      </c>
      <c r="H137" s="1202" t="s">
        <v>61</v>
      </c>
    </row>
    <row r="138" spans="1:8" s="122" customFormat="1" ht="34.5" customHeight="1" x14ac:dyDescent="0.2">
      <c r="A138" s="162">
        <f t="shared" si="8"/>
        <v>115</v>
      </c>
      <c r="B138" s="1200" t="s">
        <v>4307</v>
      </c>
      <c r="C138" s="1201">
        <v>0</v>
      </c>
      <c r="D138" s="1201">
        <v>18098.29</v>
      </c>
      <c r="E138" s="1201">
        <v>18098.27965</v>
      </c>
      <c r="F138" s="1197">
        <f t="shared" si="7"/>
        <v>99.999942812276728</v>
      </c>
      <c r="G138" s="1199" t="s">
        <v>599</v>
      </c>
      <c r="H138" s="1202" t="s">
        <v>61</v>
      </c>
    </row>
    <row r="139" spans="1:8" s="122" customFormat="1" ht="34.5" customHeight="1" x14ac:dyDescent="0.2">
      <c r="A139" s="162">
        <f t="shared" si="8"/>
        <v>116</v>
      </c>
      <c r="B139" s="1200" t="s">
        <v>5972</v>
      </c>
      <c r="C139" s="1201">
        <v>0</v>
      </c>
      <c r="D139" s="1201">
        <v>5892.33</v>
      </c>
      <c r="E139" s="1201">
        <v>5892.3253500000001</v>
      </c>
      <c r="F139" s="1197">
        <f t="shared" si="7"/>
        <v>99.999921083849685</v>
      </c>
      <c r="G139" s="1199" t="s">
        <v>599</v>
      </c>
      <c r="H139" s="1202" t="s">
        <v>61</v>
      </c>
    </row>
    <row r="140" spans="1:8" s="122" customFormat="1" ht="24" customHeight="1" x14ac:dyDescent="0.2">
      <c r="A140" s="162">
        <f t="shared" si="8"/>
        <v>117</v>
      </c>
      <c r="B140" s="1200" t="s">
        <v>4309</v>
      </c>
      <c r="C140" s="1201">
        <v>0</v>
      </c>
      <c r="D140" s="1201">
        <v>850.01</v>
      </c>
      <c r="E140" s="1201">
        <v>850</v>
      </c>
      <c r="F140" s="1197">
        <f t="shared" si="7"/>
        <v>99.998823543252442</v>
      </c>
      <c r="G140" s="1199" t="s">
        <v>599</v>
      </c>
      <c r="H140" s="1202" t="s">
        <v>61</v>
      </c>
    </row>
    <row r="141" spans="1:8" s="122" customFormat="1" ht="13.5" customHeight="1" thickBot="1" x14ac:dyDescent="0.25">
      <c r="A141" s="1408" t="s">
        <v>295</v>
      </c>
      <c r="B141" s="1409"/>
      <c r="C141" s="140">
        <f>SUM(C119:C140)</f>
        <v>117035</v>
      </c>
      <c r="D141" s="140">
        <f>SUM(D119:D140)</f>
        <v>447019.88999999996</v>
      </c>
      <c r="E141" s="140">
        <f>SUM(E119:E140)</f>
        <v>338830.47548000002</v>
      </c>
      <c r="F141" s="151">
        <f t="shared" si="7"/>
        <v>75.797628485837635</v>
      </c>
      <c r="G141" s="142"/>
      <c r="H141" s="152"/>
    </row>
    <row r="142" spans="1:8" s="157" customFormat="1" x14ac:dyDescent="0.2">
      <c r="A142" s="123"/>
      <c r="B142" s="153"/>
      <c r="C142" s="123"/>
      <c r="D142" s="123"/>
      <c r="E142" s="123"/>
      <c r="F142" s="154"/>
      <c r="G142" s="155"/>
      <c r="H142" s="156"/>
    </row>
  </sheetData>
  <mergeCells count="12">
    <mergeCell ref="A141:B141"/>
    <mergeCell ref="A1:H1"/>
    <mergeCell ref="A4:B4"/>
    <mergeCell ref="A5:B5"/>
    <mergeCell ref="A6:B6"/>
    <mergeCell ref="A8:B8"/>
    <mergeCell ref="A9:B9"/>
    <mergeCell ref="A10:B10"/>
    <mergeCell ref="A35:B35"/>
    <mergeCell ref="A58:B58"/>
    <mergeCell ref="A61:B61"/>
    <mergeCell ref="A117:B117"/>
  </mergeCells>
  <printOptions horizontalCentered="1"/>
  <pageMargins left="0.31496062992125984" right="0.31496062992125984" top="0.51181102362204722" bottom="0.43307086614173229" header="0.31496062992125984" footer="0.23622047244094491"/>
  <pageSetup paperSize="9" scale="96" firstPageNumber="261" fitToHeight="0" orientation="landscape" useFirstPageNumber="1" r:id="rId1"/>
  <headerFooter>
    <oddHeader>&amp;L&amp;"Tahoma,Kurzíva"&amp;9Závěrečný účet Moravskoslezského kraje za rok 2024&amp;R&amp;"Tahoma,Kurzíva"&amp;9Tabulka č. 22</oddHeader>
    <oddFooter>&amp;C&amp;"Tahoma,Obyčejné"&amp;P</oddFooter>
  </headerFooter>
  <rowBreaks count="1" manualBreakCount="1">
    <brk id="27" max="7"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6D92A-F6C9-4E21-8D8B-843BBFC926FB}">
  <sheetPr>
    <pageSetUpPr fitToPage="1"/>
  </sheetPr>
  <dimension ref="A1:H72"/>
  <sheetViews>
    <sheetView zoomScaleNormal="100" zoomScaleSheetLayoutView="100" workbookViewId="0">
      <pane ySplit="14" topLeftCell="A15" activePane="bottomLeft" state="frozen"/>
      <selection activeCell="I7" sqref="I7"/>
      <selection pane="bottomLeft" activeCell="I7" sqref="I7"/>
    </sheetView>
  </sheetViews>
  <sheetFormatPr defaultColWidth="9.140625" defaultRowHeight="10.5" x14ac:dyDescent="0.2"/>
  <cols>
    <col min="1" max="1" width="6.42578125" style="120" customWidth="1"/>
    <col min="2" max="2" width="42.7109375" style="122" customWidth="1"/>
    <col min="3" max="4" width="13.140625" style="123" customWidth="1"/>
    <col min="5" max="5" width="13.140625" style="120" customWidth="1"/>
    <col min="6" max="6" width="8" style="124" customWidth="1"/>
    <col min="7" max="7" width="10.7109375" style="121" customWidth="1"/>
    <col min="8" max="8" width="42.7109375" style="125" customWidth="1"/>
    <col min="9" max="16384" width="9.140625" style="120"/>
  </cols>
  <sheetData>
    <row r="1" spans="1:8" s="115" customFormat="1" ht="18" customHeight="1" x14ac:dyDescent="0.2">
      <c r="A1" s="1412" t="s">
        <v>5973</v>
      </c>
      <c r="B1" s="1412"/>
      <c r="C1" s="1412"/>
      <c r="D1" s="1412"/>
      <c r="E1" s="1412"/>
      <c r="F1" s="1412"/>
      <c r="G1" s="1412"/>
      <c r="H1" s="1412"/>
    </row>
    <row r="2" spans="1:8" ht="12" customHeight="1" x14ac:dyDescent="0.2"/>
    <row r="3" spans="1:8" ht="12" customHeight="1" thickBot="1" x14ac:dyDescent="0.2">
      <c r="A3" s="116"/>
      <c r="F3" s="126" t="s">
        <v>587</v>
      </c>
    </row>
    <row r="4" spans="1:8" ht="24" customHeight="1" x14ac:dyDescent="0.2">
      <c r="A4" s="1413"/>
      <c r="B4" s="1414"/>
      <c r="C4" s="506" t="s">
        <v>5476</v>
      </c>
      <c r="D4" s="506" t="s">
        <v>5477</v>
      </c>
      <c r="E4" s="506" t="s">
        <v>5478</v>
      </c>
      <c r="F4" s="507" t="s">
        <v>286</v>
      </c>
      <c r="G4" s="158"/>
      <c r="H4" s="159"/>
    </row>
    <row r="5" spans="1:8" ht="12.95" customHeight="1" x14ac:dyDescent="0.2">
      <c r="A5" s="1410" t="s">
        <v>588</v>
      </c>
      <c r="B5" s="1411"/>
      <c r="C5" s="1189">
        <f>C50</f>
        <v>39978</v>
      </c>
      <c r="D5" s="1189">
        <f>D50</f>
        <v>140620.89999999997</v>
      </c>
      <c r="E5" s="1189">
        <f>E50</f>
        <v>72244.919959999999</v>
      </c>
      <c r="F5" s="1190">
        <f t="shared" ref="F5:F10" si="0">E5/D5*100</f>
        <v>51.37566319089126</v>
      </c>
      <c r="G5" s="155"/>
      <c r="H5" s="156"/>
    </row>
    <row r="6" spans="1:8" ht="12.95" customHeight="1" x14ac:dyDescent="0.2">
      <c r="A6" s="1410" t="s">
        <v>589</v>
      </c>
      <c r="B6" s="1411"/>
      <c r="C6" s="1191">
        <f>C55</f>
        <v>1800</v>
      </c>
      <c r="D6" s="1191">
        <f>D55</f>
        <v>6565.9</v>
      </c>
      <c r="E6" s="1191">
        <f>E55</f>
        <v>6565.9</v>
      </c>
      <c r="F6" s="1190">
        <f t="shared" si="0"/>
        <v>100</v>
      </c>
      <c r="G6" s="155"/>
      <c r="H6" s="1236"/>
    </row>
    <row r="7" spans="1:8" ht="12.95" customHeight="1" x14ac:dyDescent="0.2">
      <c r="A7" s="168" t="s">
        <v>616</v>
      </c>
      <c r="B7" s="1217"/>
      <c r="C7" s="1191">
        <f>C58</f>
        <v>0</v>
      </c>
      <c r="D7" s="1191">
        <f>D58</f>
        <v>32619.980000000003</v>
      </c>
      <c r="E7" s="1191">
        <f>E58</f>
        <v>3400</v>
      </c>
      <c r="F7" s="1190">
        <f t="shared" si="0"/>
        <v>10.423059732102839</v>
      </c>
      <c r="G7" s="155"/>
      <c r="H7" s="156"/>
    </row>
    <row r="8" spans="1:8" ht="12.95" customHeight="1" x14ac:dyDescent="0.2">
      <c r="A8" s="1410" t="s">
        <v>590</v>
      </c>
      <c r="B8" s="1411"/>
      <c r="C8" s="1191">
        <f>C62</f>
        <v>100</v>
      </c>
      <c r="D8" s="1191">
        <f>D62</f>
        <v>9688</v>
      </c>
      <c r="E8" s="1191">
        <f>E62</f>
        <v>8442.0823699999983</v>
      </c>
      <c r="F8" s="1190">
        <f t="shared" si="0"/>
        <v>87.139578550784464</v>
      </c>
      <c r="G8" s="155"/>
      <c r="H8" s="156"/>
    </row>
    <row r="9" spans="1:8" ht="12.95" customHeight="1" x14ac:dyDescent="0.2">
      <c r="A9" s="1410" t="s">
        <v>591</v>
      </c>
      <c r="B9" s="1411"/>
      <c r="C9" s="1191">
        <f>C71</f>
        <v>131963</v>
      </c>
      <c r="D9" s="1191">
        <f>D71</f>
        <v>493345.37</v>
      </c>
      <c r="E9" s="1191">
        <f>E71</f>
        <v>200371.97701</v>
      </c>
      <c r="F9" s="1190">
        <f t="shared" si="0"/>
        <v>40.614950335907686</v>
      </c>
      <c r="G9" s="155"/>
      <c r="H9" s="156"/>
    </row>
    <row r="10" spans="1:8" s="116" customFormat="1" ht="13.5" customHeight="1" thickBot="1" x14ac:dyDescent="0.25">
      <c r="A10" s="1406" t="s">
        <v>295</v>
      </c>
      <c r="B10" s="1407"/>
      <c r="C10" s="127">
        <f>SUM(C5:C9)</f>
        <v>173841</v>
      </c>
      <c r="D10" s="127">
        <f>SUM(D5:D9)</f>
        <v>682840.14999999991</v>
      </c>
      <c r="E10" s="127">
        <f>SUM(E5:E9)</f>
        <v>291024.87933999998</v>
      </c>
      <c r="F10" s="128">
        <f t="shared" si="0"/>
        <v>42.619766769719099</v>
      </c>
      <c r="G10" s="155"/>
      <c r="H10" s="156"/>
    </row>
    <row r="11" spans="1:8" s="132" customFormat="1" ht="10.5" customHeight="1" x14ac:dyDescent="0.2">
      <c r="A11" s="116"/>
      <c r="B11" s="129"/>
      <c r="C11" s="130"/>
      <c r="D11" s="130"/>
      <c r="E11" s="130"/>
      <c r="F11" s="131"/>
      <c r="G11" s="121"/>
      <c r="H11" s="125"/>
    </row>
    <row r="12" spans="1:8" s="132" customFormat="1" ht="10.5" customHeight="1" x14ac:dyDescent="0.2">
      <c r="A12" s="116"/>
      <c r="B12" s="129"/>
      <c r="C12" s="130"/>
      <c r="D12" s="130"/>
      <c r="E12" s="130"/>
      <c r="F12" s="131"/>
      <c r="G12" s="121"/>
      <c r="H12" s="125"/>
    </row>
    <row r="13" spans="1:8" s="132" customFormat="1" ht="10.5" customHeight="1" thickBot="1" x14ac:dyDescent="0.2">
      <c r="A13" s="116"/>
      <c r="B13" s="129"/>
      <c r="C13" s="130"/>
      <c r="D13" s="130"/>
      <c r="E13" s="130"/>
      <c r="F13" s="131"/>
      <c r="G13" s="121"/>
      <c r="H13" s="126" t="s">
        <v>587</v>
      </c>
    </row>
    <row r="14" spans="1:8" ht="28.5" customHeight="1" thickBot="1" x14ac:dyDescent="0.25">
      <c r="A14" s="133" t="s">
        <v>592</v>
      </c>
      <c r="B14" s="1192" t="s">
        <v>508</v>
      </c>
      <c r="C14" s="506" t="s">
        <v>5476</v>
      </c>
      <c r="D14" s="506" t="s">
        <v>5477</v>
      </c>
      <c r="E14" s="506" t="s">
        <v>5478</v>
      </c>
      <c r="F14" s="1193" t="s">
        <v>286</v>
      </c>
      <c r="G14" s="1193" t="s">
        <v>593</v>
      </c>
      <c r="H14" s="1194" t="s">
        <v>594</v>
      </c>
    </row>
    <row r="15" spans="1:8" ht="15" customHeight="1" thickBot="1" x14ac:dyDescent="0.2">
      <c r="A15" s="160" t="s">
        <v>595</v>
      </c>
      <c r="B15" s="134"/>
      <c r="C15" s="135"/>
      <c r="D15" s="135"/>
      <c r="E15" s="136"/>
      <c r="F15" s="137"/>
      <c r="G15" s="138"/>
      <c r="H15" s="139"/>
    </row>
    <row r="16" spans="1:8" s="122" customFormat="1" ht="99" customHeight="1" x14ac:dyDescent="0.2">
      <c r="A16" s="162">
        <v>1</v>
      </c>
      <c r="B16" s="1200" t="s">
        <v>718</v>
      </c>
      <c r="C16" s="1201">
        <v>15000</v>
      </c>
      <c r="D16" s="1201">
        <v>48435.209999999992</v>
      </c>
      <c r="E16" s="1201">
        <v>15846.81624</v>
      </c>
      <c r="F16" s="1197">
        <f t="shared" ref="F16:F50" si="1">E16/D16*100</f>
        <v>32.717554522835769</v>
      </c>
      <c r="G16" s="510" t="s">
        <v>597</v>
      </c>
      <c r="H16" s="1202" t="s">
        <v>5974</v>
      </c>
    </row>
    <row r="17" spans="1:8" s="122" customFormat="1" ht="78" customHeight="1" x14ac:dyDescent="0.2">
      <c r="A17" s="162">
        <f>A16+1</f>
        <v>2</v>
      </c>
      <c r="B17" s="1195" t="s">
        <v>4937</v>
      </c>
      <c r="C17" s="1196">
        <v>0</v>
      </c>
      <c r="D17" s="1196">
        <v>2557.5</v>
      </c>
      <c r="E17" s="1196">
        <v>0</v>
      </c>
      <c r="F17" s="1197">
        <f t="shared" si="1"/>
        <v>0</v>
      </c>
      <c r="G17" s="392" t="s">
        <v>599</v>
      </c>
      <c r="H17" s="1202" t="s">
        <v>5975</v>
      </c>
    </row>
    <row r="18" spans="1:8" s="122" customFormat="1" ht="24" customHeight="1" x14ac:dyDescent="0.2">
      <c r="A18" s="162">
        <f t="shared" ref="A18:A49" si="2">A17+1</f>
        <v>3</v>
      </c>
      <c r="B18" s="1195" t="s">
        <v>719</v>
      </c>
      <c r="C18" s="1196">
        <v>1500</v>
      </c>
      <c r="D18" s="1196">
        <v>1895.0000000000002</v>
      </c>
      <c r="E18" s="1196">
        <v>1825.914</v>
      </c>
      <c r="F18" s="1197">
        <f t="shared" si="1"/>
        <v>96.35430079155671</v>
      </c>
      <c r="G18" s="392" t="s">
        <v>603</v>
      </c>
      <c r="H18" s="1202" t="s">
        <v>61</v>
      </c>
    </row>
    <row r="19" spans="1:8" s="122" customFormat="1" ht="24" customHeight="1" x14ac:dyDescent="0.2">
      <c r="A19" s="162">
        <f t="shared" si="2"/>
        <v>4</v>
      </c>
      <c r="B19" s="1195" t="s">
        <v>2646</v>
      </c>
      <c r="C19" s="1196">
        <v>3000</v>
      </c>
      <c r="D19" s="1196">
        <v>1842.5</v>
      </c>
      <c r="E19" s="1196">
        <v>976.8</v>
      </c>
      <c r="F19" s="1197">
        <f t="shared" si="1"/>
        <v>53.014925373134325</v>
      </c>
      <c r="G19" s="392" t="s">
        <v>599</v>
      </c>
      <c r="H19" s="1202" t="s">
        <v>5976</v>
      </c>
    </row>
    <row r="20" spans="1:8" s="122" customFormat="1" ht="109.5" customHeight="1" x14ac:dyDescent="0.2">
      <c r="A20" s="162">
        <f t="shared" si="2"/>
        <v>5</v>
      </c>
      <c r="B20" s="1195" t="s">
        <v>4948</v>
      </c>
      <c r="C20" s="1196">
        <v>2400</v>
      </c>
      <c r="D20" s="1196">
        <v>3606.4</v>
      </c>
      <c r="E20" s="1237">
        <v>1900.08159</v>
      </c>
      <c r="F20" s="1197">
        <f t="shared" si="1"/>
        <v>52.68637949201419</v>
      </c>
      <c r="G20" s="392" t="s">
        <v>599</v>
      </c>
      <c r="H20" s="1202" t="s">
        <v>5977</v>
      </c>
    </row>
    <row r="21" spans="1:8" s="122" customFormat="1" ht="24" customHeight="1" x14ac:dyDescent="0.2">
      <c r="A21" s="162">
        <f t="shared" si="2"/>
        <v>6</v>
      </c>
      <c r="B21" s="1203" t="s">
        <v>720</v>
      </c>
      <c r="C21" s="1196">
        <v>3000</v>
      </c>
      <c r="D21" s="1196">
        <v>3035.1000000000004</v>
      </c>
      <c r="E21" s="1196">
        <v>3033.279</v>
      </c>
      <c r="F21" s="1197">
        <f t="shared" si="1"/>
        <v>99.940001976870604</v>
      </c>
      <c r="G21" s="392" t="s">
        <v>599</v>
      </c>
      <c r="H21" s="1202" t="s">
        <v>61</v>
      </c>
    </row>
    <row r="22" spans="1:8" s="122" customFormat="1" ht="21" x14ac:dyDescent="0.2">
      <c r="A22" s="162">
        <f t="shared" si="2"/>
        <v>7</v>
      </c>
      <c r="B22" s="1203" t="s">
        <v>5019</v>
      </c>
      <c r="C22" s="1196">
        <v>2000</v>
      </c>
      <c r="D22" s="1196">
        <v>2000</v>
      </c>
      <c r="E22" s="1196">
        <v>2000</v>
      </c>
      <c r="F22" s="1197">
        <f t="shared" si="1"/>
        <v>100</v>
      </c>
      <c r="G22" s="392" t="s">
        <v>603</v>
      </c>
      <c r="H22" s="1202" t="s">
        <v>61</v>
      </c>
    </row>
    <row r="23" spans="1:8" s="122" customFormat="1" ht="89.25" customHeight="1" x14ac:dyDescent="0.2">
      <c r="A23" s="162">
        <f t="shared" si="2"/>
        <v>8</v>
      </c>
      <c r="B23" s="1203" t="s">
        <v>5028</v>
      </c>
      <c r="C23" s="1196">
        <v>958</v>
      </c>
      <c r="D23" s="1196">
        <v>2593.11</v>
      </c>
      <c r="E23" s="1196">
        <v>2427.2060000000001</v>
      </c>
      <c r="F23" s="1197">
        <f t="shared" si="1"/>
        <v>93.602122547828671</v>
      </c>
      <c r="G23" s="511" t="s">
        <v>599</v>
      </c>
      <c r="H23" s="1202" t="s">
        <v>5978</v>
      </c>
    </row>
    <row r="24" spans="1:8" s="122" customFormat="1" ht="73.5" x14ac:dyDescent="0.2">
      <c r="A24" s="162">
        <f t="shared" si="2"/>
        <v>9</v>
      </c>
      <c r="B24" s="1195" t="s">
        <v>5017</v>
      </c>
      <c r="C24" s="1196">
        <v>1400</v>
      </c>
      <c r="D24" s="1196">
        <v>1045.6500000000001</v>
      </c>
      <c r="E24" s="1196">
        <v>715.64699999999993</v>
      </c>
      <c r="F24" s="1197">
        <f t="shared" si="1"/>
        <v>68.440395925979047</v>
      </c>
      <c r="G24" s="392" t="s">
        <v>599</v>
      </c>
      <c r="H24" s="1202" t="s">
        <v>5979</v>
      </c>
    </row>
    <row r="25" spans="1:8" s="122" customFormat="1" ht="57" customHeight="1" x14ac:dyDescent="0.2">
      <c r="A25" s="162">
        <f t="shared" si="2"/>
        <v>10</v>
      </c>
      <c r="B25" s="1195" t="s">
        <v>5471</v>
      </c>
      <c r="C25" s="1196">
        <v>1125</v>
      </c>
      <c r="D25" s="1196">
        <v>2300</v>
      </c>
      <c r="E25" s="1196">
        <v>1800</v>
      </c>
      <c r="F25" s="1197">
        <f t="shared" si="1"/>
        <v>78.260869565217391</v>
      </c>
      <c r="G25" s="392" t="s">
        <v>599</v>
      </c>
      <c r="H25" s="1202" t="s">
        <v>5980</v>
      </c>
    </row>
    <row r="26" spans="1:8" s="122" customFormat="1" ht="89.25" customHeight="1" x14ac:dyDescent="0.2">
      <c r="A26" s="162">
        <f t="shared" si="2"/>
        <v>11</v>
      </c>
      <c r="B26" s="1195" t="s">
        <v>5012</v>
      </c>
      <c r="C26" s="1196">
        <v>750</v>
      </c>
      <c r="D26" s="1196">
        <v>750</v>
      </c>
      <c r="E26" s="1196">
        <v>0</v>
      </c>
      <c r="F26" s="1197">
        <f t="shared" si="1"/>
        <v>0</v>
      </c>
      <c r="G26" s="392" t="s">
        <v>599</v>
      </c>
      <c r="H26" s="1202" t="s">
        <v>5981</v>
      </c>
    </row>
    <row r="27" spans="1:8" s="122" customFormat="1" ht="174.75" customHeight="1" x14ac:dyDescent="0.2">
      <c r="A27" s="162">
        <f t="shared" si="2"/>
        <v>12</v>
      </c>
      <c r="B27" s="1195" t="s">
        <v>4944</v>
      </c>
      <c r="C27" s="1196">
        <v>0</v>
      </c>
      <c r="D27" s="1196">
        <v>29157.32</v>
      </c>
      <c r="E27" s="1196">
        <v>24476.87716</v>
      </c>
      <c r="F27" s="1197">
        <f t="shared" si="1"/>
        <v>83.947623306943171</v>
      </c>
      <c r="G27" s="392" t="s">
        <v>599</v>
      </c>
      <c r="H27" s="1202" t="s">
        <v>5982</v>
      </c>
    </row>
    <row r="28" spans="1:8" s="122" customFormat="1" ht="15" customHeight="1" x14ac:dyDescent="0.2">
      <c r="A28" s="162">
        <f t="shared" si="2"/>
        <v>13</v>
      </c>
      <c r="B28" s="1203" t="s">
        <v>5094</v>
      </c>
      <c r="C28" s="1196">
        <v>0</v>
      </c>
      <c r="D28" s="1196">
        <v>217</v>
      </c>
      <c r="E28" s="1196">
        <v>217</v>
      </c>
      <c r="F28" s="1197">
        <f t="shared" si="1"/>
        <v>100</v>
      </c>
      <c r="G28" s="392" t="s">
        <v>603</v>
      </c>
      <c r="H28" s="1202" t="s">
        <v>61</v>
      </c>
    </row>
    <row r="29" spans="1:8" s="122" customFormat="1" ht="126" x14ac:dyDescent="0.2">
      <c r="A29" s="162">
        <f t="shared" si="2"/>
        <v>14</v>
      </c>
      <c r="B29" s="1203" t="s">
        <v>505</v>
      </c>
      <c r="C29" s="1196">
        <v>0</v>
      </c>
      <c r="D29" s="1196">
        <v>2386.5</v>
      </c>
      <c r="E29" s="1196">
        <v>681.81736999999998</v>
      </c>
      <c r="F29" s="1197">
        <f t="shared" si="1"/>
        <v>28.569761994552689</v>
      </c>
      <c r="G29" s="392" t="s">
        <v>599</v>
      </c>
      <c r="H29" s="1202" t="s">
        <v>5983</v>
      </c>
    </row>
    <row r="30" spans="1:8" s="122" customFormat="1" ht="89.25" customHeight="1" x14ac:dyDescent="0.2">
      <c r="A30" s="162">
        <f t="shared" si="2"/>
        <v>15</v>
      </c>
      <c r="B30" s="1203" t="s">
        <v>5984</v>
      </c>
      <c r="C30" s="1196">
        <v>84</v>
      </c>
      <c r="D30" s="1196">
        <v>84</v>
      </c>
      <c r="E30" s="1196">
        <v>0</v>
      </c>
      <c r="F30" s="1197">
        <f t="shared" si="1"/>
        <v>0</v>
      </c>
      <c r="G30" s="392" t="s">
        <v>599</v>
      </c>
      <c r="H30" s="1202" t="s">
        <v>5985</v>
      </c>
    </row>
    <row r="31" spans="1:8" s="122" customFormat="1" ht="89.25" customHeight="1" x14ac:dyDescent="0.2">
      <c r="A31" s="162">
        <f t="shared" si="2"/>
        <v>16</v>
      </c>
      <c r="B31" s="1203" t="s">
        <v>721</v>
      </c>
      <c r="C31" s="1196">
        <v>150</v>
      </c>
      <c r="D31" s="1196">
        <v>186.26</v>
      </c>
      <c r="E31" s="1196">
        <v>60.984000000000002</v>
      </c>
      <c r="F31" s="1197">
        <f t="shared" si="1"/>
        <v>32.741329324600024</v>
      </c>
      <c r="G31" s="511" t="s">
        <v>599</v>
      </c>
      <c r="H31" s="1202" t="s">
        <v>5986</v>
      </c>
    </row>
    <row r="32" spans="1:8" s="122" customFormat="1" ht="67.5" customHeight="1" x14ac:dyDescent="0.2">
      <c r="A32" s="162">
        <f t="shared" si="2"/>
        <v>17</v>
      </c>
      <c r="B32" s="1195" t="s">
        <v>5987</v>
      </c>
      <c r="C32" s="1196">
        <v>300</v>
      </c>
      <c r="D32" s="1196">
        <v>300</v>
      </c>
      <c r="E32" s="1196">
        <v>250.95400000000001</v>
      </c>
      <c r="F32" s="1197">
        <f t="shared" si="1"/>
        <v>83.651333333333326</v>
      </c>
      <c r="G32" s="392" t="s">
        <v>599</v>
      </c>
      <c r="H32" s="1202" t="s">
        <v>5988</v>
      </c>
    </row>
    <row r="33" spans="1:8" s="122" customFormat="1" ht="24" customHeight="1" x14ac:dyDescent="0.2">
      <c r="A33" s="162">
        <f t="shared" si="2"/>
        <v>18</v>
      </c>
      <c r="B33" s="1195" t="s">
        <v>3467</v>
      </c>
      <c r="C33" s="1196">
        <v>100</v>
      </c>
      <c r="D33" s="1196">
        <v>0</v>
      </c>
      <c r="E33" s="1196">
        <v>0</v>
      </c>
      <c r="F33" s="1197" t="s">
        <v>2739</v>
      </c>
      <c r="G33" s="392" t="s">
        <v>599</v>
      </c>
      <c r="H33" s="1202" t="s">
        <v>5989</v>
      </c>
    </row>
    <row r="34" spans="1:8" s="122" customFormat="1" ht="78.75" customHeight="1" x14ac:dyDescent="0.2">
      <c r="A34" s="162">
        <f t="shared" si="2"/>
        <v>19</v>
      </c>
      <c r="B34" s="1195" t="s">
        <v>722</v>
      </c>
      <c r="C34" s="1196">
        <v>650</v>
      </c>
      <c r="D34" s="1196">
        <v>721.8</v>
      </c>
      <c r="E34" s="1196">
        <v>376.786</v>
      </c>
      <c r="F34" s="1197">
        <f t="shared" si="1"/>
        <v>52.20088667220837</v>
      </c>
      <c r="G34" s="392" t="s">
        <v>599</v>
      </c>
      <c r="H34" s="1202" t="s">
        <v>5990</v>
      </c>
    </row>
    <row r="35" spans="1:8" s="122" customFormat="1" ht="57" customHeight="1" x14ac:dyDescent="0.2">
      <c r="A35" s="162">
        <f t="shared" si="2"/>
        <v>20</v>
      </c>
      <c r="B35" s="1195" t="s">
        <v>723</v>
      </c>
      <c r="C35" s="1196">
        <v>150</v>
      </c>
      <c r="D35" s="1196">
        <v>287.99</v>
      </c>
      <c r="E35" s="1196">
        <v>143.99</v>
      </c>
      <c r="F35" s="1197">
        <f t="shared" si="1"/>
        <v>49.998263828605161</v>
      </c>
      <c r="G35" s="392" t="s">
        <v>599</v>
      </c>
      <c r="H35" s="1202" t="s">
        <v>5991</v>
      </c>
    </row>
    <row r="36" spans="1:8" s="122" customFormat="1" ht="84" x14ac:dyDescent="0.2">
      <c r="A36" s="162">
        <f t="shared" si="2"/>
        <v>21</v>
      </c>
      <c r="B36" s="1195" t="s">
        <v>724</v>
      </c>
      <c r="C36" s="1196">
        <v>300</v>
      </c>
      <c r="D36" s="1196">
        <v>300</v>
      </c>
      <c r="E36" s="1196">
        <v>210</v>
      </c>
      <c r="F36" s="1197">
        <f t="shared" si="1"/>
        <v>70</v>
      </c>
      <c r="G36" s="392" t="s">
        <v>597</v>
      </c>
      <c r="H36" s="1202" t="s">
        <v>5992</v>
      </c>
    </row>
    <row r="37" spans="1:8" s="122" customFormat="1" ht="57" customHeight="1" x14ac:dyDescent="0.2">
      <c r="A37" s="162">
        <f t="shared" si="2"/>
        <v>22</v>
      </c>
      <c r="B37" s="1195" t="s">
        <v>213</v>
      </c>
      <c r="C37" s="1196">
        <v>350</v>
      </c>
      <c r="D37" s="1196">
        <v>350</v>
      </c>
      <c r="E37" s="1196">
        <v>214.05600000000001</v>
      </c>
      <c r="F37" s="1197">
        <f t="shared" si="1"/>
        <v>61.158857142857151</v>
      </c>
      <c r="G37" s="392" t="s">
        <v>599</v>
      </c>
      <c r="H37" s="1202" t="s">
        <v>5993</v>
      </c>
    </row>
    <row r="38" spans="1:8" s="122" customFormat="1" ht="204.75" customHeight="1" x14ac:dyDescent="0.2">
      <c r="A38" s="162">
        <f t="shared" si="2"/>
        <v>23</v>
      </c>
      <c r="B38" s="1195" t="s">
        <v>725</v>
      </c>
      <c r="C38" s="1196">
        <v>4500</v>
      </c>
      <c r="D38" s="1196">
        <v>6098.4</v>
      </c>
      <c r="E38" s="1196">
        <v>5783.3209999999999</v>
      </c>
      <c r="F38" s="1197">
        <f t="shared" si="1"/>
        <v>94.833415322051692</v>
      </c>
      <c r="G38" s="392" t="s">
        <v>599</v>
      </c>
      <c r="H38" s="1202" t="s">
        <v>5994</v>
      </c>
    </row>
    <row r="39" spans="1:8" s="122" customFormat="1" ht="57" customHeight="1" x14ac:dyDescent="0.2">
      <c r="A39" s="162">
        <f t="shared" si="2"/>
        <v>24</v>
      </c>
      <c r="B39" s="1203" t="s">
        <v>3468</v>
      </c>
      <c r="C39" s="1196">
        <v>100</v>
      </c>
      <c r="D39" s="1196">
        <v>181</v>
      </c>
      <c r="E39" s="1196">
        <v>81</v>
      </c>
      <c r="F39" s="1197">
        <f t="shared" si="1"/>
        <v>44.751381215469614</v>
      </c>
      <c r="G39" s="392" t="s">
        <v>599</v>
      </c>
      <c r="H39" s="1202" t="s">
        <v>5995</v>
      </c>
    </row>
    <row r="40" spans="1:8" s="122" customFormat="1" ht="15" customHeight="1" x14ac:dyDescent="0.2">
      <c r="A40" s="162">
        <f t="shared" si="2"/>
        <v>25</v>
      </c>
      <c r="B40" s="1203" t="s">
        <v>3469</v>
      </c>
      <c r="C40" s="1196">
        <v>30</v>
      </c>
      <c r="D40" s="1196">
        <v>58.4</v>
      </c>
      <c r="E40" s="1196">
        <v>56.98</v>
      </c>
      <c r="F40" s="1197">
        <f t="shared" si="1"/>
        <v>97.56849315068493</v>
      </c>
      <c r="G40" s="392" t="s">
        <v>599</v>
      </c>
      <c r="H40" s="1202" t="s">
        <v>3435</v>
      </c>
    </row>
    <row r="41" spans="1:8" s="122" customFormat="1" ht="60" customHeight="1" x14ac:dyDescent="0.2">
      <c r="A41" s="162">
        <f t="shared" si="2"/>
        <v>26</v>
      </c>
      <c r="B41" s="1203" t="s">
        <v>726</v>
      </c>
      <c r="C41" s="1196">
        <v>0</v>
      </c>
      <c r="D41" s="1196">
        <v>10000</v>
      </c>
      <c r="E41" s="1196">
        <v>138.23766000000001</v>
      </c>
      <c r="F41" s="1197">
        <f t="shared" si="1"/>
        <v>1.3823766000000002</v>
      </c>
      <c r="G41" s="392" t="s">
        <v>599</v>
      </c>
      <c r="H41" s="1202" t="s">
        <v>5996</v>
      </c>
    </row>
    <row r="42" spans="1:8" s="122" customFormat="1" ht="57" customHeight="1" x14ac:dyDescent="0.2">
      <c r="A42" s="162">
        <f t="shared" si="2"/>
        <v>27</v>
      </c>
      <c r="B42" s="1203" t="s">
        <v>727</v>
      </c>
      <c r="C42" s="1196">
        <v>1000</v>
      </c>
      <c r="D42" s="1196">
        <v>887.4</v>
      </c>
      <c r="E42" s="1196">
        <v>287.47749999999996</v>
      </c>
      <c r="F42" s="1197">
        <f t="shared" si="1"/>
        <v>32.395481180978138</v>
      </c>
      <c r="G42" s="511" t="s">
        <v>597</v>
      </c>
      <c r="H42" s="1202" t="s">
        <v>5997</v>
      </c>
    </row>
    <row r="43" spans="1:8" s="122" customFormat="1" ht="15" customHeight="1" x14ac:dyDescent="0.2">
      <c r="A43" s="162">
        <f t="shared" si="2"/>
        <v>28</v>
      </c>
      <c r="B43" s="1195" t="s">
        <v>728</v>
      </c>
      <c r="C43" s="1196">
        <v>1000</v>
      </c>
      <c r="D43" s="1196">
        <v>1295.2</v>
      </c>
      <c r="E43" s="1196">
        <v>1100.54394</v>
      </c>
      <c r="F43" s="1197">
        <f t="shared" si="1"/>
        <v>84.970965101914757</v>
      </c>
      <c r="G43" s="392" t="s">
        <v>597</v>
      </c>
      <c r="H43" s="1202" t="s">
        <v>3435</v>
      </c>
    </row>
    <row r="44" spans="1:8" s="122" customFormat="1" ht="60" customHeight="1" x14ac:dyDescent="0.2">
      <c r="A44" s="162">
        <f t="shared" si="2"/>
        <v>29</v>
      </c>
      <c r="B44" s="1195" t="s">
        <v>3155</v>
      </c>
      <c r="C44" s="1196">
        <v>0</v>
      </c>
      <c r="D44" s="1196">
        <v>750</v>
      </c>
      <c r="E44" s="1196">
        <v>390</v>
      </c>
      <c r="F44" s="1197">
        <f t="shared" si="1"/>
        <v>52</v>
      </c>
      <c r="G44" s="392" t="s">
        <v>597</v>
      </c>
      <c r="H44" s="1202" t="s">
        <v>5998</v>
      </c>
    </row>
    <row r="45" spans="1:8" s="122" customFormat="1" ht="45" customHeight="1" x14ac:dyDescent="0.2">
      <c r="A45" s="162">
        <f t="shared" si="2"/>
        <v>30</v>
      </c>
      <c r="B45" s="1195" t="s">
        <v>3580</v>
      </c>
      <c r="C45" s="1196">
        <v>0</v>
      </c>
      <c r="D45" s="1196">
        <v>10000</v>
      </c>
      <c r="E45" s="1196">
        <v>0</v>
      </c>
      <c r="F45" s="1197">
        <f t="shared" si="1"/>
        <v>0</v>
      </c>
      <c r="G45" s="392" t="s">
        <v>597</v>
      </c>
      <c r="H45" s="1202" t="s">
        <v>5999</v>
      </c>
    </row>
    <row r="46" spans="1:8" s="122" customFormat="1" ht="78" customHeight="1" x14ac:dyDescent="0.2">
      <c r="A46" s="162">
        <f t="shared" si="2"/>
        <v>31</v>
      </c>
      <c r="B46" s="1195" t="s">
        <v>2974</v>
      </c>
      <c r="C46" s="1196">
        <v>50</v>
      </c>
      <c r="D46" s="1196">
        <v>50</v>
      </c>
      <c r="E46" s="1196">
        <v>0</v>
      </c>
      <c r="F46" s="1197">
        <f t="shared" si="1"/>
        <v>0</v>
      </c>
      <c r="G46" s="392" t="s">
        <v>599</v>
      </c>
      <c r="H46" s="1202" t="s">
        <v>6000</v>
      </c>
    </row>
    <row r="47" spans="1:8" s="122" customFormat="1" ht="15" customHeight="1" x14ac:dyDescent="0.2">
      <c r="A47" s="162">
        <f t="shared" si="2"/>
        <v>32</v>
      </c>
      <c r="B47" s="1203" t="s">
        <v>2975</v>
      </c>
      <c r="C47" s="1196">
        <v>20</v>
      </c>
      <c r="D47" s="1196">
        <v>0</v>
      </c>
      <c r="E47" s="1196">
        <v>0</v>
      </c>
      <c r="F47" s="1197" t="s">
        <v>2739</v>
      </c>
      <c r="G47" s="392" t="s">
        <v>599</v>
      </c>
      <c r="H47" s="1202" t="s">
        <v>3435</v>
      </c>
    </row>
    <row r="48" spans="1:8" s="122" customFormat="1" ht="24" customHeight="1" x14ac:dyDescent="0.2">
      <c r="A48" s="162">
        <f t="shared" si="2"/>
        <v>33</v>
      </c>
      <c r="B48" s="1203" t="s">
        <v>6001</v>
      </c>
      <c r="C48" s="1196">
        <v>0</v>
      </c>
      <c r="D48" s="1196">
        <v>7188.66</v>
      </c>
      <c r="E48" s="1196">
        <v>7188.6514999999999</v>
      </c>
      <c r="F48" s="1197">
        <f t="shared" si="1"/>
        <v>99.999881758213633</v>
      </c>
      <c r="G48" s="392" t="s">
        <v>599</v>
      </c>
      <c r="H48" s="1202" t="s">
        <v>61</v>
      </c>
    </row>
    <row r="49" spans="1:8" s="122" customFormat="1" ht="24" customHeight="1" x14ac:dyDescent="0.2">
      <c r="A49" s="162">
        <f t="shared" si="2"/>
        <v>34</v>
      </c>
      <c r="B49" s="1203" t="s">
        <v>2976</v>
      </c>
      <c r="C49" s="1196">
        <v>61</v>
      </c>
      <c r="D49" s="1196">
        <v>60.5</v>
      </c>
      <c r="E49" s="1196">
        <v>60.5</v>
      </c>
      <c r="F49" s="1197">
        <f t="shared" si="1"/>
        <v>100</v>
      </c>
      <c r="G49" s="392" t="s">
        <v>597</v>
      </c>
      <c r="H49" s="1202" t="s">
        <v>61</v>
      </c>
    </row>
    <row r="50" spans="1:8" s="129" customFormat="1" ht="13.5" customHeight="1" thickBot="1" x14ac:dyDescent="0.25">
      <c r="A50" s="1408" t="s">
        <v>295</v>
      </c>
      <c r="B50" s="1409"/>
      <c r="C50" s="140">
        <f>SUM(C16:C49)</f>
        <v>39978</v>
      </c>
      <c r="D50" s="140">
        <f>SUM(D16:D49)</f>
        <v>140620.89999999997</v>
      </c>
      <c r="E50" s="140">
        <f>SUM(E16:E49)</f>
        <v>72244.919959999999</v>
      </c>
      <c r="F50" s="141">
        <f t="shared" si="1"/>
        <v>51.37566319089126</v>
      </c>
      <c r="G50" s="142"/>
      <c r="H50" s="163"/>
    </row>
    <row r="51" spans="1:8" s="116" customFormat="1" ht="18" customHeight="1" thickBot="1" x14ac:dyDescent="0.2">
      <c r="A51" s="160" t="s">
        <v>589</v>
      </c>
      <c r="B51" s="143"/>
      <c r="C51" s="144"/>
      <c r="D51" s="144"/>
      <c r="E51" s="145"/>
      <c r="F51" s="137"/>
      <c r="G51" s="138"/>
      <c r="H51" s="1207"/>
    </row>
    <row r="52" spans="1:8" s="122" customFormat="1" ht="24" customHeight="1" x14ac:dyDescent="0.2">
      <c r="A52" s="1208">
        <f>A49+1</f>
        <v>35</v>
      </c>
      <c r="B52" s="1209" t="s">
        <v>4795</v>
      </c>
      <c r="C52" s="1210">
        <v>0</v>
      </c>
      <c r="D52" s="1210">
        <v>571.79999999999995</v>
      </c>
      <c r="E52" s="1210">
        <v>571.79999999999995</v>
      </c>
      <c r="F52" s="1197">
        <f>E52/D52*100</f>
        <v>100</v>
      </c>
      <c r="G52" s="1211" t="s">
        <v>597</v>
      </c>
      <c r="H52" s="1202" t="s">
        <v>61</v>
      </c>
    </row>
    <row r="53" spans="1:8" s="122" customFormat="1" ht="24" customHeight="1" x14ac:dyDescent="0.2">
      <c r="A53" s="162">
        <f t="shared" ref="A53:A54" si="3">A52+1</f>
        <v>36</v>
      </c>
      <c r="B53" s="1209" t="s">
        <v>4794</v>
      </c>
      <c r="C53" s="1210">
        <v>0</v>
      </c>
      <c r="D53" s="1210">
        <v>3700</v>
      </c>
      <c r="E53" s="1210">
        <v>3700</v>
      </c>
      <c r="F53" s="1197">
        <f>E53/D53*100</f>
        <v>100</v>
      </c>
      <c r="G53" s="1211" t="s">
        <v>597</v>
      </c>
      <c r="H53" s="1202" t="s">
        <v>61</v>
      </c>
    </row>
    <row r="54" spans="1:8" s="122" customFormat="1" ht="24" customHeight="1" x14ac:dyDescent="0.2">
      <c r="A54" s="162">
        <f t="shared" si="3"/>
        <v>37</v>
      </c>
      <c r="B54" s="1200" t="s">
        <v>3253</v>
      </c>
      <c r="C54" s="1201">
        <v>1800</v>
      </c>
      <c r="D54" s="1201">
        <v>2294.1</v>
      </c>
      <c r="E54" s="1201">
        <v>2294.1</v>
      </c>
      <c r="F54" s="1197">
        <f>E54/D54*100</f>
        <v>100</v>
      </c>
      <c r="G54" s="1199" t="s">
        <v>597</v>
      </c>
      <c r="H54" s="1202" t="s">
        <v>61</v>
      </c>
    </row>
    <row r="55" spans="1:8" s="122" customFormat="1" ht="13.5" customHeight="1" thickBot="1" x14ac:dyDescent="0.25">
      <c r="A55" s="1408" t="s">
        <v>295</v>
      </c>
      <c r="B55" s="1409"/>
      <c r="C55" s="140">
        <f>SUM(C52:C54)</f>
        <v>1800</v>
      </c>
      <c r="D55" s="140">
        <f>SUM(D52:D54)</f>
        <v>6565.9</v>
      </c>
      <c r="E55" s="140">
        <f>SUM(E52:E54)</f>
        <v>6565.9</v>
      </c>
      <c r="F55" s="141">
        <f>E55/D55*100</f>
        <v>100</v>
      </c>
      <c r="G55" s="142"/>
      <c r="H55" s="163"/>
    </row>
    <row r="56" spans="1:8" s="116" customFormat="1" ht="18" customHeight="1" thickBot="1" x14ac:dyDescent="0.2">
      <c r="A56" s="160" t="s">
        <v>616</v>
      </c>
      <c r="B56" s="143"/>
      <c r="C56" s="145"/>
      <c r="D56" s="145"/>
      <c r="E56" s="145"/>
      <c r="F56" s="137"/>
      <c r="G56" s="138"/>
      <c r="H56" s="1207"/>
    </row>
    <row r="57" spans="1:8" s="122" customFormat="1" ht="89.25" customHeight="1" x14ac:dyDescent="0.2">
      <c r="A57" s="1208">
        <f>A54+1</f>
        <v>38</v>
      </c>
      <c r="B57" s="1219" t="s">
        <v>6002</v>
      </c>
      <c r="C57" s="1220">
        <v>0</v>
      </c>
      <c r="D57" s="1220">
        <v>32619.980000000003</v>
      </c>
      <c r="E57" s="1220">
        <v>3400</v>
      </c>
      <c r="F57" s="1197">
        <f>E57/D57*100</f>
        <v>10.423059732102839</v>
      </c>
      <c r="G57" s="1211" t="s">
        <v>599</v>
      </c>
      <c r="H57" s="1238" t="s">
        <v>6046</v>
      </c>
    </row>
    <row r="58" spans="1:8" s="122" customFormat="1" ht="13.5" customHeight="1" thickBot="1" x14ac:dyDescent="0.25">
      <c r="A58" s="1408" t="s">
        <v>295</v>
      </c>
      <c r="B58" s="1409"/>
      <c r="C58" s="140">
        <f>SUM(C57:C57)</f>
        <v>0</v>
      </c>
      <c r="D58" s="140">
        <f>SUM(D57:D57)</f>
        <v>32619.980000000003</v>
      </c>
      <c r="E58" s="140">
        <f>SUM(E57:E57)</f>
        <v>3400</v>
      </c>
      <c r="F58" s="151">
        <f>E58/D58*100</f>
        <v>10.423059732102839</v>
      </c>
      <c r="G58" s="142"/>
      <c r="H58" s="163"/>
    </row>
    <row r="59" spans="1:8" ht="18" customHeight="1" thickBot="1" x14ac:dyDescent="0.2">
      <c r="A59" s="164" t="s">
        <v>605</v>
      </c>
      <c r="B59" s="146"/>
      <c r="C59" s="147"/>
      <c r="D59" s="147"/>
      <c r="E59" s="148"/>
      <c r="F59" s="149"/>
      <c r="G59" s="165"/>
      <c r="H59" s="166"/>
    </row>
    <row r="60" spans="1:8" s="122" customFormat="1" ht="67.5" customHeight="1" x14ac:dyDescent="0.2">
      <c r="A60" s="1208">
        <f>A57+1</f>
        <v>39</v>
      </c>
      <c r="B60" s="1200" t="s">
        <v>2648</v>
      </c>
      <c r="C60" s="1201">
        <v>100</v>
      </c>
      <c r="D60" s="1201">
        <v>3388</v>
      </c>
      <c r="E60" s="1201">
        <v>2175.65</v>
      </c>
      <c r="F60" s="1197">
        <f>E60/D60*100</f>
        <v>64.216351829988199</v>
      </c>
      <c r="G60" s="1211" t="s">
        <v>599</v>
      </c>
      <c r="H60" s="1202" t="s">
        <v>6003</v>
      </c>
    </row>
    <row r="61" spans="1:8" s="122" customFormat="1" ht="24" customHeight="1" x14ac:dyDescent="0.2">
      <c r="A61" s="162">
        <f t="shared" ref="A61" si="4">A60+1</f>
        <v>40</v>
      </c>
      <c r="B61" s="1200" t="s">
        <v>3253</v>
      </c>
      <c r="C61" s="1201">
        <v>0</v>
      </c>
      <c r="D61" s="1201">
        <v>6300</v>
      </c>
      <c r="E61" s="1201">
        <v>6266.4323699999986</v>
      </c>
      <c r="F61" s="1197">
        <f>E61/D61*100</f>
        <v>99.46718047619045</v>
      </c>
      <c r="G61" s="1211" t="s">
        <v>597</v>
      </c>
      <c r="H61" s="1239" t="s">
        <v>61</v>
      </c>
    </row>
    <row r="62" spans="1:8" s="122" customFormat="1" ht="13.5" customHeight="1" thickBot="1" x14ac:dyDescent="0.25">
      <c r="A62" s="1408" t="s">
        <v>295</v>
      </c>
      <c r="B62" s="1409"/>
      <c r="C62" s="140">
        <f>SUM(C60:C61)</f>
        <v>100</v>
      </c>
      <c r="D62" s="150">
        <f>SUM(D60:D61)</f>
        <v>9688</v>
      </c>
      <c r="E62" s="150">
        <f>SUM(E60:E61)</f>
        <v>8442.0823699999983</v>
      </c>
      <c r="F62" s="151">
        <f>E62/D62*100</f>
        <v>87.139578550784464</v>
      </c>
      <c r="G62" s="142"/>
      <c r="H62" s="152"/>
    </row>
    <row r="63" spans="1:8" ht="18" customHeight="1" thickBot="1" x14ac:dyDescent="0.2">
      <c r="A63" s="160" t="s">
        <v>591</v>
      </c>
      <c r="B63" s="134"/>
      <c r="C63" s="135"/>
      <c r="D63" s="135"/>
      <c r="E63" s="136"/>
      <c r="F63" s="137"/>
      <c r="G63" s="138"/>
      <c r="H63" s="167"/>
    </row>
    <row r="64" spans="1:8" s="122" customFormat="1" ht="78" customHeight="1" x14ac:dyDescent="0.2">
      <c r="A64" s="1208">
        <f>A61+1</f>
        <v>41</v>
      </c>
      <c r="B64" s="1200" t="s">
        <v>3191</v>
      </c>
      <c r="C64" s="1201">
        <v>22229</v>
      </c>
      <c r="D64" s="1201">
        <v>102979.59000000001</v>
      </c>
      <c r="E64" s="1201">
        <v>19806.54826</v>
      </c>
      <c r="F64" s="1197">
        <f t="shared" ref="F64:F71" si="5">E64/D64*100</f>
        <v>19.233469719582295</v>
      </c>
      <c r="G64" s="1211" t="s">
        <v>599</v>
      </c>
      <c r="H64" s="1202" t="s">
        <v>6004</v>
      </c>
    </row>
    <row r="65" spans="1:8" s="122" customFormat="1" ht="57" customHeight="1" x14ac:dyDescent="0.2">
      <c r="A65" s="162">
        <f t="shared" ref="A65:A70" si="6">A64+1</f>
        <v>42</v>
      </c>
      <c r="B65" s="1200" t="s">
        <v>2810</v>
      </c>
      <c r="C65" s="1201">
        <v>410</v>
      </c>
      <c r="D65" s="1201">
        <v>11900.000000000004</v>
      </c>
      <c r="E65" s="1201">
        <v>9670.1657500000001</v>
      </c>
      <c r="F65" s="1197">
        <f t="shared" si="5"/>
        <v>81.261897058823507</v>
      </c>
      <c r="G65" s="1211" t="s">
        <v>603</v>
      </c>
      <c r="H65" s="1202" t="s">
        <v>6005</v>
      </c>
    </row>
    <row r="66" spans="1:8" s="122" customFormat="1" ht="34.5" customHeight="1" x14ac:dyDescent="0.2">
      <c r="A66" s="162">
        <f t="shared" si="6"/>
        <v>43</v>
      </c>
      <c r="B66" s="1200" t="s">
        <v>2812</v>
      </c>
      <c r="C66" s="1201">
        <v>2800</v>
      </c>
      <c r="D66" s="1201">
        <v>0</v>
      </c>
      <c r="E66" s="1201">
        <v>0</v>
      </c>
      <c r="F66" s="1197" t="s">
        <v>2739</v>
      </c>
      <c r="G66" s="1211" t="s">
        <v>603</v>
      </c>
      <c r="H66" s="1202" t="s">
        <v>6006</v>
      </c>
    </row>
    <row r="67" spans="1:8" s="122" customFormat="1" ht="57" customHeight="1" x14ac:dyDescent="0.2">
      <c r="A67" s="162">
        <f t="shared" si="6"/>
        <v>44</v>
      </c>
      <c r="B67" s="1200" t="s">
        <v>6007</v>
      </c>
      <c r="C67" s="1201">
        <v>200</v>
      </c>
      <c r="D67" s="1201">
        <v>0</v>
      </c>
      <c r="E67" s="1201">
        <v>0</v>
      </c>
      <c r="F67" s="1197" t="s">
        <v>2739</v>
      </c>
      <c r="G67" s="1199" t="s">
        <v>603</v>
      </c>
      <c r="H67" s="1202" t="s">
        <v>6008</v>
      </c>
    </row>
    <row r="68" spans="1:8" s="122" customFormat="1" ht="52.5" x14ac:dyDescent="0.2">
      <c r="A68" s="162">
        <f t="shared" si="6"/>
        <v>45</v>
      </c>
      <c r="B68" s="1200" t="s">
        <v>6009</v>
      </c>
      <c r="C68" s="1201">
        <v>300</v>
      </c>
      <c r="D68" s="1201">
        <v>300</v>
      </c>
      <c r="E68" s="1201">
        <v>0</v>
      </c>
      <c r="F68" s="1197">
        <f t="shared" si="5"/>
        <v>0</v>
      </c>
      <c r="G68" s="1199" t="s">
        <v>599</v>
      </c>
      <c r="H68" s="1202" t="s">
        <v>6010</v>
      </c>
    </row>
    <row r="69" spans="1:8" s="122" customFormat="1" ht="89.25" customHeight="1" x14ac:dyDescent="0.2">
      <c r="A69" s="162">
        <f t="shared" si="6"/>
        <v>46</v>
      </c>
      <c r="B69" s="1200" t="s">
        <v>2811</v>
      </c>
      <c r="C69" s="1201">
        <v>65721</v>
      </c>
      <c r="D69" s="1201">
        <v>181741.73</v>
      </c>
      <c r="E69" s="1201">
        <v>96624.414999999994</v>
      </c>
      <c r="F69" s="1197">
        <f t="shared" si="5"/>
        <v>53.165783664544172</v>
      </c>
      <c r="G69" s="1211" t="s">
        <v>599</v>
      </c>
      <c r="H69" s="1202" t="s">
        <v>6011</v>
      </c>
    </row>
    <row r="70" spans="1:8" s="122" customFormat="1" ht="89.25" customHeight="1" x14ac:dyDescent="0.2">
      <c r="A70" s="162">
        <f t="shared" si="6"/>
        <v>47</v>
      </c>
      <c r="B70" s="1200" t="s">
        <v>3490</v>
      </c>
      <c r="C70" s="1201">
        <v>40303</v>
      </c>
      <c r="D70" s="1201">
        <v>196424.05000000002</v>
      </c>
      <c r="E70" s="1201">
        <v>74270.848000000013</v>
      </c>
      <c r="F70" s="1197">
        <f t="shared" si="5"/>
        <v>37.811483878883465</v>
      </c>
      <c r="G70" s="1211" t="s">
        <v>599</v>
      </c>
      <c r="H70" s="1202" t="s">
        <v>6012</v>
      </c>
    </row>
    <row r="71" spans="1:8" s="122" customFormat="1" ht="13.5" customHeight="1" thickBot="1" x14ac:dyDescent="0.25">
      <c r="A71" s="1408" t="s">
        <v>295</v>
      </c>
      <c r="B71" s="1409"/>
      <c r="C71" s="140">
        <f>SUM(C64:C70)</f>
        <v>131963</v>
      </c>
      <c r="D71" s="140">
        <f>SUM(D64:D70)</f>
        <v>493345.37</v>
      </c>
      <c r="E71" s="140">
        <f>SUM(E64:E70)</f>
        <v>200371.97701</v>
      </c>
      <c r="F71" s="151">
        <f t="shared" si="5"/>
        <v>40.614950335907686</v>
      </c>
      <c r="G71" s="142"/>
      <c r="H71" s="152"/>
    </row>
    <row r="72" spans="1:8" s="157" customFormat="1" x14ac:dyDescent="0.2">
      <c r="A72" s="123"/>
      <c r="B72" s="153"/>
      <c r="C72" s="123"/>
      <c r="D72" s="123"/>
      <c r="E72" s="123"/>
      <c r="F72" s="154"/>
      <c r="G72" s="155"/>
      <c r="H72" s="156"/>
    </row>
  </sheetData>
  <mergeCells count="12">
    <mergeCell ref="A71:B71"/>
    <mergeCell ref="A1:H1"/>
    <mergeCell ref="A4:B4"/>
    <mergeCell ref="A5:B5"/>
    <mergeCell ref="A6:B6"/>
    <mergeCell ref="A8:B8"/>
    <mergeCell ref="A9:B9"/>
    <mergeCell ref="A10:B10"/>
    <mergeCell ref="A50:B50"/>
    <mergeCell ref="A55:B55"/>
    <mergeCell ref="A58:B58"/>
    <mergeCell ref="A62:B62"/>
  </mergeCells>
  <printOptions horizontalCentered="1"/>
  <pageMargins left="0.31496062992125984" right="0.31496062992125984" top="0.51181102362204722" bottom="0.43307086614173229" header="0.31496062992125984" footer="0.23622047244094491"/>
  <pageSetup paperSize="9" scale="96" firstPageNumber="276" fitToHeight="0" orientation="landscape" useFirstPageNumber="1" r:id="rId1"/>
  <headerFooter>
    <oddHeader>&amp;L&amp;"Tahoma,Kurzíva"&amp;9Závěrečný účet Moravskoslezského kraje za rok 2024&amp;R&amp;"Tahoma,Kurzíva"&amp;9Tabulka č. 23</oddHeader>
    <oddFooter>&amp;C&amp;"Tahoma,Obyčejné"&amp;P</oddFooter>
  </headerFooter>
  <rowBreaks count="1" manualBreakCount="1">
    <brk id="62" max="7"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11BA3-70D2-46C3-91AD-3B0D17DB2EC9}">
  <sheetPr>
    <pageSetUpPr fitToPage="1"/>
  </sheetPr>
  <dimension ref="A1:H36"/>
  <sheetViews>
    <sheetView zoomScaleNormal="100" zoomScaleSheetLayoutView="100" workbookViewId="0">
      <pane ySplit="11" topLeftCell="A12" activePane="bottomLeft" state="frozen"/>
      <selection activeCell="I6" sqref="I6"/>
      <selection pane="bottomLeft" activeCell="I6" sqref="I6"/>
    </sheetView>
  </sheetViews>
  <sheetFormatPr defaultColWidth="9.140625" defaultRowHeight="10.5" x14ac:dyDescent="0.2"/>
  <cols>
    <col min="1" max="1" width="6.42578125" style="120" customWidth="1"/>
    <col min="2" max="2" width="42.7109375" style="122" customWidth="1"/>
    <col min="3" max="4" width="13.140625" style="123" customWidth="1"/>
    <col min="5" max="5" width="13.140625" style="120" customWidth="1"/>
    <col min="6" max="6" width="8" style="124" customWidth="1"/>
    <col min="7" max="7" width="10.7109375" style="121" customWidth="1"/>
    <col min="8" max="8" width="42.7109375" style="125" customWidth="1"/>
    <col min="9" max="16384" width="9.140625" style="120"/>
  </cols>
  <sheetData>
    <row r="1" spans="1:8" s="115" customFormat="1" ht="18" customHeight="1" x14ac:dyDescent="0.2">
      <c r="A1" s="1412" t="s">
        <v>6013</v>
      </c>
      <c r="B1" s="1412"/>
      <c r="C1" s="1412"/>
      <c r="D1" s="1412"/>
      <c r="E1" s="1412"/>
      <c r="F1" s="1412"/>
      <c r="G1" s="1412"/>
      <c r="H1" s="1412"/>
    </row>
    <row r="2" spans="1:8" ht="12" customHeight="1" x14ac:dyDescent="0.2"/>
    <row r="3" spans="1:8" ht="12" customHeight="1" thickBot="1" x14ac:dyDescent="0.2">
      <c r="A3" s="116"/>
      <c r="F3" s="126" t="s">
        <v>587</v>
      </c>
    </row>
    <row r="4" spans="1:8" ht="24" customHeight="1" x14ac:dyDescent="0.2">
      <c r="A4" s="1413"/>
      <c r="B4" s="1414"/>
      <c r="C4" s="506" t="s">
        <v>5476</v>
      </c>
      <c r="D4" s="506" t="s">
        <v>5477</v>
      </c>
      <c r="E4" s="506" t="s">
        <v>5478</v>
      </c>
      <c r="F4" s="507" t="s">
        <v>286</v>
      </c>
      <c r="G4" s="158"/>
      <c r="H4" s="159"/>
    </row>
    <row r="5" spans="1:8" ht="12.95" customHeight="1" x14ac:dyDescent="0.2">
      <c r="A5" s="1410" t="s">
        <v>588</v>
      </c>
      <c r="B5" s="1411"/>
      <c r="C5" s="1189">
        <f>C30</f>
        <v>609156</v>
      </c>
      <c r="D5" s="1189">
        <f>D30</f>
        <v>2798037.1799999997</v>
      </c>
      <c r="E5" s="1189">
        <f>E30</f>
        <v>533113.99647999997</v>
      </c>
      <c r="F5" s="1190">
        <f>E5/D5*100</f>
        <v>19.053141977191313</v>
      </c>
      <c r="G5" s="155"/>
      <c r="H5" s="156"/>
    </row>
    <row r="6" spans="1:8" ht="12.95" customHeight="1" x14ac:dyDescent="0.2">
      <c r="A6" s="1410" t="s">
        <v>590</v>
      </c>
      <c r="B6" s="1411"/>
      <c r="C6" s="1191">
        <f>C36</f>
        <v>53000</v>
      </c>
      <c r="D6" s="1191">
        <f>D36</f>
        <v>57300.789999999994</v>
      </c>
      <c r="E6" s="1191">
        <f>E36</f>
        <v>23719.424400000004</v>
      </c>
      <c r="F6" s="1190">
        <f>E6/D6*100</f>
        <v>41.394585310254897</v>
      </c>
      <c r="G6" s="155"/>
      <c r="H6" s="156"/>
    </row>
    <row r="7" spans="1:8" s="116" customFormat="1" ht="13.5" customHeight="1" thickBot="1" x14ac:dyDescent="0.25">
      <c r="A7" s="1406" t="s">
        <v>295</v>
      </c>
      <c r="B7" s="1407"/>
      <c r="C7" s="127">
        <f>SUM(C5:C6)</f>
        <v>662156</v>
      </c>
      <c r="D7" s="127">
        <f>SUM(D5:D6)</f>
        <v>2855337.9699999997</v>
      </c>
      <c r="E7" s="127">
        <f>SUM(E5:E6)</f>
        <v>556833.42087999999</v>
      </c>
      <c r="F7" s="128">
        <f>E7/D7*100</f>
        <v>19.501489026183478</v>
      </c>
      <c r="G7" s="155"/>
      <c r="H7" s="156"/>
    </row>
    <row r="8" spans="1:8" s="132" customFormat="1" ht="10.5" customHeight="1" x14ac:dyDescent="0.2">
      <c r="A8" s="116"/>
      <c r="B8" s="129"/>
      <c r="C8" s="130"/>
      <c r="D8" s="130"/>
      <c r="E8" s="130"/>
      <c r="F8" s="131"/>
      <c r="G8" s="121"/>
      <c r="H8" s="125"/>
    </row>
    <row r="9" spans="1:8" s="132" customFormat="1" ht="10.5" customHeight="1" x14ac:dyDescent="0.2">
      <c r="A9" s="116"/>
      <c r="B9" s="129"/>
      <c r="C9" s="130"/>
      <c r="D9" s="130"/>
      <c r="E9" s="130"/>
      <c r="F9" s="131"/>
      <c r="G9" s="121"/>
      <c r="H9" s="125"/>
    </row>
    <row r="10" spans="1:8" s="132" customFormat="1" ht="10.5" customHeight="1" thickBot="1" x14ac:dyDescent="0.2">
      <c r="A10" s="116"/>
      <c r="B10" s="129"/>
      <c r="C10" s="130"/>
      <c r="D10" s="130"/>
      <c r="E10" s="130"/>
      <c r="F10" s="131"/>
      <c r="G10" s="121"/>
      <c r="H10" s="126" t="s">
        <v>587</v>
      </c>
    </row>
    <row r="11" spans="1:8" ht="28.5" customHeight="1" thickBot="1" x14ac:dyDescent="0.25">
      <c r="A11" s="133" t="s">
        <v>592</v>
      </c>
      <c r="B11" s="1192" t="s">
        <v>508</v>
      </c>
      <c r="C11" s="506" t="s">
        <v>5476</v>
      </c>
      <c r="D11" s="506" t="s">
        <v>5477</v>
      </c>
      <c r="E11" s="506" t="s">
        <v>5478</v>
      </c>
      <c r="F11" s="1193" t="s">
        <v>286</v>
      </c>
      <c r="G11" s="1193" t="s">
        <v>593</v>
      </c>
      <c r="H11" s="1194" t="s">
        <v>594</v>
      </c>
    </row>
    <row r="12" spans="1:8" ht="15" customHeight="1" thickBot="1" x14ac:dyDescent="0.2">
      <c r="A12" s="160" t="s">
        <v>595</v>
      </c>
      <c r="B12" s="134"/>
      <c r="C12" s="135"/>
      <c r="D12" s="135"/>
      <c r="E12" s="136"/>
      <c r="F12" s="137"/>
      <c r="G12" s="138"/>
      <c r="H12" s="139"/>
    </row>
    <row r="13" spans="1:8" s="122" customFormat="1" ht="78.75" customHeight="1" x14ac:dyDescent="0.2">
      <c r="A13" s="162">
        <v>1</v>
      </c>
      <c r="B13" s="1200" t="s">
        <v>5409</v>
      </c>
      <c r="C13" s="1201">
        <v>30</v>
      </c>
      <c r="D13" s="1201">
        <v>120</v>
      </c>
      <c r="E13" s="1201">
        <v>30</v>
      </c>
      <c r="F13" s="1197">
        <f t="shared" ref="F13:F26" si="0">E13/D13*100</f>
        <v>25</v>
      </c>
      <c r="G13" s="510" t="s">
        <v>599</v>
      </c>
      <c r="H13" s="1230" t="s">
        <v>6014</v>
      </c>
    </row>
    <row r="14" spans="1:8" s="122" customFormat="1" ht="37.5" customHeight="1" x14ac:dyDescent="0.2">
      <c r="A14" s="162">
        <f>A13+1</f>
        <v>2</v>
      </c>
      <c r="B14" s="1195" t="s">
        <v>729</v>
      </c>
      <c r="C14" s="1196">
        <v>150</v>
      </c>
      <c r="D14" s="1196">
        <v>150</v>
      </c>
      <c r="E14" s="1196">
        <v>122.47902999999999</v>
      </c>
      <c r="F14" s="1197">
        <f t="shared" si="0"/>
        <v>81.652686666666668</v>
      </c>
      <c r="G14" s="392" t="s">
        <v>597</v>
      </c>
      <c r="H14" s="1198" t="s">
        <v>6015</v>
      </c>
    </row>
    <row r="15" spans="1:8" s="122" customFormat="1" ht="37.5" customHeight="1" x14ac:dyDescent="0.2">
      <c r="A15" s="162">
        <f t="shared" ref="A15:A29" si="1">A14+1</f>
        <v>3</v>
      </c>
      <c r="B15" s="1195" t="s">
        <v>730</v>
      </c>
      <c r="C15" s="1196">
        <v>2402</v>
      </c>
      <c r="D15" s="1196">
        <v>2402</v>
      </c>
      <c r="E15" s="1196">
        <v>1304.55808</v>
      </c>
      <c r="F15" s="1197">
        <f t="shared" si="0"/>
        <v>54.311327227310578</v>
      </c>
      <c r="G15" s="392" t="s">
        <v>597</v>
      </c>
      <c r="H15" s="1198" t="s">
        <v>6016</v>
      </c>
    </row>
    <row r="16" spans="1:8" s="122" customFormat="1" ht="81" customHeight="1" x14ac:dyDescent="0.2">
      <c r="A16" s="162">
        <f t="shared" si="1"/>
        <v>4</v>
      </c>
      <c r="B16" s="1195" t="s">
        <v>731</v>
      </c>
      <c r="C16" s="1196">
        <v>10333</v>
      </c>
      <c r="D16" s="1196">
        <v>12168.85</v>
      </c>
      <c r="E16" s="1196">
        <v>7578.0152600000001</v>
      </c>
      <c r="F16" s="1197">
        <f t="shared" si="0"/>
        <v>62.273881755465801</v>
      </c>
      <c r="G16" s="392" t="s">
        <v>597</v>
      </c>
      <c r="H16" s="1198" t="s">
        <v>6017</v>
      </c>
    </row>
    <row r="17" spans="1:8" s="122" customFormat="1" ht="134.25" customHeight="1" x14ac:dyDescent="0.2">
      <c r="A17" s="162">
        <f t="shared" si="1"/>
        <v>5</v>
      </c>
      <c r="B17" s="1195" t="s">
        <v>3470</v>
      </c>
      <c r="C17" s="1196">
        <v>20900</v>
      </c>
      <c r="D17" s="1196">
        <v>6328.28</v>
      </c>
      <c r="E17" s="1196">
        <v>23.856669999999998</v>
      </c>
      <c r="F17" s="1197">
        <f t="shared" si="0"/>
        <v>0.37698505755118289</v>
      </c>
      <c r="G17" s="392" t="s">
        <v>599</v>
      </c>
      <c r="H17" s="1206" t="s">
        <v>6018</v>
      </c>
    </row>
    <row r="18" spans="1:8" s="122" customFormat="1" ht="189" x14ac:dyDescent="0.2">
      <c r="A18" s="162">
        <f t="shared" si="1"/>
        <v>6</v>
      </c>
      <c r="B18" s="1203" t="s">
        <v>732</v>
      </c>
      <c r="C18" s="1196">
        <v>5060</v>
      </c>
      <c r="D18" s="1196">
        <v>5422.0999999999995</v>
      </c>
      <c r="E18" s="1196">
        <v>4001.688200000001</v>
      </c>
      <c r="F18" s="1197">
        <f t="shared" si="0"/>
        <v>73.803290238099649</v>
      </c>
      <c r="G18" s="392" t="s">
        <v>597</v>
      </c>
      <c r="H18" s="1198" t="s">
        <v>6019</v>
      </c>
    </row>
    <row r="19" spans="1:8" s="122" customFormat="1" ht="15" customHeight="1" x14ac:dyDescent="0.2">
      <c r="A19" s="162">
        <f t="shared" si="1"/>
        <v>7</v>
      </c>
      <c r="B19" s="1203" t="s">
        <v>733</v>
      </c>
      <c r="C19" s="1196">
        <v>59000</v>
      </c>
      <c r="D19" s="1196">
        <v>59000</v>
      </c>
      <c r="E19" s="1196">
        <v>58151.110999999997</v>
      </c>
      <c r="F19" s="1197">
        <f t="shared" si="0"/>
        <v>98.561205084745765</v>
      </c>
      <c r="G19" s="392" t="s">
        <v>597</v>
      </c>
      <c r="H19" s="1198" t="s">
        <v>538</v>
      </c>
    </row>
    <row r="20" spans="1:8" s="122" customFormat="1" ht="15" customHeight="1" x14ac:dyDescent="0.2">
      <c r="A20" s="162">
        <f t="shared" si="1"/>
        <v>8</v>
      </c>
      <c r="B20" s="1203" t="s">
        <v>140</v>
      </c>
      <c r="C20" s="1196">
        <v>2945</v>
      </c>
      <c r="D20" s="1196">
        <v>3045</v>
      </c>
      <c r="E20" s="1196">
        <v>3022.5967000000001</v>
      </c>
      <c r="F20" s="1197">
        <f t="shared" si="0"/>
        <v>99.264259441707708</v>
      </c>
      <c r="G20" s="392" t="s">
        <v>597</v>
      </c>
      <c r="H20" s="1198" t="s">
        <v>538</v>
      </c>
    </row>
    <row r="21" spans="1:8" s="122" customFormat="1" ht="15" customHeight="1" x14ac:dyDescent="0.2">
      <c r="A21" s="162">
        <f t="shared" si="1"/>
        <v>9</v>
      </c>
      <c r="B21" s="1203" t="s">
        <v>735</v>
      </c>
      <c r="C21" s="1196">
        <v>785</v>
      </c>
      <c r="D21" s="1196">
        <v>685</v>
      </c>
      <c r="E21" s="1196">
        <v>679.12157999999999</v>
      </c>
      <c r="F21" s="1197">
        <f t="shared" si="0"/>
        <v>99.141836496350365</v>
      </c>
      <c r="G21" s="511" t="s">
        <v>597</v>
      </c>
      <c r="H21" s="1198" t="s">
        <v>538</v>
      </c>
    </row>
    <row r="22" spans="1:8" s="122" customFormat="1" ht="57" customHeight="1" x14ac:dyDescent="0.2">
      <c r="A22" s="162">
        <f t="shared" si="1"/>
        <v>10</v>
      </c>
      <c r="B22" s="1195" t="s">
        <v>738</v>
      </c>
      <c r="C22" s="1196">
        <v>0</v>
      </c>
      <c r="D22" s="1196">
        <v>1903482</v>
      </c>
      <c r="E22" s="1196">
        <v>0</v>
      </c>
      <c r="F22" s="1197">
        <f t="shared" si="0"/>
        <v>0</v>
      </c>
      <c r="G22" s="392" t="s">
        <v>597</v>
      </c>
      <c r="H22" s="1198" t="s">
        <v>6020</v>
      </c>
    </row>
    <row r="23" spans="1:8" s="122" customFormat="1" ht="78" customHeight="1" x14ac:dyDescent="0.2">
      <c r="A23" s="162">
        <f t="shared" si="1"/>
        <v>11</v>
      </c>
      <c r="B23" s="1195" t="s">
        <v>4017</v>
      </c>
      <c r="C23" s="1196">
        <v>750</v>
      </c>
      <c r="D23" s="1196">
        <v>750</v>
      </c>
      <c r="E23" s="1196">
        <v>251.60523000000001</v>
      </c>
      <c r="F23" s="1197">
        <f t="shared" si="0"/>
        <v>33.547364000000002</v>
      </c>
      <c r="G23" s="392" t="s">
        <v>597</v>
      </c>
      <c r="H23" s="1198" t="s">
        <v>6021</v>
      </c>
    </row>
    <row r="24" spans="1:8" s="122" customFormat="1" ht="69.75" customHeight="1" x14ac:dyDescent="0.2">
      <c r="A24" s="162">
        <f t="shared" si="1"/>
        <v>12</v>
      </c>
      <c r="B24" s="1195" t="s">
        <v>736</v>
      </c>
      <c r="C24" s="1196">
        <v>300000</v>
      </c>
      <c r="D24" s="1196">
        <v>225910</v>
      </c>
      <c r="E24" s="1196">
        <v>128672.67302999999</v>
      </c>
      <c r="F24" s="1197">
        <f t="shared" si="0"/>
        <v>56.957493262803773</v>
      </c>
      <c r="G24" s="392" t="s">
        <v>597</v>
      </c>
      <c r="H24" s="1198" t="s">
        <v>6022</v>
      </c>
    </row>
    <row r="25" spans="1:8" s="122" customFormat="1" ht="57.75" customHeight="1" x14ac:dyDescent="0.2">
      <c r="A25" s="162">
        <f t="shared" si="1"/>
        <v>13</v>
      </c>
      <c r="B25" s="1195" t="s">
        <v>737</v>
      </c>
      <c r="C25" s="1196">
        <v>106801</v>
      </c>
      <c r="D25" s="1196">
        <v>164761.31999999998</v>
      </c>
      <c r="E25" s="1196">
        <v>114798.11244999999</v>
      </c>
      <c r="F25" s="1197">
        <f t="shared" si="0"/>
        <v>69.675402242468081</v>
      </c>
      <c r="G25" s="392" t="s">
        <v>597</v>
      </c>
      <c r="H25" s="1206" t="s">
        <v>6023</v>
      </c>
    </row>
    <row r="26" spans="1:8" s="122" customFormat="1" ht="45" customHeight="1" x14ac:dyDescent="0.2">
      <c r="A26" s="162">
        <f t="shared" si="1"/>
        <v>14</v>
      </c>
      <c r="B26" s="1203" t="s">
        <v>2650</v>
      </c>
      <c r="C26" s="1196">
        <v>100000</v>
      </c>
      <c r="D26" s="1196">
        <v>196182.44</v>
      </c>
      <c r="E26" s="1196">
        <v>0</v>
      </c>
      <c r="F26" s="1197">
        <f t="shared" si="0"/>
        <v>0</v>
      </c>
      <c r="G26" s="392" t="s">
        <v>597</v>
      </c>
      <c r="H26" s="1198" t="s">
        <v>6024</v>
      </c>
    </row>
    <row r="27" spans="1:8" s="122" customFormat="1" ht="15" customHeight="1" x14ac:dyDescent="0.2">
      <c r="A27" s="162">
        <f t="shared" si="1"/>
        <v>15</v>
      </c>
      <c r="B27" s="1203" t="s">
        <v>2977</v>
      </c>
      <c r="C27" s="1196">
        <v>0</v>
      </c>
      <c r="D27" s="1196">
        <v>28784.9</v>
      </c>
      <c r="E27" s="1196">
        <v>28784.893880000003</v>
      </c>
      <c r="F27" s="1197">
        <f>E27/D27*100</f>
        <v>99.999978738852661</v>
      </c>
      <c r="G27" s="392" t="s">
        <v>603</v>
      </c>
      <c r="H27" s="1198" t="s">
        <v>61</v>
      </c>
    </row>
    <row r="28" spans="1:8" s="122" customFormat="1" ht="24" customHeight="1" x14ac:dyDescent="0.2">
      <c r="A28" s="162">
        <f t="shared" si="1"/>
        <v>16</v>
      </c>
      <c r="B28" s="1203" t="s">
        <v>6025</v>
      </c>
      <c r="C28" s="1196">
        <v>0</v>
      </c>
      <c r="D28" s="1196">
        <v>104048.84</v>
      </c>
      <c r="E28" s="1196">
        <v>100896.85097</v>
      </c>
      <c r="F28" s="1197">
        <f t="shared" ref="F28:F30" si="2">E28/D28*100</f>
        <v>96.970663940126585</v>
      </c>
      <c r="G28" s="392" t="s">
        <v>603</v>
      </c>
      <c r="H28" s="1198" t="s">
        <v>61</v>
      </c>
    </row>
    <row r="29" spans="1:8" s="122" customFormat="1" ht="15" customHeight="1" x14ac:dyDescent="0.2">
      <c r="A29" s="162">
        <f t="shared" si="1"/>
        <v>17</v>
      </c>
      <c r="B29" s="1203" t="s">
        <v>6026</v>
      </c>
      <c r="C29" s="1196">
        <v>0</v>
      </c>
      <c r="D29" s="1196">
        <v>84796.45</v>
      </c>
      <c r="E29" s="1196">
        <v>84796.434399999998</v>
      </c>
      <c r="F29" s="1197">
        <f t="shared" si="2"/>
        <v>99.999981603003434</v>
      </c>
      <c r="G29" s="392" t="s">
        <v>603</v>
      </c>
      <c r="H29" s="1198" t="s">
        <v>61</v>
      </c>
    </row>
    <row r="30" spans="1:8" s="129" customFormat="1" ht="13.5" customHeight="1" thickBot="1" x14ac:dyDescent="0.25">
      <c r="A30" s="1408" t="s">
        <v>295</v>
      </c>
      <c r="B30" s="1409"/>
      <c r="C30" s="140">
        <f>SUM(C13:C29)</f>
        <v>609156</v>
      </c>
      <c r="D30" s="140">
        <f>SUM(D13:D29)</f>
        <v>2798037.1799999997</v>
      </c>
      <c r="E30" s="140">
        <f>SUM(E13:E29)</f>
        <v>533113.99647999997</v>
      </c>
      <c r="F30" s="141">
        <f t="shared" si="2"/>
        <v>19.053141977191313</v>
      </c>
      <c r="G30" s="142"/>
      <c r="H30" s="163"/>
    </row>
    <row r="31" spans="1:8" ht="18" customHeight="1" thickBot="1" x14ac:dyDescent="0.2">
      <c r="A31" s="164" t="s">
        <v>605</v>
      </c>
      <c r="B31" s="146"/>
      <c r="C31" s="147"/>
      <c r="D31" s="147"/>
      <c r="E31" s="148"/>
      <c r="F31" s="149"/>
      <c r="G31" s="165"/>
      <c r="H31" s="166"/>
    </row>
    <row r="32" spans="1:8" s="122" customFormat="1" ht="15" customHeight="1" x14ac:dyDescent="0.2">
      <c r="A32" s="1208">
        <f>A29+1</f>
        <v>18</v>
      </c>
      <c r="B32" s="1200" t="s">
        <v>734</v>
      </c>
      <c r="C32" s="1201">
        <v>3000</v>
      </c>
      <c r="D32" s="1201">
        <v>17749.21</v>
      </c>
      <c r="E32" s="1201">
        <v>17745.923999999999</v>
      </c>
      <c r="F32" s="1197">
        <f t="shared" ref="F32:F36" si="3">E32/D32*100</f>
        <v>99.981486499962529</v>
      </c>
      <c r="G32" s="1211" t="s">
        <v>597</v>
      </c>
      <c r="H32" s="1206" t="s">
        <v>538</v>
      </c>
    </row>
    <row r="33" spans="1:8" s="122" customFormat="1" ht="142.5" customHeight="1" x14ac:dyDescent="0.2">
      <c r="A33" s="162">
        <f t="shared" ref="A33:A35" si="4">A32+1</f>
        <v>19</v>
      </c>
      <c r="B33" s="1200" t="s">
        <v>518</v>
      </c>
      <c r="C33" s="1201">
        <v>0</v>
      </c>
      <c r="D33" s="1201">
        <v>5790.77</v>
      </c>
      <c r="E33" s="1201">
        <v>5012.3490000000002</v>
      </c>
      <c r="F33" s="1197">
        <f t="shared" si="3"/>
        <v>86.557556248996249</v>
      </c>
      <c r="G33" s="1211" t="s">
        <v>599</v>
      </c>
      <c r="H33" s="1206" t="s">
        <v>6027</v>
      </c>
    </row>
    <row r="34" spans="1:8" s="122" customFormat="1" ht="15" customHeight="1" x14ac:dyDescent="0.2">
      <c r="A34" s="162">
        <f t="shared" si="4"/>
        <v>20</v>
      </c>
      <c r="B34" s="1200" t="s">
        <v>519</v>
      </c>
      <c r="C34" s="1201">
        <v>0</v>
      </c>
      <c r="D34" s="1201">
        <v>360.6</v>
      </c>
      <c r="E34" s="1201">
        <v>360.58</v>
      </c>
      <c r="F34" s="1197">
        <f t="shared" si="3"/>
        <v>99.99445368829727</v>
      </c>
      <c r="G34" s="1211" t="s">
        <v>597</v>
      </c>
      <c r="H34" s="1206" t="s">
        <v>61</v>
      </c>
    </row>
    <row r="35" spans="1:8" s="122" customFormat="1" ht="109.5" customHeight="1" x14ac:dyDescent="0.2">
      <c r="A35" s="162">
        <f t="shared" si="4"/>
        <v>21</v>
      </c>
      <c r="B35" s="1200" t="s">
        <v>2978</v>
      </c>
      <c r="C35" s="1201">
        <v>50000</v>
      </c>
      <c r="D35" s="1201">
        <v>33400.21</v>
      </c>
      <c r="E35" s="1201">
        <v>600.57140000000004</v>
      </c>
      <c r="F35" s="1197">
        <f t="shared" si="3"/>
        <v>1.7981066586108294</v>
      </c>
      <c r="G35" s="1211" t="s">
        <v>597</v>
      </c>
      <c r="H35" s="1212" t="s">
        <v>6028</v>
      </c>
    </row>
    <row r="36" spans="1:8" s="122" customFormat="1" ht="13.5" customHeight="1" thickBot="1" x14ac:dyDescent="0.25">
      <c r="A36" s="1408" t="s">
        <v>295</v>
      </c>
      <c r="B36" s="1409"/>
      <c r="C36" s="140">
        <f>SUM(C32:C35)</f>
        <v>53000</v>
      </c>
      <c r="D36" s="150">
        <f>SUM(D32:D35)</f>
        <v>57300.789999999994</v>
      </c>
      <c r="E36" s="150">
        <f>SUM(E32:E35)</f>
        <v>23719.424400000004</v>
      </c>
      <c r="F36" s="151">
        <f t="shared" si="3"/>
        <v>41.394585310254897</v>
      </c>
      <c r="G36" s="142"/>
      <c r="H36" s="152"/>
    </row>
  </sheetData>
  <mergeCells count="7">
    <mergeCell ref="A36:B36"/>
    <mergeCell ref="A1:H1"/>
    <mergeCell ref="A4:B4"/>
    <mergeCell ref="A5:B5"/>
    <mergeCell ref="A6:B6"/>
    <mergeCell ref="A7:B7"/>
    <mergeCell ref="A30:B30"/>
  </mergeCells>
  <printOptions horizontalCentered="1"/>
  <pageMargins left="0.31496062992125984" right="0.31496062992125984" top="0.51181102362204722" bottom="0.43307086614173229" header="0.31496062992125984" footer="0.23622047244094491"/>
  <pageSetup paperSize="9" scale="96" firstPageNumber="283" fitToHeight="0" orientation="landscape" useFirstPageNumber="1" r:id="rId1"/>
  <headerFooter>
    <oddHeader>&amp;L&amp;"Tahoma,Kurzíva"&amp;9Závěrečný účet Moravskoslezského kraje za rok 2024&amp;R&amp;"Tahoma,Kurzíva"&amp;9Tabulka č. 24</oddHeader>
    <oddFooter>&amp;C&amp;"Tahoma,Obyčejné"&amp;P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58A8D-DC60-4A77-8B7D-683DEFAEE39D}">
  <sheetPr>
    <pageSetUpPr fitToPage="1"/>
  </sheetPr>
  <dimension ref="A1:H35"/>
  <sheetViews>
    <sheetView zoomScaleNormal="100" zoomScaleSheetLayoutView="100" workbookViewId="0">
      <pane ySplit="12" topLeftCell="A13" activePane="bottomLeft" state="frozen"/>
      <selection activeCell="I6" sqref="I6"/>
      <selection pane="bottomLeft" activeCell="I6" sqref="I6"/>
    </sheetView>
  </sheetViews>
  <sheetFormatPr defaultColWidth="9.140625" defaultRowHeight="10.5" x14ac:dyDescent="0.2"/>
  <cols>
    <col min="1" max="1" width="6.42578125" style="120" customWidth="1"/>
    <col min="2" max="2" width="42.7109375" style="122" customWidth="1"/>
    <col min="3" max="4" width="13.140625" style="123" customWidth="1"/>
    <col min="5" max="5" width="13.140625" style="120" customWidth="1"/>
    <col min="6" max="6" width="8" style="124" customWidth="1"/>
    <col min="7" max="7" width="10.7109375" style="121" customWidth="1"/>
    <col min="8" max="8" width="42.7109375" style="125" customWidth="1"/>
    <col min="9" max="9" width="10.140625" style="120" bestFit="1" customWidth="1"/>
    <col min="10" max="16384" width="9.140625" style="120"/>
  </cols>
  <sheetData>
    <row r="1" spans="1:8" s="115" customFormat="1" ht="18" customHeight="1" x14ac:dyDescent="0.2">
      <c r="A1" s="1412" t="s">
        <v>6029</v>
      </c>
      <c r="B1" s="1412"/>
      <c r="C1" s="1412"/>
      <c r="D1" s="1412"/>
      <c r="E1" s="1412"/>
      <c r="F1" s="1412"/>
      <c r="G1" s="1412"/>
      <c r="H1" s="1412"/>
    </row>
    <row r="2" spans="1:8" ht="12" customHeight="1" x14ac:dyDescent="0.2"/>
    <row r="3" spans="1:8" ht="12" customHeight="1" thickBot="1" x14ac:dyDescent="0.2">
      <c r="A3" s="116"/>
      <c r="F3" s="126" t="s">
        <v>587</v>
      </c>
    </row>
    <row r="4" spans="1:8" ht="24" customHeight="1" x14ac:dyDescent="0.2">
      <c r="A4" s="1413"/>
      <c r="B4" s="1414"/>
      <c r="C4" s="506" t="s">
        <v>5476</v>
      </c>
      <c r="D4" s="506" t="s">
        <v>5477</v>
      </c>
      <c r="E4" s="506" t="s">
        <v>5478</v>
      </c>
      <c r="F4" s="507" t="s">
        <v>286</v>
      </c>
      <c r="G4" s="158"/>
      <c r="H4" s="159"/>
    </row>
    <row r="5" spans="1:8" ht="12.95" customHeight="1" x14ac:dyDescent="0.2">
      <c r="A5" s="1410" t="s">
        <v>588</v>
      </c>
      <c r="B5" s="1411"/>
      <c r="C5" s="1189">
        <f>C22</f>
        <v>820884</v>
      </c>
      <c r="D5" s="1189">
        <f>D22</f>
        <v>832174.37999999977</v>
      </c>
      <c r="E5" s="1189">
        <f>E22</f>
        <v>729693.46820000012</v>
      </c>
      <c r="F5" s="1190">
        <f>E5/D5*100</f>
        <v>87.685163799443131</v>
      </c>
      <c r="G5" s="155"/>
      <c r="H5" s="156"/>
    </row>
    <row r="6" spans="1:8" ht="12.95" customHeight="1" x14ac:dyDescent="0.2">
      <c r="A6" s="1410" t="s">
        <v>590</v>
      </c>
      <c r="B6" s="1411"/>
      <c r="C6" s="1191">
        <f>C28</f>
        <v>35200</v>
      </c>
      <c r="D6" s="1191">
        <f>D28</f>
        <v>46575.519999999997</v>
      </c>
      <c r="E6" s="1191">
        <f>E28</f>
        <v>21801.20205</v>
      </c>
      <c r="F6" s="1190">
        <f>E6/D6*100</f>
        <v>46.808284802832048</v>
      </c>
      <c r="G6" s="155"/>
      <c r="H6" s="156"/>
    </row>
    <row r="7" spans="1:8" ht="12.95" customHeight="1" x14ac:dyDescent="0.2">
      <c r="A7" s="1410" t="s">
        <v>591</v>
      </c>
      <c r="B7" s="1411"/>
      <c r="C7" s="1191">
        <f>C34</f>
        <v>10490</v>
      </c>
      <c r="D7" s="1191">
        <f>D34</f>
        <v>8300.36</v>
      </c>
      <c r="E7" s="1191">
        <f>E34</f>
        <v>1317.0881300000001</v>
      </c>
      <c r="F7" s="1190">
        <f>E7/D7*100</f>
        <v>15.867843442935007</v>
      </c>
      <c r="G7" s="155"/>
      <c r="H7" s="156"/>
    </row>
    <row r="8" spans="1:8" s="116" customFormat="1" ht="13.5" customHeight="1" thickBot="1" x14ac:dyDescent="0.25">
      <c r="A8" s="1406" t="s">
        <v>295</v>
      </c>
      <c r="B8" s="1407"/>
      <c r="C8" s="127">
        <f>SUM(C5:C7)</f>
        <v>866574</v>
      </c>
      <c r="D8" s="127">
        <f>SUM(D5:D7)</f>
        <v>887050.25999999978</v>
      </c>
      <c r="E8" s="127">
        <f>SUM(E5:E7)</f>
        <v>752811.75838000013</v>
      </c>
      <c r="F8" s="128">
        <f>E8/D8*100</f>
        <v>84.866866323899202</v>
      </c>
      <c r="G8" s="155"/>
      <c r="H8" s="156"/>
    </row>
    <row r="9" spans="1:8" s="132" customFormat="1" ht="10.5" customHeight="1" x14ac:dyDescent="0.2">
      <c r="A9" s="116"/>
      <c r="B9" s="129"/>
      <c r="C9" s="130"/>
      <c r="D9" s="130"/>
      <c r="E9" s="130"/>
      <c r="F9" s="131"/>
      <c r="G9" s="121"/>
      <c r="H9" s="125"/>
    </row>
    <row r="10" spans="1:8" s="132" customFormat="1" ht="10.5" customHeight="1" x14ac:dyDescent="0.2">
      <c r="A10" s="116"/>
      <c r="B10" s="129"/>
      <c r="C10" s="130"/>
      <c r="D10" s="130"/>
      <c r="E10" s="130"/>
      <c r="F10" s="131"/>
      <c r="G10" s="121"/>
      <c r="H10" s="125"/>
    </row>
    <row r="11" spans="1:8" s="132" customFormat="1" ht="10.5" customHeight="1" thickBot="1" x14ac:dyDescent="0.2">
      <c r="A11" s="116"/>
      <c r="B11" s="129"/>
      <c r="C11" s="130"/>
      <c r="D11" s="130"/>
      <c r="E11" s="130"/>
      <c r="F11" s="131"/>
      <c r="G11" s="121"/>
      <c r="H11" s="126" t="s">
        <v>587</v>
      </c>
    </row>
    <row r="12" spans="1:8" ht="28.5" customHeight="1" thickBot="1" x14ac:dyDescent="0.25">
      <c r="A12" s="133" t="s">
        <v>592</v>
      </c>
      <c r="B12" s="1192" t="s">
        <v>508</v>
      </c>
      <c r="C12" s="506" t="s">
        <v>5476</v>
      </c>
      <c r="D12" s="506" t="s">
        <v>5477</v>
      </c>
      <c r="E12" s="506" t="s">
        <v>5478</v>
      </c>
      <c r="F12" s="1193" t="s">
        <v>286</v>
      </c>
      <c r="G12" s="1193" t="s">
        <v>593</v>
      </c>
      <c r="H12" s="1194" t="s">
        <v>594</v>
      </c>
    </row>
    <row r="13" spans="1:8" ht="15" customHeight="1" thickBot="1" x14ac:dyDescent="0.2">
      <c r="A13" s="160" t="s">
        <v>595</v>
      </c>
      <c r="B13" s="134"/>
      <c r="C13" s="135"/>
      <c r="D13" s="135"/>
      <c r="E13" s="136"/>
      <c r="F13" s="137"/>
      <c r="G13" s="138"/>
      <c r="H13" s="139"/>
    </row>
    <row r="14" spans="1:8" s="122" customFormat="1" ht="57" customHeight="1" x14ac:dyDescent="0.2">
      <c r="A14" s="162">
        <v>1</v>
      </c>
      <c r="B14" s="1200" t="s">
        <v>739</v>
      </c>
      <c r="C14" s="1201">
        <v>140248</v>
      </c>
      <c r="D14" s="1201">
        <v>167674.32</v>
      </c>
      <c r="E14" s="1201">
        <v>108426.3489500001</v>
      </c>
      <c r="F14" s="1197">
        <f t="shared" ref="F14:F22" si="0">E14/D14*100</f>
        <v>64.66485085491928</v>
      </c>
      <c r="G14" s="510" t="s">
        <v>597</v>
      </c>
      <c r="H14" s="1202" t="s">
        <v>6030</v>
      </c>
    </row>
    <row r="15" spans="1:8" s="122" customFormat="1" ht="45" customHeight="1" x14ac:dyDescent="0.2">
      <c r="A15" s="162">
        <f>A14+1</f>
        <v>2</v>
      </c>
      <c r="B15" s="1195" t="s">
        <v>740</v>
      </c>
      <c r="C15" s="1196">
        <v>34218</v>
      </c>
      <c r="D15" s="1196">
        <v>21830.93</v>
      </c>
      <c r="E15" s="1196">
        <v>12539.643200000002</v>
      </c>
      <c r="F15" s="1197">
        <f t="shared" si="0"/>
        <v>57.439803068398831</v>
      </c>
      <c r="G15" s="392" t="s">
        <v>597</v>
      </c>
      <c r="H15" s="1202" t="s">
        <v>6031</v>
      </c>
    </row>
    <row r="16" spans="1:8" s="122" customFormat="1" ht="86.45" customHeight="1" x14ac:dyDescent="0.2">
      <c r="A16" s="162">
        <f t="shared" ref="A16:A21" si="1">A15+1</f>
        <v>3</v>
      </c>
      <c r="B16" s="1195" t="s">
        <v>741</v>
      </c>
      <c r="C16" s="1196">
        <v>50621</v>
      </c>
      <c r="D16" s="1196">
        <v>47776.3</v>
      </c>
      <c r="E16" s="1196">
        <v>43103.918000000005</v>
      </c>
      <c r="F16" s="1197">
        <f t="shared" si="0"/>
        <v>90.22029332535169</v>
      </c>
      <c r="G16" s="392" t="s">
        <v>597</v>
      </c>
      <c r="H16" s="1198" t="s">
        <v>6032</v>
      </c>
    </row>
    <row r="17" spans="1:8" s="122" customFormat="1" ht="63" x14ac:dyDescent="0.2">
      <c r="A17" s="162">
        <f t="shared" si="1"/>
        <v>4</v>
      </c>
      <c r="B17" s="1195" t="s">
        <v>742</v>
      </c>
      <c r="C17" s="1196">
        <v>573628</v>
      </c>
      <c r="D17" s="1196">
        <v>571216.23999999987</v>
      </c>
      <c r="E17" s="1196">
        <v>546966.60022999998</v>
      </c>
      <c r="F17" s="1197">
        <f t="shared" si="0"/>
        <v>95.754735584898654</v>
      </c>
      <c r="G17" s="392" t="s">
        <v>597</v>
      </c>
      <c r="H17" s="1198" t="s">
        <v>3471</v>
      </c>
    </row>
    <row r="18" spans="1:8" s="122" customFormat="1" ht="34.5" customHeight="1" x14ac:dyDescent="0.2">
      <c r="A18" s="162">
        <f t="shared" si="1"/>
        <v>5</v>
      </c>
      <c r="B18" s="1203" t="s">
        <v>743</v>
      </c>
      <c r="C18" s="1196">
        <v>19969</v>
      </c>
      <c r="D18" s="1196">
        <v>22661.59</v>
      </c>
      <c r="E18" s="1196">
        <v>18414.989869999998</v>
      </c>
      <c r="F18" s="1197">
        <f t="shared" si="0"/>
        <v>81.26080239736045</v>
      </c>
      <c r="G18" s="392" t="s">
        <v>597</v>
      </c>
      <c r="H18" s="1198" t="s">
        <v>6033</v>
      </c>
    </row>
    <row r="19" spans="1:8" s="122" customFormat="1" ht="34.5" customHeight="1" x14ac:dyDescent="0.2">
      <c r="A19" s="162">
        <f t="shared" si="1"/>
        <v>6</v>
      </c>
      <c r="B19" s="1195" t="s">
        <v>4018</v>
      </c>
      <c r="C19" s="1196">
        <v>0</v>
      </c>
      <c r="D19" s="1196">
        <v>15</v>
      </c>
      <c r="E19" s="1196">
        <v>9.1734600000000004</v>
      </c>
      <c r="F19" s="1197">
        <f t="shared" si="0"/>
        <v>61.156399999999998</v>
      </c>
      <c r="G19" s="392" t="s">
        <v>603</v>
      </c>
      <c r="H19" s="1206" t="s">
        <v>6034</v>
      </c>
    </row>
    <row r="20" spans="1:8" s="122" customFormat="1" ht="34.5" customHeight="1" x14ac:dyDescent="0.2">
      <c r="A20" s="162">
        <f t="shared" si="1"/>
        <v>7</v>
      </c>
      <c r="B20" s="1195" t="s">
        <v>6035</v>
      </c>
      <c r="C20" s="1196">
        <v>1100</v>
      </c>
      <c r="D20" s="1196">
        <v>500</v>
      </c>
      <c r="E20" s="1196">
        <v>150.80445999999995</v>
      </c>
      <c r="F20" s="1197">
        <f t="shared" si="0"/>
        <v>30.16089199999999</v>
      </c>
      <c r="G20" s="392" t="s">
        <v>603</v>
      </c>
      <c r="H20" s="1206" t="s">
        <v>6036</v>
      </c>
    </row>
    <row r="21" spans="1:8" s="122" customFormat="1" ht="34.5" customHeight="1" x14ac:dyDescent="0.2">
      <c r="A21" s="162">
        <f t="shared" si="1"/>
        <v>8</v>
      </c>
      <c r="B21" s="1195" t="s">
        <v>6037</v>
      </c>
      <c r="C21" s="1196">
        <v>1100</v>
      </c>
      <c r="D21" s="1196">
        <v>500.00000000000006</v>
      </c>
      <c r="E21" s="1196">
        <v>81.990030000000004</v>
      </c>
      <c r="F21" s="1197">
        <f t="shared" si="0"/>
        <v>16.398005999999999</v>
      </c>
      <c r="G21" s="392" t="s">
        <v>603</v>
      </c>
      <c r="H21" s="1206" t="s">
        <v>6038</v>
      </c>
    </row>
    <row r="22" spans="1:8" s="129" customFormat="1" ht="13.5" customHeight="1" thickBot="1" x14ac:dyDescent="0.25">
      <c r="A22" s="1408" t="s">
        <v>295</v>
      </c>
      <c r="B22" s="1409"/>
      <c r="C22" s="140">
        <f>SUM(C14:C21)</f>
        <v>820884</v>
      </c>
      <c r="D22" s="140">
        <f>SUM(D14:D21)</f>
        <v>832174.37999999977</v>
      </c>
      <c r="E22" s="140">
        <f>SUM(E14:E21)</f>
        <v>729693.46820000012</v>
      </c>
      <c r="F22" s="141">
        <f t="shared" si="0"/>
        <v>87.685163799443131</v>
      </c>
      <c r="G22" s="142"/>
      <c r="H22" s="163"/>
    </row>
    <row r="23" spans="1:8" ht="18" customHeight="1" thickBot="1" x14ac:dyDescent="0.2">
      <c r="A23" s="164" t="s">
        <v>605</v>
      </c>
      <c r="B23" s="146"/>
      <c r="C23" s="147"/>
      <c r="D23" s="147"/>
      <c r="E23" s="148"/>
      <c r="F23" s="149"/>
      <c r="G23" s="165"/>
      <c r="H23" s="166"/>
    </row>
    <row r="24" spans="1:8" s="122" customFormat="1" ht="258" customHeight="1" x14ac:dyDescent="0.2">
      <c r="A24" s="1208">
        <f>A21+1</f>
        <v>9</v>
      </c>
      <c r="B24" s="1200" t="s">
        <v>515</v>
      </c>
      <c r="C24" s="1201">
        <v>5000</v>
      </c>
      <c r="D24" s="1201">
        <v>9916.66</v>
      </c>
      <c r="E24" s="1201">
        <v>6563.6728999999996</v>
      </c>
      <c r="F24" s="1197">
        <f t="shared" ref="F24:F28" si="2">E24/D24*100</f>
        <v>66.188342647625305</v>
      </c>
      <c r="G24" s="1211" t="s">
        <v>597</v>
      </c>
      <c r="H24" s="1206" t="s">
        <v>6039</v>
      </c>
    </row>
    <row r="25" spans="1:8" s="122" customFormat="1" ht="45" customHeight="1" x14ac:dyDescent="0.2">
      <c r="A25" s="162">
        <f t="shared" ref="A25:A27" si="3">A24+1</f>
        <v>10</v>
      </c>
      <c r="B25" s="1200" t="s">
        <v>516</v>
      </c>
      <c r="C25" s="1201">
        <v>18250</v>
      </c>
      <c r="D25" s="1201">
        <v>19455.879999999997</v>
      </c>
      <c r="E25" s="1201">
        <v>6693.2370799999999</v>
      </c>
      <c r="F25" s="1197">
        <f t="shared" si="2"/>
        <v>34.402129741754166</v>
      </c>
      <c r="G25" s="1211" t="s">
        <v>597</v>
      </c>
      <c r="H25" s="1206" t="s">
        <v>6040</v>
      </c>
    </row>
    <row r="26" spans="1:8" s="122" customFormat="1" ht="45" customHeight="1" x14ac:dyDescent="0.2">
      <c r="A26" s="162">
        <f t="shared" si="3"/>
        <v>11</v>
      </c>
      <c r="B26" s="1200" t="s">
        <v>517</v>
      </c>
      <c r="C26" s="1201">
        <v>10300</v>
      </c>
      <c r="D26" s="1201">
        <v>15369.95</v>
      </c>
      <c r="E26" s="1201">
        <v>7067.9943700000003</v>
      </c>
      <c r="F26" s="1197">
        <f t="shared" si="2"/>
        <v>45.985799368247783</v>
      </c>
      <c r="G26" s="1211" t="s">
        <v>597</v>
      </c>
      <c r="H26" s="1206" t="s">
        <v>6041</v>
      </c>
    </row>
    <row r="27" spans="1:8" s="122" customFormat="1" ht="34.5" customHeight="1" x14ac:dyDescent="0.2">
      <c r="A27" s="162">
        <f t="shared" si="3"/>
        <v>12</v>
      </c>
      <c r="B27" s="1200" t="s">
        <v>744</v>
      </c>
      <c r="C27" s="1201">
        <v>1650</v>
      </c>
      <c r="D27" s="1201">
        <v>1833.03</v>
      </c>
      <c r="E27" s="1201">
        <v>1476.2977000000001</v>
      </c>
      <c r="F27" s="1197">
        <f t="shared" si="2"/>
        <v>80.538654577393714</v>
      </c>
      <c r="G27" s="1211" t="s">
        <v>597</v>
      </c>
      <c r="H27" s="1212" t="s">
        <v>6042</v>
      </c>
    </row>
    <row r="28" spans="1:8" s="122" customFormat="1" ht="13.5" customHeight="1" thickBot="1" x14ac:dyDescent="0.25">
      <c r="A28" s="1408" t="s">
        <v>295</v>
      </c>
      <c r="B28" s="1409"/>
      <c r="C28" s="140">
        <f>SUM(C24:C27)</f>
        <v>35200</v>
      </c>
      <c r="D28" s="150">
        <f>SUM(D24:D27)</f>
        <v>46575.519999999997</v>
      </c>
      <c r="E28" s="150">
        <f>SUM(E24:E27)</f>
        <v>21801.20205</v>
      </c>
      <c r="F28" s="151">
        <f t="shared" si="2"/>
        <v>46.808284802832048</v>
      </c>
      <c r="G28" s="142"/>
      <c r="H28" s="152"/>
    </row>
    <row r="29" spans="1:8" ht="18" customHeight="1" thickBot="1" x14ac:dyDescent="0.2">
      <c r="A29" s="160" t="s">
        <v>591</v>
      </c>
      <c r="B29" s="134"/>
      <c r="C29" s="135"/>
      <c r="D29" s="135"/>
      <c r="E29" s="136"/>
      <c r="F29" s="137"/>
      <c r="G29" s="138"/>
      <c r="H29" s="167"/>
    </row>
    <row r="30" spans="1:8" s="122" customFormat="1" ht="126" x14ac:dyDescent="0.2">
      <c r="A30" s="1208">
        <f>A27+1</f>
        <v>13</v>
      </c>
      <c r="B30" s="1200" t="s">
        <v>3158</v>
      </c>
      <c r="C30" s="1201">
        <v>9490</v>
      </c>
      <c r="D30" s="1201">
        <v>6000</v>
      </c>
      <c r="E30" s="1201">
        <v>114.95</v>
      </c>
      <c r="F30" s="1197">
        <f t="shared" ref="F30:F34" si="4">E30/D30*100</f>
        <v>1.9158333333333333</v>
      </c>
      <c r="G30" s="1211" t="s">
        <v>599</v>
      </c>
      <c r="H30" s="1214" t="s">
        <v>6043</v>
      </c>
    </row>
    <row r="31" spans="1:8" s="122" customFormat="1" ht="67.5" customHeight="1" x14ac:dyDescent="0.2">
      <c r="A31" s="162">
        <f t="shared" ref="A31:A33" si="5">A30+1</f>
        <v>14</v>
      </c>
      <c r="B31" s="1200" t="s">
        <v>3157</v>
      </c>
      <c r="C31" s="1201">
        <v>1000</v>
      </c>
      <c r="D31" s="1201">
        <v>1077.9599999999998</v>
      </c>
      <c r="E31" s="1201">
        <v>80.165629999999993</v>
      </c>
      <c r="F31" s="1197">
        <f t="shared" si="4"/>
        <v>7.4367907900107628</v>
      </c>
      <c r="G31" s="1211" t="s">
        <v>599</v>
      </c>
      <c r="H31" s="1214" t="s">
        <v>6044</v>
      </c>
    </row>
    <row r="32" spans="1:8" s="122" customFormat="1" ht="45" customHeight="1" x14ac:dyDescent="0.2">
      <c r="A32" s="162">
        <f t="shared" si="5"/>
        <v>15</v>
      </c>
      <c r="B32" s="1200" t="s">
        <v>3156</v>
      </c>
      <c r="C32" s="1201">
        <v>0</v>
      </c>
      <c r="D32" s="1201">
        <v>100.4</v>
      </c>
      <c r="E32" s="1201">
        <v>0</v>
      </c>
      <c r="F32" s="1197">
        <f t="shared" si="4"/>
        <v>0</v>
      </c>
      <c r="G32" s="1211" t="s">
        <v>603</v>
      </c>
      <c r="H32" s="1214" t="s">
        <v>5620</v>
      </c>
    </row>
    <row r="33" spans="1:8" s="122" customFormat="1" ht="24" customHeight="1" x14ac:dyDescent="0.2">
      <c r="A33" s="162">
        <f t="shared" si="5"/>
        <v>16</v>
      </c>
      <c r="B33" s="1200" t="s">
        <v>4203</v>
      </c>
      <c r="C33" s="1201">
        <v>0</v>
      </c>
      <c r="D33" s="1201">
        <v>1122</v>
      </c>
      <c r="E33" s="1201">
        <v>1121.9725000000001</v>
      </c>
      <c r="F33" s="1197">
        <f t="shared" si="4"/>
        <v>99.997549019607845</v>
      </c>
      <c r="G33" s="1211" t="s">
        <v>603</v>
      </c>
      <c r="H33" s="1214" t="s">
        <v>538</v>
      </c>
    </row>
    <row r="34" spans="1:8" s="122" customFormat="1" ht="13.5" customHeight="1" thickBot="1" x14ac:dyDescent="0.25">
      <c r="A34" s="1408" t="s">
        <v>295</v>
      </c>
      <c r="B34" s="1409"/>
      <c r="C34" s="140">
        <f>SUM(C30:C33)</f>
        <v>10490</v>
      </c>
      <c r="D34" s="140">
        <f>SUM(D30:D33)</f>
        <v>8300.36</v>
      </c>
      <c r="E34" s="140">
        <f>SUM(E30:E33)</f>
        <v>1317.0881300000001</v>
      </c>
      <c r="F34" s="151">
        <f t="shared" si="4"/>
        <v>15.867843442935007</v>
      </c>
      <c r="G34" s="142"/>
      <c r="H34" s="152"/>
    </row>
    <row r="35" spans="1:8" s="157" customFormat="1" x14ac:dyDescent="0.2">
      <c r="A35" s="123"/>
      <c r="B35" s="153"/>
      <c r="C35" s="123"/>
      <c r="D35" s="123"/>
      <c r="E35" s="123"/>
      <c r="F35" s="154"/>
      <c r="G35" s="155"/>
      <c r="H35" s="156"/>
    </row>
  </sheetData>
  <mergeCells count="9">
    <mergeCell ref="A22:B22"/>
    <mergeCell ref="A28:B28"/>
    <mergeCell ref="A34:B34"/>
    <mergeCell ref="A1:H1"/>
    <mergeCell ref="A4:B4"/>
    <mergeCell ref="A5:B5"/>
    <mergeCell ref="A6:B6"/>
    <mergeCell ref="A7:B7"/>
    <mergeCell ref="A8:B8"/>
  </mergeCells>
  <printOptions horizontalCentered="1"/>
  <pageMargins left="0.31496062992125984" right="0.31496062992125984" top="0.51181102362204722" bottom="0.43307086614173229" header="0.31496062992125984" footer="0.23622047244094491"/>
  <pageSetup paperSize="9" scale="96" firstPageNumber="286" fitToHeight="0" orientation="landscape" useFirstPageNumber="1" r:id="rId1"/>
  <headerFooter>
    <oddHeader>&amp;L&amp;"Tahoma,Kurzíva"&amp;9Závěrečný účet Moravskoslezského kraje za rok 2024&amp;R&amp;"Tahoma,Kurzíva"&amp;9Tabulka č. 25</oddHeader>
    <oddFooter>&amp;C&amp;"Tahoma,Obyčejné"&amp;P</oddFooter>
  </headerFooter>
  <rowBreaks count="1" manualBreakCount="1">
    <brk id="28" max="7"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905DB-184C-4154-B900-7BF0EB41DCFD}">
  <sheetPr>
    <pageSetUpPr fitToPage="1"/>
  </sheetPr>
  <dimension ref="A1:E11"/>
  <sheetViews>
    <sheetView zoomScaleNormal="100" zoomScaleSheetLayoutView="100" workbookViewId="0">
      <selection activeCell="B7" sqref="B7"/>
    </sheetView>
  </sheetViews>
  <sheetFormatPr defaultColWidth="9.28515625" defaultRowHeight="15" x14ac:dyDescent="0.2"/>
  <cols>
    <col min="1" max="1" width="9.7109375" style="170" customWidth="1"/>
    <col min="2" max="2" width="60.7109375" style="171" customWidth="1"/>
    <col min="3" max="3" width="14.7109375" style="175" customWidth="1"/>
    <col min="4" max="4" width="35.7109375" style="169" customWidth="1"/>
    <col min="5" max="6" width="9.28515625" style="169"/>
    <col min="7" max="7" width="10.28515625" style="169" bestFit="1" customWidth="1"/>
    <col min="8" max="8" width="13" style="169" bestFit="1" customWidth="1"/>
    <col min="9" max="16384" width="9.28515625" style="169"/>
  </cols>
  <sheetData>
    <row r="1" spans="1:5" ht="24" customHeight="1" x14ac:dyDescent="0.2">
      <c r="A1" s="1415" t="s">
        <v>4591</v>
      </c>
      <c r="B1" s="1415"/>
      <c r="C1" s="1415"/>
      <c r="D1" s="1415"/>
    </row>
    <row r="2" spans="1:5" ht="15.75" thickBot="1" x14ac:dyDescent="0.25">
      <c r="C2" s="172"/>
      <c r="D2" s="172" t="s">
        <v>2</v>
      </c>
    </row>
    <row r="3" spans="1:5" ht="45.75" customHeight="1" thickBot="1" x14ac:dyDescent="0.25">
      <c r="A3" s="173" t="s">
        <v>3726</v>
      </c>
      <c r="B3" s="471" t="s">
        <v>745</v>
      </c>
      <c r="C3" s="474" t="s">
        <v>4592</v>
      </c>
      <c r="D3" s="472" t="s">
        <v>4769</v>
      </c>
    </row>
    <row r="4" spans="1:5" ht="26.25" thickBot="1" x14ac:dyDescent="0.3">
      <c r="A4" s="1065">
        <v>95711</v>
      </c>
      <c r="B4" s="1066" t="s">
        <v>746</v>
      </c>
      <c r="C4" s="1067">
        <v>2086.88868</v>
      </c>
      <c r="D4" s="1068" t="s">
        <v>3241</v>
      </c>
      <c r="E4" s="1069"/>
    </row>
    <row r="5" spans="1:5" ht="18" customHeight="1" thickBot="1" x14ac:dyDescent="0.25">
      <c r="A5" s="1416" t="s">
        <v>2841</v>
      </c>
      <c r="B5" s="1417"/>
      <c r="C5" s="475">
        <f>SUM(C4:C4)</f>
        <v>2086.88868</v>
      </c>
      <c r="D5" s="476"/>
    </row>
    <row r="11" spans="1:5" x14ac:dyDescent="0.2">
      <c r="C11" s="174"/>
    </row>
  </sheetData>
  <mergeCells count="2">
    <mergeCell ref="A1:D1"/>
    <mergeCell ref="A5:B5"/>
  </mergeCells>
  <printOptions horizontalCentered="1"/>
  <pageMargins left="0.39370078740157483" right="0.39370078740157483" top="0.59055118110236227" bottom="0.39370078740157483" header="0.31496062992125984" footer="0.11811023622047245"/>
  <pageSetup paperSize="9" scale="80" firstPageNumber="289" fitToHeight="0" orientation="portrait" useFirstPageNumber="1" r:id="rId1"/>
  <headerFooter>
    <oddHeader>&amp;L&amp;"Tahoma,Kurzíva"&amp;9Závěrečný účet Moravskoslezského kraje za rok 2024&amp;R&amp;"Tahoma,Kurzíva"&amp;9Tabulka č. 26</oddHeader>
    <oddFooter>&amp;C&amp;"Tahoma,Obyčejné"&amp;P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413CE-F729-4E18-B97C-056EAEED15F9}">
  <sheetPr>
    <pageSetUpPr fitToPage="1"/>
  </sheetPr>
  <dimension ref="A1:D12"/>
  <sheetViews>
    <sheetView zoomScaleNormal="100" zoomScaleSheetLayoutView="100" workbookViewId="0">
      <selection activeCell="D10" sqref="D10"/>
    </sheetView>
  </sheetViews>
  <sheetFormatPr defaultColWidth="9.28515625" defaultRowHeight="15" x14ac:dyDescent="0.2"/>
  <cols>
    <col min="1" max="1" width="9.7109375" style="170" customWidth="1"/>
    <col min="2" max="2" width="60.7109375" style="171" customWidth="1"/>
    <col min="3" max="3" width="14.7109375" style="175" customWidth="1"/>
    <col min="4" max="4" width="35.7109375" style="169" customWidth="1"/>
    <col min="5" max="6" width="9.28515625" style="169"/>
    <col min="7" max="7" width="10.28515625" style="169" bestFit="1" customWidth="1"/>
    <col min="8" max="8" width="13" style="169" bestFit="1" customWidth="1"/>
    <col min="9" max="16384" width="9.28515625" style="169"/>
  </cols>
  <sheetData>
    <row r="1" spans="1:4" ht="24" customHeight="1" x14ac:dyDescent="0.2">
      <c r="A1" s="1415" t="s">
        <v>4593</v>
      </c>
      <c r="B1" s="1415"/>
      <c r="C1" s="1415"/>
      <c r="D1" s="1415"/>
    </row>
    <row r="2" spans="1:4" ht="15.75" thickBot="1" x14ac:dyDescent="0.25">
      <c r="C2" s="172"/>
      <c r="D2" s="172" t="s">
        <v>2</v>
      </c>
    </row>
    <row r="3" spans="1:4" ht="45.75" customHeight="1" thickBot="1" x14ac:dyDescent="0.25">
      <c r="A3" s="173" t="s">
        <v>3726</v>
      </c>
      <c r="B3" s="471" t="s">
        <v>745</v>
      </c>
      <c r="C3" s="474" t="s">
        <v>4592</v>
      </c>
      <c r="D3" s="472" t="s">
        <v>3240</v>
      </c>
    </row>
    <row r="4" spans="1:4" ht="27.75" customHeight="1" x14ac:dyDescent="0.2">
      <c r="A4" s="1065">
        <v>3103820</v>
      </c>
      <c r="B4" s="1066" t="s">
        <v>747</v>
      </c>
      <c r="C4" s="1070">
        <v>234.06845999999999</v>
      </c>
      <c r="D4" s="1068" t="s">
        <v>6051</v>
      </c>
    </row>
    <row r="5" spans="1:4" ht="28.5" customHeight="1" thickBot="1" x14ac:dyDescent="0.25">
      <c r="A5" s="1065">
        <v>6839517</v>
      </c>
      <c r="B5" s="1066" t="s">
        <v>748</v>
      </c>
      <c r="C5" s="1070">
        <v>196.98808</v>
      </c>
      <c r="D5" s="1068" t="s">
        <v>6052</v>
      </c>
    </row>
    <row r="6" spans="1:4" ht="18" customHeight="1" thickBot="1" x14ac:dyDescent="0.25">
      <c r="A6" s="1416" t="s">
        <v>2842</v>
      </c>
      <c r="B6" s="1417"/>
      <c r="C6" s="475">
        <f>SUM(C4:C5)</f>
        <v>431.05653999999998</v>
      </c>
      <c r="D6" s="476"/>
    </row>
    <row r="12" spans="1:4" x14ac:dyDescent="0.2">
      <c r="C12" s="174"/>
    </row>
  </sheetData>
  <mergeCells count="2">
    <mergeCell ref="A1:D1"/>
    <mergeCell ref="A6:B6"/>
  </mergeCells>
  <printOptions horizontalCentered="1"/>
  <pageMargins left="0.39370078740157483" right="0.39370078740157483" top="0.59055118110236227" bottom="0.39370078740157483" header="0.31496062992125984" footer="0.11811023622047245"/>
  <pageSetup paperSize="9" scale="80" firstPageNumber="290" fitToHeight="0" orientation="portrait" useFirstPageNumber="1" r:id="rId1"/>
  <headerFooter>
    <oddHeader>&amp;L&amp;"Tahoma,Kurzíva"&amp;9Závěrečný účet Moravskoslezského kraje za rok 2024&amp;R&amp;"Tahoma,Kurzíva"&amp;9Tabulka č. 27</oddHeader>
    <oddFooter>&amp;C&amp;"Tahoma,Obyčejné"&amp;P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EFDDD-A94C-46DC-B892-B1643486D4EA}">
  <sheetPr>
    <pageSetUpPr fitToPage="1"/>
  </sheetPr>
  <dimension ref="A1:I21"/>
  <sheetViews>
    <sheetView zoomScaleNormal="100" zoomScaleSheetLayoutView="100" workbookViewId="0">
      <selection activeCell="A8" sqref="A8"/>
    </sheetView>
  </sheetViews>
  <sheetFormatPr defaultColWidth="9.28515625" defaultRowHeight="15" x14ac:dyDescent="0.2"/>
  <cols>
    <col min="1" max="1" width="9.7109375" style="176" customWidth="1"/>
    <col min="2" max="2" width="60.7109375" style="177" customWidth="1"/>
    <col min="3" max="3" width="14.7109375" style="179" customWidth="1"/>
    <col min="4" max="4" width="35.7109375" style="177" customWidth="1"/>
    <col min="5" max="5" width="9.28515625" style="177"/>
    <col min="6" max="6" width="10.28515625" style="177" bestFit="1" customWidth="1"/>
    <col min="7" max="8" width="13" style="177" bestFit="1" customWidth="1"/>
    <col min="9" max="9" width="10.28515625" style="177" bestFit="1" customWidth="1"/>
    <col min="10" max="16384" width="9.28515625" style="177"/>
  </cols>
  <sheetData>
    <row r="1" spans="1:9" s="169" customFormat="1" ht="24" customHeight="1" x14ac:dyDescent="0.2">
      <c r="A1" s="1415" t="s">
        <v>4594</v>
      </c>
      <c r="B1" s="1415"/>
      <c r="C1" s="1415"/>
      <c r="D1" s="1415"/>
    </row>
    <row r="2" spans="1:9" ht="15.75" customHeight="1" thickBot="1" x14ac:dyDescent="0.25">
      <c r="C2" s="172"/>
      <c r="D2" s="172" t="s">
        <v>2</v>
      </c>
    </row>
    <row r="3" spans="1:9" ht="45.75" customHeight="1" thickBot="1" x14ac:dyDescent="0.25">
      <c r="A3" s="173" t="s">
        <v>3726</v>
      </c>
      <c r="B3" s="473" t="s">
        <v>745</v>
      </c>
      <c r="C3" s="474" t="s">
        <v>4592</v>
      </c>
      <c r="D3" s="472" t="s">
        <v>3240</v>
      </c>
    </row>
    <row r="4" spans="1:9" ht="17.25" customHeight="1" x14ac:dyDescent="0.2">
      <c r="A4" s="178">
        <v>95354</v>
      </c>
      <c r="B4" s="1071" t="s">
        <v>754</v>
      </c>
      <c r="C4" s="1067">
        <v>163.00668999999999</v>
      </c>
      <c r="D4" s="1068" t="s">
        <v>3241</v>
      </c>
    </row>
    <row r="5" spans="1:9" ht="41.25" customHeight="1" x14ac:dyDescent="0.2">
      <c r="A5" s="178">
        <v>95630</v>
      </c>
      <c r="B5" s="1071" t="s">
        <v>753</v>
      </c>
      <c r="C5" s="1067">
        <v>152.47379000000001</v>
      </c>
      <c r="D5" s="1068" t="s">
        <v>6053</v>
      </c>
    </row>
    <row r="6" spans="1:9" ht="54.75" customHeight="1" x14ac:dyDescent="0.2">
      <c r="A6" s="178">
        <v>96296</v>
      </c>
      <c r="B6" s="1071" t="s">
        <v>2729</v>
      </c>
      <c r="C6" s="1067">
        <v>1438.2318700000001</v>
      </c>
      <c r="D6" s="1068" t="s">
        <v>6054</v>
      </c>
    </row>
    <row r="7" spans="1:9" ht="17.25" customHeight="1" x14ac:dyDescent="0.2">
      <c r="A7" s="178">
        <v>100536</v>
      </c>
      <c r="B7" s="1071" t="s">
        <v>751</v>
      </c>
      <c r="C7" s="1067">
        <v>140.46567000000002</v>
      </c>
      <c r="D7" s="1068" t="s">
        <v>3241</v>
      </c>
    </row>
    <row r="8" spans="1:9" ht="27.75" customHeight="1" x14ac:dyDescent="0.2">
      <c r="A8" s="1065">
        <v>100579</v>
      </c>
      <c r="B8" s="1066" t="s">
        <v>749</v>
      </c>
      <c r="C8" s="1072">
        <v>148.21409</v>
      </c>
      <c r="D8" s="1068" t="s">
        <v>6055</v>
      </c>
    </row>
    <row r="9" spans="1:9" ht="27.75" customHeight="1" x14ac:dyDescent="0.2">
      <c r="A9" s="178">
        <v>305847</v>
      </c>
      <c r="B9" s="1071" t="s">
        <v>2730</v>
      </c>
      <c r="C9" s="1067">
        <v>162.42885999999999</v>
      </c>
      <c r="D9" s="1068" t="s">
        <v>6056</v>
      </c>
    </row>
    <row r="10" spans="1:9" ht="17.25" customHeight="1" x14ac:dyDescent="0.2">
      <c r="A10" s="178">
        <v>373231</v>
      </c>
      <c r="B10" s="1071" t="s">
        <v>750</v>
      </c>
      <c r="C10" s="1067">
        <v>541.41717000000006</v>
      </c>
      <c r="D10" s="1068" t="s">
        <v>3241</v>
      </c>
    </row>
    <row r="11" spans="1:9" ht="55.5" customHeight="1" thickBot="1" x14ac:dyDescent="0.25">
      <c r="A11" s="178">
        <v>19581921</v>
      </c>
      <c r="B11" s="1071" t="s">
        <v>4595</v>
      </c>
      <c r="C11" s="1073">
        <v>92.775070000000014</v>
      </c>
      <c r="D11" s="1068" t="s">
        <v>6057</v>
      </c>
    </row>
    <row r="12" spans="1:9" s="169" customFormat="1" ht="18" customHeight="1" thickBot="1" x14ac:dyDescent="0.25">
      <c r="A12" s="1418" t="s">
        <v>2731</v>
      </c>
      <c r="B12" s="1419"/>
      <c r="C12" s="501">
        <f>SUM(C4:C11)</f>
        <v>2839.0132100000001</v>
      </c>
      <c r="D12" s="502"/>
      <c r="E12" s="177"/>
      <c r="F12" s="177"/>
      <c r="G12" s="177"/>
      <c r="H12" s="177"/>
      <c r="I12" s="177"/>
    </row>
    <row r="14" spans="1:9" x14ac:dyDescent="0.2">
      <c r="A14" s="177"/>
      <c r="C14" s="177"/>
    </row>
    <row r="15" spans="1:9" x14ac:dyDescent="0.2">
      <c r="A15" s="177"/>
      <c r="C15" s="177"/>
    </row>
    <row r="16" spans="1:9" x14ac:dyDescent="0.2">
      <c r="A16" s="177"/>
      <c r="C16" s="177"/>
    </row>
    <row r="17" s="177" customFormat="1" x14ac:dyDescent="0.2"/>
    <row r="18" s="177" customFormat="1" x14ac:dyDescent="0.2"/>
    <row r="19" s="177" customFormat="1" x14ac:dyDescent="0.2"/>
    <row r="20" s="177" customFormat="1" x14ac:dyDescent="0.2"/>
    <row r="21" s="177" customFormat="1" x14ac:dyDescent="0.2"/>
  </sheetData>
  <mergeCells count="2">
    <mergeCell ref="A1:D1"/>
    <mergeCell ref="A12:B12"/>
  </mergeCells>
  <printOptions horizontalCentered="1"/>
  <pageMargins left="0.39370078740157483" right="0.39370078740157483" top="0.59055118110236227" bottom="0.39370078740157483" header="0.31496062992125984" footer="0.11811023622047245"/>
  <pageSetup paperSize="9" scale="80" firstPageNumber="291" fitToHeight="0" orientation="portrait" useFirstPageNumber="1" r:id="rId1"/>
  <headerFooter>
    <oddHeader>&amp;L&amp;"Tahoma,Kurzíva"&amp;9Závěrečný účet Moravskoslezského kraje za rok 2024&amp;R&amp;"Tahoma,Kurzíva"&amp;9Tabulka č. 28</oddHeader>
    <oddFooter>&amp;C&amp;"Tahoma,Obyčejné"&amp;P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9C1DD-7558-4CCC-B1C4-118D0A4FBD29}">
  <sheetPr>
    <pageSetUpPr fitToPage="1"/>
  </sheetPr>
  <dimension ref="A1:E36"/>
  <sheetViews>
    <sheetView zoomScaleNormal="100" zoomScaleSheetLayoutView="100" workbookViewId="0">
      <selection activeCell="D14" sqref="D14"/>
    </sheetView>
  </sheetViews>
  <sheetFormatPr defaultColWidth="9.28515625" defaultRowHeight="15" x14ac:dyDescent="0.2"/>
  <cols>
    <col min="1" max="1" width="9.7109375" style="180" customWidth="1"/>
    <col min="2" max="2" width="60.7109375" style="171" customWidth="1"/>
    <col min="3" max="3" width="14.7109375" style="175" customWidth="1"/>
    <col min="4" max="4" width="35.7109375" style="169" customWidth="1"/>
    <col min="5" max="5" width="9.7109375" style="169" bestFit="1" customWidth="1"/>
    <col min="6" max="16384" width="9.28515625" style="169"/>
  </cols>
  <sheetData>
    <row r="1" spans="1:5" ht="24" customHeight="1" x14ac:dyDescent="0.2">
      <c r="A1" s="1415" t="s">
        <v>4596</v>
      </c>
      <c r="B1" s="1415"/>
      <c r="C1" s="1415"/>
      <c r="D1" s="1415"/>
    </row>
    <row r="2" spans="1:5" ht="15.75" customHeight="1" thickBot="1" x14ac:dyDescent="0.25">
      <c r="C2" s="181"/>
      <c r="D2" s="181" t="s">
        <v>2</v>
      </c>
    </row>
    <row r="3" spans="1:5" s="182" customFormat="1" ht="45.75" customHeight="1" thickBot="1" x14ac:dyDescent="0.25">
      <c r="A3" s="173" t="s">
        <v>3726</v>
      </c>
      <c r="B3" s="471" t="s">
        <v>745</v>
      </c>
      <c r="C3" s="474" t="s">
        <v>4592</v>
      </c>
      <c r="D3" s="472" t="s">
        <v>3244</v>
      </c>
    </row>
    <row r="4" spans="1:5" s="182" customFormat="1" ht="27.75" customHeight="1" x14ac:dyDescent="0.25">
      <c r="A4" s="1074">
        <v>16772</v>
      </c>
      <c r="B4" s="1075" t="s">
        <v>769</v>
      </c>
      <c r="C4" s="1076">
        <v>-4844.2349400000003</v>
      </c>
      <c r="D4" s="505" t="s">
        <v>3245</v>
      </c>
      <c r="E4" s="1069"/>
    </row>
    <row r="5" spans="1:5" s="182" customFormat="1" ht="17.25" customHeight="1" x14ac:dyDescent="0.2">
      <c r="A5" s="241">
        <v>846350</v>
      </c>
      <c r="B5" s="1077" t="s">
        <v>756</v>
      </c>
      <c r="C5" s="1076">
        <v>0</v>
      </c>
      <c r="D5" s="503" t="s">
        <v>3957</v>
      </c>
    </row>
    <row r="6" spans="1:5" s="182" customFormat="1" ht="17.25" customHeight="1" x14ac:dyDescent="0.2">
      <c r="A6" s="241">
        <v>846384</v>
      </c>
      <c r="B6" s="1077" t="s">
        <v>757</v>
      </c>
      <c r="C6" s="1076">
        <v>0</v>
      </c>
      <c r="D6" s="503" t="s">
        <v>3957</v>
      </c>
    </row>
    <row r="7" spans="1:5" s="182" customFormat="1" ht="27.75" customHeight="1" x14ac:dyDescent="0.2">
      <c r="A7" s="241">
        <v>847046</v>
      </c>
      <c r="B7" s="1077" t="s">
        <v>758</v>
      </c>
      <c r="C7" s="1076">
        <v>128.12455</v>
      </c>
      <c r="D7" s="500" t="s">
        <v>4597</v>
      </c>
    </row>
    <row r="8" spans="1:5" s="182" customFormat="1" ht="17.25" customHeight="1" x14ac:dyDescent="0.2">
      <c r="A8" s="241">
        <v>847267</v>
      </c>
      <c r="B8" s="1077" t="s">
        <v>763</v>
      </c>
      <c r="C8" s="1076">
        <v>0</v>
      </c>
      <c r="D8" s="503" t="s">
        <v>3957</v>
      </c>
    </row>
    <row r="9" spans="1:5" s="182" customFormat="1" ht="17.25" customHeight="1" x14ac:dyDescent="0.2">
      <c r="A9" s="241">
        <v>847330</v>
      </c>
      <c r="B9" s="1077" t="s">
        <v>759</v>
      </c>
      <c r="C9" s="1076">
        <v>0</v>
      </c>
      <c r="D9" s="503" t="s">
        <v>3957</v>
      </c>
    </row>
    <row r="10" spans="1:5" s="182" customFormat="1" ht="17.25" customHeight="1" x14ac:dyDescent="0.2">
      <c r="A10" s="241">
        <v>847348</v>
      </c>
      <c r="B10" s="1077" t="s">
        <v>760</v>
      </c>
      <c r="C10" s="1076">
        <v>0</v>
      </c>
      <c r="D10" s="503" t="s">
        <v>3957</v>
      </c>
    </row>
    <row r="11" spans="1:5" s="182" customFormat="1" ht="17.25" customHeight="1" x14ac:dyDescent="0.2">
      <c r="A11" s="241">
        <v>847372</v>
      </c>
      <c r="B11" s="1078" t="s">
        <v>761</v>
      </c>
      <c r="C11" s="1076">
        <v>118.91096</v>
      </c>
      <c r="D11" s="500" t="s">
        <v>3241</v>
      </c>
    </row>
    <row r="12" spans="1:5" s="182" customFormat="1" ht="17.25" customHeight="1" x14ac:dyDescent="0.2">
      <c r="A12" s="241">
        <v>847461</v>
      </c>
      <c r="B12" s="1077" t="s">
        <v>762</v>
      </c>
      <c r="C12" s="1076">
        <v>0</v>
      </c>
      <c r="D12" s="503" t="s">
        <v>3957</v>
      </c>
    </row>
    <row r="13" spans="1:5" s="182" customFormat="1" ht="17.25" customHeight="1" x14ac:dyDescent="0.2">
      <c r="A13" s="241">
        <v>8389624</v>
      </c>
      <c r="B13" s="1077" t="s">
        <v>2837</v>
      </c>
      <c r="C13" s="1079">
        <v>0</v>
      </c>
      <c r="D13" s="503" t="s">
        <v>3957</v>
      </c>
    </row>
    <row r="14" spans="1:5" s="182" customFormat="1" ht="17.25" customHeight="1" x14ac:dyDescent="0.2">
      <c r="A14" s="241">
        <v>17331633</v>
      </c>
      <c r="B14" s="1077" t="s">
        <v>3728</v>
      </c>
      <c r="C14" s="1079">
        <v>74.068950000000001</v>
      </c>
      <c r="D14" s="503" t="s">
        <v>3241</v>
      </c>
    </row>
    <row r="15" spans="1:5" s="182" customFormat="1" ht="17.25" customHeight="1" x14ac:dyDescent="0.2">
      <c r="A15" s="241">
        <v>48804843</v>
      </c>
      <c r="B15" s="1077" t="s">
        <v>767</v>
      </c>
      <c r="C15" s="1076">
        <v>46.251899999999999</v>
      </c>
      <c r="D15" s="500" t="s">
        <v>3241</v>
      </c>
    </row>
    <row r="16" spans="1:5" s="182" customFormat="1" ht="17.25" customHeight="1" x14ac:dyDescent="0.2">
      <c r="A16" s="241">
        <v>48804860</v>
      </c>
      <c r="B16" s="1077" t="s">
        <v>764</v>
      </c>
      <c r="C16" s="1076">
        <v>0.67200000000000004</v>
      </c>
      <c r="D16" s="500" t="s">
        <v>3241</v>
      </c>
    </row>
    <row r="17" spans="1:4" s="182" customFormat="1" ht="17.25" customHeight="1" x14ac:dyDescent="0.2">
      <c r="A17" s="241">
        <v>48804878</v>
      </c>
      <c r="B17" s="1077" t="s">
        <v>765</v>
      </c>
      <c r="C17" s="1076">
        <v>0</v>
      </c>
      <c r="D17" s="503" t="s">
        <v>3957</v>
      </c>
    </row>
    <row r="18" spans="1:4" s="182" customFormat="1" ht="17.25" customHeight="1" x14ac:dyDescent="0.2">
      <c r="A18" s="241">
        <v>48804886</v>
      </c>
      <c r="B18" s="1077" t="s">
        <v>768</v>
      </c>
      <c r="C18" s="1076">
        <v>77.15185000000001</v>
      </c>
      <c r="D18" s="500" t="s">
        <v>3241</v>
      </c>
    </row>
    <row r="19" spans="1:4" s="182" customFormat="1" ht="17.25" customHeight="1" x14ac:dyDescent="0.2">
      <c r="A19" s="241">
        <v>48804894</v>
      </c>
      <c r="B19" s="1077" t="s">
        <v>766</v>
      </c>
      <c r="C19" s="1076">
        <v>0.46553</v>
      </c>
      <c r="D19" s="500" t="s">
        <v>3241</v>
      </c>
    </row>
    <row r="20" spans="1:4" s="182" customFormat="1" ht="17.25" customHeight="1" x14ac:dyDescent="0.2">
      <c r="A20" s="1074">
        <v>71196951</v>
      </c>
      <c r="B20" s="1075" t="s">
        <v>774</v>
      </c>
      <c r="C20" s="1076">
        <v>11.108380000000004</v>
      </c>
      <c r="D20" s="500" t="s">
        <v>3241</v>
      </c>
    </row>
    <row r="21" spans="1:4" s="182" customFormat="1" ht="17.25" customHeight="1" x14ac:dyDescent="0.2">
      <c r="A21" s="1074">
        <v>71197001</v>
      </c>
      <c r="B21" s="1075" t="s">
        <v>773</v>
      </c>
      <c r="C21" s="1076">
        <v>0</v>
      </c>
      <c r="D21" s="503" t="s">
        <v>3957</v>
      </c>
    </row>
    <row r="22" spans="1:4" s="182" customFormat="1" ht="17.25" customHeight="1" x14ac:dyDescent="0.2">
      <c r="A22" s="241">
        <v>71197010</v>
      </c>
      <c r="B22" s="1077" t="s">
        <v>775</v>
      </c>
      <c r="C22" s="1076">
        <v>0</v>
      </c>
      <c r="D22" s="503" t="s">
        <v>3957</v>
      </c>
    </row>
    <row r="23" spans="1:4" s="182" customFormat="1" ht="17.25" customHeight="1" x14ac:dyDescent="0.2">
      <c r="A23" s="1074">
        <v>71197036</v>
      </c>
      <c r="B23" s="1075" t="s">
        <v>772</v>
      </c>
      <c r="C23" s="1076">
        <v>85.661210000000011</v>
      </c>
      <c r="D23" s="500" t="s">
        <v>3241</v>
      </c>
    </row>
    <row r="24" spans="1:4" s="182" customFormat="1" ht="17.25" customHeight="1" x14ac:dyDescent="0.2">
      <c r="A24" s="1074">
        <v>71197044</v>
      </c>
      <c r="B24" s="1075" t="s">
        <v>771</v>
      </c>
      <c r="C24" s="1076">
        <v>0</v>
      </c>
      <c r="D24" s="503" t="s">
        <v>3957</v>
      </c>
    </row>
    <row r="25" spans="1:4" s="182" customFormat="1" ht="18" customHeight="1" thickBot="1" x14ac:dyDescent="0.25">
      <c r="A25" s="1074">
        <v>71197052</v>
      </c>
      <c r="B25" s="1075" t="s">
        <v>770</v>
      </c>
      <c r="C25" s="1080">
        <v>53.243339999999996</v>
      </c>
      <c r="D25" s="1081" t="s">
        <v>3241</v>
      </c>
    </row>
    <row r="26" spans="1:4" s="182" customFormat="1" ht="18" customHeight="1" thickBot="1" x14ac:dyDescent="0.25">
      <c r="A26" s="1418" t="s">
        <v>776</v>
      </c>
      <c r="B26" s="1419"/>
      <c r="C26" s="501">
        <f>SUM(C4:C25)</f>
        <v>-4248.5762699999996</v>
      </c>
      <c r="D26" s="504"/>
    </row>
    <row r="27" spans="1:4" s="182" customFormat="1" ht="15" customHeight="1" x14ac:dyDescent="0.2">
      <c r="A27" s="1420"/>
      <c r="B27" s="1421"/>
      <c r="C27" s="1422"/>
    </row>
    <row r="28" spans="1:4" s="182" customFormat="1" ht="15" customHeight="1" x14ac:dyDescent="0.2">
      <c r="A28" s="180"/>
      <c r="B28" s="171"/>
      <c r="C28" s="175"/>
    </row>
    <row r="29" spans="1:4" s="182" customFormat="1" ht="15" customHeight="1" x14ac:dyDescent="0.2">
      <c r="A29" s="180"/>
      <c r="B29" s="171"/>
      <c r="C29" s="175"/>
    </row>
    <row r="30" spans="1:4" s="182" customFormat="1" ht="15" customHeight="1" x14ac:dyDescent="0.2">
      <c r="A30" s="180"/>
      <c r="B30" s="171"/>
      <c r="C30" s="175"/>
    </row>
    <row r="31" spans="1:4" s="182" customFormat="1" ht="15" customHeight="1" x14ac:dyDescent="0.2">
      <c r="A31" s="180"/>
      <c r="B31" s="171"/>
      <c r="C31" s="175"/>
    </row>
    <row r="32" spans="1:4" s="182" customFormat="1" ht="15" customHeight="1" x14ac:dyDescent="0.2">
      <c r="A32" s="180"/>
      <c r="B32" s="171"/>
      <c r="C32" s="175"/>
    </row>
    <row r="33" spans="1:5" ht="26.25" customHeight="1" x14ac:dyDescent="0.2">
      <c r="D33" s="182"/>
      <c r="E33" s="182"/>
    </row>
    <row r="34" spans="1:5" s="182" customFormat="1" ht="18" customHeight="1" x14ac:dyDescent="0.2">
      <c r="A34" s="180"/>
      <c r="B34" s="171"/>
      <c r="C34" s="175"/>
    </row>
    <row r="35" spans="1:5" ht="15" customHeight="1" x14ac:dyDescent="0.2"/>
    <row r="36" spans="1:5" x14ac:dyDescent="0.2">
      <c r="A36" s="1423"/>
      <c r="B36" s="1423"/>
      <c r="C36" s="1423"/>
    </row>
  </sheetData>
  <mergeCells count="4">
    <mergeCell ref="A1:D1"/>
    <mergeCell ref="A26:B26"/>
    <mergeCell ref="A27:C27"/>
    <mergeCell ref="A36:C36"/>
  </mergeCells>
  <printOptions horizontalCentered="1"/>
  <pageMargins left="0.39370078740157483" right="0.39370078740157483" top="0.59055118110236227" bottom="0.39370078740157483" header="0.31496062992125984" footer="0.11811023622047245"/>
  <pageSetup paperSize="9" scale="80" firstPageNumber="292" fitToHeight="0" orientation="portrait" useFirstPageNumber="1" r:id="rId1"/>
  <headerFooter>
    <oddHeader>&amp;L&amp;"Tahoma,Kurzíva"&amp;9Závěrečný účet Moravskoslezského kraje za rok 2024&amp;R&amp;"Tahoma,Kurzíva"&amp;9Tabulka č. 29</oddHeader>
    <oddFooter>&amp;C&amp;"Tahoma,Obyčejné"&amp;P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98040-24F2-4BCC-B864-EB3632E58EF0}">
  <sheetPr>
    <pageSetUpPr fitToPage="1"/>
  </sheetPr>
  <dimension ref="A1:E183"/>
  <sheetViews>
    <sheetView zoomScaleNormal="100" zoomScaleSheetLayoutView="100" workbookViewId="0">
      <selection activeCell="A177" sqref="A177"/>
    </sheetView>
  </sheetViews>
  <sheetFormatPr defaultColWidth="9.42578125" defaultRowHeight="14.25" x14ac:dyDescent="0.2"/>
  <cols>
    <col min="1" max="1" width="9.7109375" style="184" customWidth="1"/>
    <col min="2" max="2" width="60.7109375" style="185" customWidth="1"/>
    <col min="3" max="3" width="14.7109375" style="187" customWidth="1"/>
    <col min="4" max="4" width="35.7109375" style="183" customWidth="1"/>
    <col min="5" max="5" width="14.140625" style="183" customWidth="1"/>
    <col min="6" max="16384" width="9.42578125" style="183"/>
  </cols>
  <sheetData>
    <row r="1" spans="1:5" ht="24" customHeight="1" x14ac:dyDescent="0.2">
      <c r="A1" s="1415" t="s">
        <v>4598</v>
      </c>
      <c r="B1" s="1415"/>
      <c r="C1" s="1415"/>
      <c r="D1" s="1415"/>
    </row>
    <row r="2" spans="1:5" ht="15.75" customHeight="1" thickBot="1" x14ac:dyDescent="0.25">
      <c r="C2" s="181"/>
      <c r="D2" s="181" t="s">
        <v>2</v>
      </c>
    </row>
    <row r="3" spans="1:5" ht="45.75" customHeight="1" thickBot="1" x14ac:dyDescent="0.25">
      <c r="A3" s="173" t="s">
        <v>3726</v>
      </c>
      <c r="B3" s="471" t="s">
        <v>745</v>
      </c>
      <c r="C3" s="474" t="s">
        <v>4592</v>
      </c>
      <c r="D3" s="472" t="s">
        <v>3244</v>
      </c>
    </row>
    <row r="4" spans="1:5" s="182" customFormat="1" ht="90" x14ac:dyDescent="0.2">
      <c r="A4" s="376" t="s">
        <v>4599</v>
      </c>
      <c r="B4" s="1082" t="s">
        <v>928</v>
      </c>
      <c r="C4" s="1083">
        <v>-3998.0620700000004</v>
      </c>
      <c r="D4" s="1089" t="s">
        <v>6065</v>
      </c>
    </row>
    <row r="5" spans="1:5" s="1085" customFormat="1" ht="25.5" customHeight="1" x14ac:dyDescent="0.2">
      <c r="A5" s="376" t="s">
        <v>4700</v>
      </c>
      <c r="B5" s="1082" t="s">
        <v>853</v>
      </c>
      <c r="C5" s="1083">
        <v>154.27979999999999</v>
      </c>
      <c r="D5" s="1089" t="s">
        <v>4701</v>
      </c>
      <c r="E5" s="182"/>
    </row>
    <row r="6" spans="1:5" s="1086" customFormat="1" ht="25.5" customHeight="1" x14ac:dyDescent="0.2">
      <c r="A6" s="376" t="s">
        <v>4635</v>
      </c>
      <c r="B6" s="1082" t="s">
        <v>2838</v>
      </c>
      <c r="C6" s="1083">
        <v>46.972660000000005</v>
      </c>
      <c r="D6" s="1089" t="s">
        <v>4636</v>
      </c>
    </row>
    <row r="7" spans="1:5" s="1086" customFormat="1" ht="15" customHeight="1" x14ac:dyDescent="0.2">
      <c r="A7" s="376" t="s">
        <v>4622</v>
      </c>
      <c r="B7" s="1082" t="s">
        <v>824</v>
      </c>
      <c r="C7" s="1083">
        <v>29.838720000000002</v>
      </c>
      <c r="D7" s="1089" t="s">
        <v>3241</v>
      </c>
    </row>
    <row r="8" spans="1:5" s="1085" customFormat="1" ht="25.5" customHeight="1" x14ac:dyDescent="0.2">
      <c r="A8" s="376" t="s">
        <v>4748</v>
      </c>
      <c r="B8" s="1082" t="s">
        <v>834</v>
      </c>
      <c r="C8" s="1083">
        <v>278.71720999999997</v>
      </c>
      <c r="D8" s="1089" t="s">
        <v>4749</v>
      </c>
    </row>
    <row r="9" spans="1:5" s="1086" customFormat="1" ht="25.5" customHeight="1" x14ac:dyDescent="0.2">
      <c r="A9" s="376" t="s">
        <v>4652</v>
      </c>
      <c r="B9" s="1082" t="s">
        <v>841</v>
      </c>
      <c r="C9" s="1083">
        <v>69.26776000000001</v>
      </c>
      <c r="D9" s="1089" t="s">
        <v>4653</v>
      </c>
    </row>
    <row r="10" spans="1:5" s="1086" customFormat="1" ht="15" customHeight="1" x14ac:dyDescent="0.2">
      <c r="A10" s="376" t="s">
        <v>4688</v>
      </c>
      <c r="B10" s="1091" t="s">
        <v>838</v>
      </c>
      <c r="C10" s="1083">
        <v>138.40961999999999</v>
      </c>
      <c r="D10" s="1089" t="s">
        <v>3241</v>
      </c>
    </row>
    <row r="11" spans="1:5" s="1086" customFormat="1" ht="25.5" customHeight="1" x14ac:dyDescent="0.2">
      <c r="A11" s="376" t="s">
        <v>4649</v>
      </c>
      <c r="B11" s="1082" t="s">
        <v>850</v>
      </c>
      <c r="C11" s="1083">
        <v>65.152940000000001</v>
      </c>
      <c r="D11" s="1089" t="s">
        <v>4650</v>
      </c>
    </row>
    <row r="12" spans="1:5" s="1086" customFormat="1" ht="25.5" customHeight="1" x14ac:dyDescent="0.2">
      <c r="A12" s="376" t="s">
        <v>4674</v>
      </c>
      <c r="B12" s="1082" t="s">
        <v>831</v>
      </c>
      <c r="C12" s="1083">
        <v>96.81</v>
      </c>
      <c r="D12" s="1089" t="s">
        <v>4675</v>
      </c>
    </row>
    <row r="13" spans="1:5" s="1086" customFormat="1" ht="15" customHeight="1" x14ac:dyDescent="0.2">
      <c r="A13" s="376" t="s">
        <v>4689</v>
      </c>
      <c r="B13" s="1091" t="s">
        <v>843</v>
      </c>
      <c r="C13" s="1083">
        <v>139.67822000000001</v>
      </c>
      <c r="D13" s="1089" t="s">
        <v>3241</v>
      </c>
    </row>
    <row r="14" spans="1:5" s="1086" customFormat="1" ht="25.5" customHeight="1" x14ac:dyDescent="0.2">
      <c r="A14" s="376" t="s">
        <v>4686</v>
      </c>
      <c r="B14" s="1082" t="s">
        <v>812</v>
      </c>
      <c r="C14" s="1083">
        <v>126.96410000000003</v>
      </c>
      <c r="D14" s="1089" t="s">
        <v>3241</v>
      </c>
    </row>
    <row r="15" spans="1:5" s="1086" customFormat="1" ht="15" customHeight="1" x14ac:dyDescent="0.2">
      <c r="A15" s="376" t="s">
        <v>4751</v>
      </c>
      <c r="B15" s="1082" t="s">
        <v>819</v>
      </c>
      <c r="C15" s="1083">
        <v>291.91032999999993</v>
      </c>
      <c r="D15" s="1089" t="s">
        <v>3241</v>
      </c>
    </row>
    <row r="16" spans="1:5" s="1086" customFormat="1" ht="25.5" customHeight="1" x14ac:dyDescent="0.2">
      <c r="A16" s="376" t="s">
        <v>4601</v>
      </c>
      <c r="B16" s="1082" t="s">
        <v>826</v>
      </c>
      <c r="C16" s="1083">
        <v>-96.581549999999993</v>
      </c>
      <c r="D16" s="1089" t="s">
        <v>6066</v>
      </c>
    </row>
    <row r="17" spans="1:4" s="1086" customFormat="1" ht="25.5" customHeight="1" x14ac:dyDescent="0.2">
      <c r="A17" s="376" t="s">
        <v>4737</v>
      </c>
      <c r="B17" s="1091" t="s">
        <v>827</v>
      </c>
      <c r="C17" s="1083">
        <v>230.57679000000002</v>
      </c>
      <c r="D17" s="1089" t="s">
        <v>4738</v>
      </c>
    </row>
    <row r="18" spans="1:4" s="1086" customFormat="1" ht="25.5" customHeight="1" x14ac:dyDescent="0.2">
      <c r="A18" s="376" t="s">
        <v>4730</v>
      </c>
      <c r="B18" s="1082" t="s">
        <v>803</v>
      </c>
      <c r="C18" s="1083">
        <v>207.22489000000002</v>
      </c>
      <c r="D18" s="1089" t="s">
        <v>4731</v>
      </c>
    </row>
    <row r="19" spans="1:4" s="1086" customFormat="1" ht="15" customHeight="1" x14ac:dyDescent="0.2">
      <c r="A19" s="376" t="s">
        <v>4665</v>
      </c>
      <c r="B19" s="1082" t="s">
        <v>802</v>
      </c>
      <c r="C19" s="1083">
        <v>89.844099999999997</v>
      </c>
      <c r="D19" s="1089" t="s">
        <v>3241</v>
      </c>
    </row>
    <row r="20" spans="1:4" s="1086" customFormat="1" ht="15" customHeight="1" x14ac:dyDescent="0.2">
      <c r="A20" s="376" t="s">
        <v>4694</v>
      </c>
      <c r="B20" s="1082" t="s">
        <v>4695</v>
      </c>
      <c r="C20" s="1083">
        <v>144.75383000000002</v>
      </c>
      <c r="D20" s="1089" t="s">
        <v>3241</v>
      </c>
    </row>
    <row r="21" spans="1:4" s="1086" customFormat="1" ht="25.5" customHeight="1" x14ac:dyDescent="0.2">
      <c r="A21" s="376" t="s">
        <v>4696</v>
      </c>
      <c r="B21" s="1082" t="s">
        <v>823</v>
      </c>
      <c r="C21" s="1083">
        <v>152.16391000000004</v>
      </c>
      <c r="D21" s="1089" t="s">
        <v>4697</v>
      </c>
    </row>
    <row r="22" spans="1:4" s="1086" customFormat="1" ht="25.5" customHeight="1" x14ac:dyDescent="0.2">
      <c r="A22" s="376" t="s">
        <v>4718</v>
      </c>
      <c r="B22" s="1082" t="s">
        <v>801</v>
      </c>
      <c r="C22" s="1083">
        <v>185.85122999999999</v>
      </c>
      <c r="D22" s="1089" t="s">
        <v>4719</v>
      </c>
    </row>
    <row r="23" spans="1:4" s="1086" customFormat="1" ht="25.5" customHeight="1" x14ac:dyDescent="0.2">
      <c r="A23" s="376" t="s">
        <v>4657</v>
      </c>
      <c r="B23" s="1082" t="s">
        <v>800</v>
      </c>
      <c r="C23" s="1083">
        <v>72.325389999999999</v>
      </c>
      <c r="D23" s="1089" t="s">
        <v>4658</v>
      </c>
    </row>
    <row r="24" spans="1:4" s="1086" customFormat="1" ht="15" customHeight="1" x14ac:dyDescent="0.2">
      <c r="A24" s="376" t="s">
        <v>4616</v>
      </c>
      <c r="B24" s="1088" t="s">
        <v>799</v>
      </c>
      <c r="C24" s="1083">
        <v>17.084549999999989</v>
      </c>
      <c r="D24" s="1089" t="s">
        <v>3241</v>
      </c>
    </row>
    <row r="25" spans="1:4" s="1086" customFormat="1" ht="15" customHeight="1" x14ac:dyDescent="0.2">
      <c r="A25" s="376" t="s">
        <v>4605</v>
      </c>
      <c r="B25" s="1082" t="s">
        <v>844</v>
      </c>
      <c r="C25" s="1083">
        <v>0</v>
      </c>
      <c r="D25" s="1087" t="s">
        <v>61</v>
      </c>
    </row>
    <row r="26" spans="1:4" s="1086" customFormat="1" ht="25.5" customHeight="1" x14ac:dyDescent="0.2">
      <c r="A26" s="376" t="s">
        <v>4698</v>
      </c>
      <c r="B26" s="1082" t="s">
        <v>3729</v>
      </c>
      <c r="C26" s="1083">
        <v>153.66354999999999</v>
      </c>
      <c r="D26" s="1089" t="s">
        <v>4699</v>
      </c>
    </row>
    <row r="27" spans="1:4" s="1086" customFormat="1" ht="15" customHeight="1" x14ac:dyDescent="0.2">
      <c r="A27" s="376" t="s">
        <v>4603</v>
      </c>
      <c r="B27" s="1088" t="s">
        <v>795</v>
      </c>
      <c r="C27" s="1083">
        <v>0</v>
      </c>
      <c r="D27" s="1087" t="s">
        <v>61</v>
      </c>
    </row>
    <row r="28" spans="1:4" s="1086" customFormat="1" ht="25.5" customHeight="1" x14ac:dyDescent="0.2">
      <c r="A28" s="376" t="s">
        <v>4685</v>
      </c>
      <c r="B28" s="1082" t="s">
        <v>793</v>
      </c>
      <c r="C28" s="1083">
        <v>125.75604000000004</v>
      </c>
      <c r="D28" s="1089" t="s">
        <v>3241</v>
      </c>
    </row>
    <row r="29" spans="1:4" s="1086" customFormat="1" ht="25.5" customHeight="1" x14ac:dyDescent="0.2">
      <c r="A29" s="376" t="s">
        <v>4626</v>
      </c>
      <c r="B29" s="1088" t="s">
        <v>792</v>
      </c>
      <c r="C29" s="1083">
        <v>33.599270000000018</v>
      </c>
      <c r="D29" s="1089" t="s">
        <v>4627</v>
      </c>
    </row>
    <row r="30" spans="1:4" s="1086" customFormat="1" ht="15" customHeight="1" x14ac:dyDescent="0.2">
      <c r="A30" s="376" t="s">
        <v>4609</v>
      </c>
      <c r="B30" s="1082" t="s">
        <v>794</v>
      </c>
      <c r="C30" s="1083">
        <v>7.2290000000037255E-2</v>
      </c>
      <c r="D30" s="1089" t="s">
        <v>3241</v>
      </c>
    </row>
    <row r="31" spans="1:4" s="1086" customFormat="1" ht="15" customHeight="1" x14ac:dyDescent="0.2">
      <c r="A31" s="376" t="s">
        <v>4621</v>
      </c>
      <c r="B31" s="1082" t="s">
        <v>847</v>
      </c>
      <c r="C31" s="1083">
        <v>26.311000000000003</v>
      </c>
      <c r="D31" s="1089" t="s">
        <v>3241</v>
      </c>
    </row>
    <row r="32" spans="1:4" s="1086" customFormat="1" ht="56.25" x14ac:dyDescent="0.2">
      <c r="A32" s="376" t="s">
        <v>4692</v>
      </c>
      <c r="B32" s="1082" t="s">
        <v>856</v>
      </c>
      <c r="C32" s="1083">
        <v>141.24515000000002</v>
      </c>
      <c r="D32" s="1089" t="s">
        <v>4693</v>
      </c>
    </row>
    <row r="33" spans="1:4" s="1086" customFormat="1" ht="25.5" customHeight="1" x14ac:dyDescent="0.2">
      <c r="A33" s="376" t="s">
        <v>4705</v>
      </c>
      <c r="B33" s="1091" t="s">
        <v>3242</v>
      </c>
      <c r="C33" s="1083">
        <v>163.02934999999997</v>
      </c>
      <c r="D33" s="1089" t="s">
        <v>4706</v>
      </c>
    </row>
    <row r="34" spans="1:4" s="1086" customFormat="1" ht="25.5" customHeight="1" x14ac:dyDescent="0.2">
      <c r="A34" s="376" t="s">
        <v>4690</v>
      </c>
      <c r="B34" s="1082" t="s">
        <v>809</v>
      </c>
      <c r="C34" s="1083">
        <v>140.35669000000001</v>
      </c>
      <c r="D34" s="1089" t="s">
        <v>4691</v>
      </c>
    </row>
    <row r="35" spans="1:4" s="1086" customFormat="1" ht="25.5" customHeight="1" x14ac:dyDescent="0.2">
      <c r="A35" s="376" t="s">
        <v>4720</v>
      </c>
      <c r="B35" s="1082" t="s">
        <v>811</v>
      </c>
      <c r="C35" s="1083">
        <v>188.18747999999999</v>
      </c>
      <c r="D35" s="1089" t="s">
        <v>4721</v>
      </c>
    </row>
    <row r="36" spans="1:4" s="1086" customFormat="1" ht="25.5" customHeight="1" x14ac:dyDescent="0.2">
      <c r="A36" s="376" t="s">
        <v>4655</v>
      </c>
      <c r="B36" s="1082" t="s">
        <v>784</v>
      </c>
      <c r="C36" s="1083">
        <v>69.788029999999978</v>
      </c>
      <c r="D36" s="1089" t="s">
        <v>3241</v>
      </c>
    </row>
    <row r="37" spans="1:4" s="1086" customFormat="1" ht="25.5" customHeight="1" x14ac:dyDescent="0.2">
      <c r="A37" s="376" t="s">
        <v>4752</v>
      </c>
      <c r="B37" s="1082" t="s">
        <v>810</v>
      </c>
      <c r="C37" s="1083">
        <v>296.50345999999996</v>
      </c>
      <c r="D37" s="1089" t="s">
        <v>4753</v>
      </c>
    </row>
    <row r="38" spans="1:4" s="1086" customFormat="1" ht="25.5" customHeight="1" x14ac:dyDescent="0.2">
      <c r="A38" s="376" t="s">
        <v>4638</v>
      </c>
      <c r="B38" s="1082" t="s">
        <v>4639</v>
      </c>
      <c r="C38" s="1083">
        <v>54.039910000000006</v>
      </c>
      <c r="D38" s="1089" t="s">
        <v>4640</v>
      </c>
    </row>
    <row r="39" spans="1:4" s="1086" customFormat="1" ht="25.5" customHeight="1" x14ac:dyDescent="0.2">
      <c r="A39" s="376" t="s">
        <v>4722</v>
      </c>
      <c r="B39" s="1082" t="s">
        <v>808</v>
      </c>
      <c r="C39" s="1083">
        <v>190.53783000000001</v>
      </c>
      <c r="D39" s="1089" t="s">
        <v>4723</v>
      </c>
    </row>
    <row r="40" spans="1:4" s="1086" customFormat="1" ht="15" customHeight="1" x14ac:dyDescent="0.2">
      <c r="A40" s="376" t="s">
        <v>4707</v>
      </c>
      <c r="B40" s="1082" t="s">
        <v>806</v>
      </c>
      <c r="C40" s="1083">
        <v>167.58273</v>
      </c>
      <c r="D40" s="1089" t="s">
        <v>3241</v>
      </c>
    </row>
    <row r="41" spans="1:4" s="1086" customFormat="1" ht="25.5" customHeight="1" x14ac:dyDescent="0.2">
      <c r="A41" s="376" t="s">
        <v>4732</v>
      </c>
      <c r="B41" s="1088" t="s">
        <v>805</v>
      </c>
      <c r="C41" s="1083">
        <v>209.07947000000001</v>
      </c>
      <c r="D41" s="1089" t="s">
        <v>3241</v>
      </c>
    </row>
    <row r="42" spans="1:4" s="1086" customFormat="1" ht="25.5" customHeight="1" x14ac:dyDescent="0.2">
      <c r="A42" s="376" t="s">
        <v>4641</v>
      </c>
      <c r="B42" s="1082" t="s">
        <v>804</v>
      </c>
      <c r="C42" s="1083">
        <v>57.214959999999991</v>
      </c>
      <c r="D42" s="1089" t="s">
        <v>4642</v>
      </c>
    </row>
    <row r="43" spans="1:4" s="1086" customFormat="1" ht="15" customHeight="1" x14ac:dyDescent="0.2">
      <c r="A43" s="376" t="s">
        <v>4637</v>
      </c>
      <c r="B43" s="1082" t="s">
        <v>807</v>
      </c>
      <c r="C43" s="1083">
        <v>49.660050000000005</v>
      </c>
      <c r="D43" s="1089" t="s">
        <v>3241</v>
      </c>
    </row>
    <row r="44" spans="1:4" s="1086" customFormat="1" ht="25.5" customHeight="1" x14ac:dyDescent="0.2">
      <c r="A44" s="376" t="s">
        <v>4716</v>
      </c>
      <c r="B44" s="1082" t="s">
        <v>780</v>
      </c>
      <c r="C44" s="1083">
        <v>184.09594999999999</v>
      </c>
      <c r="D44" s="1089" t="s">
        <v>4717</v>
      </c>
    </row>
    <row r="45" spans="1:4" s="1086" customFormat="1" ht="25.5" customHeight="1" x14ac:dyDescent="0.2">
      <c r="A45" s="376" t="s">
        <v>4754</v>
      </c>
      <c r="B45" s="1082" t="s">
        <v>781</v>
      </c>
      <c r="C45" s="1083">
        <v>298.35906</v>
      </c>
      <c r="D45" s="1089" t="s">
        <v>4755</v>
      </c>
    </row>
    <row r="46" spans="1:4" s="1086" customFormat="1" ht="25.5" customHeight="1" x14ac:dyDescent="0.2">
      <c r="A46" s="376" t="s">
        <v>4676</v>
      </c>
      <c r="B46" s="1082" t="s">
        <v>782</v>
      </c>
      <c r="C46" s="1083">
        <v>96.874809999999997</v>
      </c>
      <c r="D46" s="1089" t="s">
        <v>4677</v>
      </c>
    </row>
    <row r="47" spans="1:4" s="1086" customFormat="1" ht="15" customHeight="1" x14ac:dyDescent="0.2">
      <c r="A47" s="376" t="s">
        <v>4643</v>
      </c>
      <c r="B47" s="1082" t="s">
        <v>779</v>
      </c>
      <c r="C47" s="1083">
        <v>57.48</v>
      </c>
      <c r="D47" s="1089" t="s">
        <v>3241</v>
      </c>
    </row>
    <row r="48" spans="1:4" s="1086" customFormat="1" ht="25.5" customHeight="1" x14ac:dyDescent="0.2">
      <c r="A48" s="376" t="s">
        <v>4684</v>
      </c>
      <c r="B48" s="1082" t="s">
        <v>778</v>
      </c>
      <c r="C48" s="1083">
        <v>123.82447999999998</v>
      </c>
      <c r="D48" s="1089" t="s">
        <v>3241</v>
      </c>
    </row>
    <row r="49" spans="1:4" s="1086" customFormat="1" ht="15" customHeight="1" x14ac:dyDescent="0.2">
      <c r="A49" s="376" t="s">
        <v>4602</v>
      </c>
      <c r="B49" s="1082" t="s">
        <v>777</v>
      </c>
      <c r="C49" s="1083">
        <v>0</v>
      </c>
      <c r="D49" s="1087" t="s">
        <v>61</v>
      </c>
    </row>
    <row r="50" spans="1:4" s="1086" customFormat="1" ht="25.5" customHeight="1" x14ac:dyDescent="0.2">
      <c r="A50" s="376" t="s">
        <v>4646</v>
      </c>
      <c r="B50" s="1088" t="s">
        <v>848</v>
      </c>
      <c r="C50" s="1083">
        <v>63.518140000000002</v>
      </c>
      <c r="D50" s="1089" t="s">
        <v>4647</v>
      </c>
    </row>
    <row r="51" spans="1:4" s="1086" customFormat="1" ht="15" customHeight="1" x14ac:dyDescent="0.2">
      <c r="A51" s="376" t="s">
        <v>4765</v>
      </c>
      <c r="B51" s="1082" t="s">
        <v>817</v>
      </c>
      <c r="C51" s="1083">
        <v>515.21130000000005</v>
      </c>
      <c r="D51" s="1089" t="s">
        <v>3241</v>
      </c>
    </row>
    <row r="52" spans="1:4" s="1086" customFormat="1" ht="25.5" customHeight="1" x14ac:dyDescent="0.2">
      <c r="A52" s="376" t="s">
        <v>4745</v>
      </c>
      <c r="B52" s="1082" t="s">
        <v>818</v>
      </c>
      <c r="C52" s="1083">
        <v>266.24441000000002</v>
      </c>
      <c r="D52" s="1089" t="s">
        <v>4746</v>
      </c>
    </row>
    <row r="53" spans="1:4" s="1086" customFormat="1" ht="25.5" customHeight="1" x14ac:dyDescent="0.2">
      <c r="A53" s="376" t="s">
        <v>4762</v>
      </c>
      <c r="B53" s="1082" t="s">
        <v>830</v>
      </c>
      <c r="C53" s="1083">
        <v>391.58931999999999</v>
      </c>
      <c r="D53" s="1089" t="s">
        <v>4763</v>
      </c>
    </row>
    <row r="54" spans="1:4" s="1086" customFormat="1" ht="25.5" customHeight="1" x14ac:dyDescent="0.2">
      <c r="A54" s="376" t="s">
        <v>4600</v>
      </c>
      <c r="B54" s="1084" t="s">
        <v>846</v>
      </c>
      <c r="C54" s="1083">
        <v>-2245.6998599999997</v>
      </c>
      <c r="D54" s="1089" t="s">
        <v>3245</v>
      </c>
    </row>
    <row r="55" spans="1:4" s="1086" customFormat="1" ht="25.5" customHeight="1" x14ac:dyDescent="0.2">
      <c r="A55" s="376" t="s">
        <v>4741</v>
      </c>
      <c r="B55" s="1095" t="s">
        <v>829</v>
      </c>
      <c r="C55" s="1083">
        <v>244.27302</v>
      </c>
      <c r="D55" s="1089" t="s">
        <v>4742</v>
      </c>
    </row>
    <row r="56" spans="1:4" s="1086" customFormat="1" ht="15" customHeight="1" x14ac:dyDescent="0.2">
      <c r="A56" s="376" t="s">
        <v>4750</v>
      </c>
      <c r="B56" s="1082" t="s">
        <v>851</v>
      </c>
      <c r="C56" s="1083">
        <v>287.74760000000003</v>
      </c>
      <c r="D56" s="1089" t="s">
        <v>3241</v>
      </c>
    </row>
    <row r="57" spans="1:4" s="1086" customFormat="1" ht="25.5" customHeight="1" x14ac:dyDescent="0.2">
      <c r="A57" s="376" t="s">
        <v>4659</v>
      </c>
      <c r="B57" s="1082" t="s">
        <v>3243</v>
      </c>
      <c r="C57" s="1083">
        <v>72.668450000000007</v>
      </c>
      <c r="D57" s="1089" t="s">
        <v>4660</v>
      </c>
    </row>
    <row r="58" spans="1:4" s="1086" customFormat="1" ht="15" customHeight="1" x14ac:dyDescent="0.2">
      <c r="A58" s="376" t="s">
        <v>4764</v>
      </c>
      <c r="B58" s="1082" t="s">
        <v>842</v>
      </c>
      <c r="C58" s="1083">
        <v>436.51308999999998</v>
      </c>
      <c r="D58" s="1089" t="s">
        <v>3241</v>
      </c>
    </row>
    <row r="59" spans="1:4" s="1086" customFormat="1" ht="25.5" customHeight="1" x14ac:dyDescent="0.2">
      <c r="A59" s="376" t="s">
        <v>4743</v>
      </c>
      <c r="B59" s="1082" t="s">
        <v>913</v>
      </c>
      <c r="C59" s="1083">
        <v>244.27931000000001</v>
      </c>
      <c r="D59" s="1089" t="s">
        <v>4744</v>
      </c>
    </row>
    <row r="60" spans="1:4" s="1086" customFormat="1" ht="15" customHeight="1" x14ac:dyDescent="0.2">
      <c r="A60" s="376" t="s">
        <v>4606</v>
      </c>
      <c r="B60" s="1082" t="s">
        <v>929</v>
      </c>
      <c r="C60" s="1083">
        <v>0</v>
      </c>
      <c r="D60" s="1087" t="s">
        <v>61</v>
      </c>
    </row>
    <row r="61" spans="1:4" s="1086" customFormat="1" ht="25.5" customHeight="1" x14ac:dyDescent="0.2">
      <c r="A61" s="376" t="s">
        <v>4710</v>
      </c>
      <c r="B61" s="1082" t="s">
        <v>922</v>
      </c>
      <c r="C61" s="1083">
        <v>175.77676</v>
      </c>
      <c r="D61" s="1089" t="s">
        <v>4711</v>
      </c>
    </row>
    <row r="62" spans="1:4" s="1086" customFormat="1" ht="25.5" customHeight="1" x14ac:dyDescent="0.2">
      <c r="A62" s="376" t="s">
        <v>4610</v>
      </c>
      <c r="B62" s="1082" t="s">
        <v>884</v>
      </c>
      <c r="C62" s="1083">
        <v>0.63714999999999999</v>
      </c>
      <c r="D62" s="1089" t="s">
        <v>3241</v>
      </c>
    </row>
    <row r="63" spans="1:4" s="1086" customFormat="1" ht="15" customHeight="1" x14ac:dyDescent="0.2">
      <c r="A63" s="376" t="s">
        <v>4628</v>
      </c>
      <c r="B63" s="1082" t="s">
        <v>942</v>
      </c>
      <c r="C63" s="1083">
        <v>36.933</v>
      </c>
      <c r="D63" s="1089" t="s">
        <v>3241</v>
      </c>
    </row>
    <row r="64" spans="1:4" s="1086" customFormat="1" ht="15" customHeight="1" x14ac:dyDescent="0.2">
      <c r="A64" s="376" t="s">
        <v>4607</v>
      </c>
      <c r="B64" s="1082" t="s">
        <v>4608</v>
      </c>
      <c r="C64" s="1083">
        <v>0</v>
      </c>
      <c r="D64" s="1087" t="s">
        <v>61</v>
      </c>
    </row>
    <row r="65" spans="1:4" s="1086" customFormat="1" ht="25.5" customHeight="1" x14ac:dyDescent="0.2">
      <c r="A65" s="376">
        <v>13643479</v>
      </c>
      <c r="B65" s="1082" t="s">
        <v>852</v>
      </c>
      <c r="C65" s="1083">
        <v>101.10171999999997</v>
      </c>
      <c r="D65" s="1089" t="s">
        <v>4679</v>
      </c>
    </row>
    <row r="66" spans="1:4" s="1086" customFormat="1" ht="25.5" customHeight="1" x14ac:dyDescent="0.2">
      <c r="A66" s="376" t="s">
        <v>4714</v>
      </c>
      <c r="B66" s="1082" t="s">
        <v>839</v>
      </c>
      <c r="C66" s="1083">
        <v>183.92596999999998</v>
      </c>
      <c r="D66" s="1089" t="s">
        <v>4715</v>
      </c>
    </row>
    <row r="67" spans="1:4" s="1086" customFormat="1" ht="25.5" customHeight="1" x14ac:dyDescent="0.2">
      <c r="A67" s="376" t="s">
        <v>4757</v>
      </c>
      <c r="B67" s="1082" t="s">
        <v>837</v>
      </c>
      <c r="C67" s="1083">
        <v>298.70853999999997</v>
      </c>
      <c r="D67" s="1089" t="s">
        <v>4758</v>
      </c>
    </row>
    <row r="68" spans="1:4" s="1086" customFormat="1" ht="25.5" customHeight="1" x14ac:dyDescent="0.2">
      <c r="A68" s="376" t="s">
        <v>4728</v>
      </c>
      <c r="B68" s="1082" t="s">
        <v>2839</v>
      </c>
      <c r="C68" s="1083">
        <v>205.96856</v>
      </c>
      <c r="D68" s="1089" t="s">
        <v>4729</v>
      </c>
    </row>
    <row r="69" spans="1:4" s="1086" customFormat="1" ht="15" customHeight="1" x14ac:dyDescent="0.2">
      <c r="A69" s="1093">
        <v>13644297</v>
      </c>
      <c r="B69" s="1094" t="s">
        <v>840</v>
      </c>
      <c r="C69" s="1083">
        <v>10.03285</v>
      </c>
      <c r="D69" s="1089" t="s">
        <v>3241</v>
      </c>
    </row>
    <row r="70" spans="1:4" s="1086" customFormat="1" ht="33.75" x14ac:dyDescent="0.2">
      <c r="A70" s="376" t="s">
        <v>4633</v>
      </c>
      <c r="B70" s="1082" t="s">
        <v>849</v>
      </c>
      <c r="C70" s="1083">
        <v>43.35553999999992</v>
      </c>
      <c r="D70" s="1089" t="s">
        <v>4634</v>
      </c>
    </row>
    <row r="71" spans="1:4" s="1086" customFormat="1" ht="25.5" customHeight="1" x14ac:dyDescent="0.2">
      <c r="A71" s="376">
        <v>13644319</v>
      </c>
      <c r="B71" s="1082" t="s">
        <v>858</v>
      </c>
      <c r="C71" s="1083">
        <v>160.91579999999999</v>
      </c>
      <c r="D71" s="1089" t="s">
        <v>4703</v>
      </c>
    </row>
    <row r="72" spans="1:4" s="1086" customFormat="1" ht="25.5" customHeight="1" x14ac:dyDescent="0.2">
      <c r="A72" s="376">
        <v>13644327</v>
      </c>
      <c r="B72" s="1082" t="s">
        <v>833</v>
      </c>
      <c r="C72" s="1083">
        <v>815.16426000000001</v>
      </c>
      <c r="D72" s="1089" t="s">
        <v>4766</v>
      </c>
    </row>
    <row r="73" spans="1:4" s="1086" customFormat="1" ht="25.5" customHeight="1" x14ac:dyDescent="0.2">
      <c r="A73" s="376">
        <v>14450909</v>
      </c>
      <c r="B73" s="1082" t="s">
        <v>825</v>
      </c>
      <c r="C73" s="1083">
        <v>171.75704000000002</v>
      </c>
      <c r="D73" s="1089" t="s">
        <v>3241</v>
      </c>
    </row>
    <row r="74" spans="1:4" s="1086" customFormat="1" ht="22.5" x14ac:dyDescent="0.2">
      <c r="A74" s="376">
        <v>14451093</v>
      </c>
      <c r="B74" s="1082" t="s">
        <v>832</v>
      </c>
      <c r="C74" s="1083">
        <v>75.908520000000024</v>
      </c>
      <c r="D74" s="1089" t="s">
        <v>3241</v>
      </c>
    </row>
    <row r="75" spans="1:4" s="1086" customFormat="1" ht="25.5" customHeight="1" x14ac:dyDescent="0.2">
      <c r="A75" s="376">
        <v>18054455</v>
      </c>
      <c r="B75" s="1082" t="s">
        <v>845</v>
      </c>
      <c r="C75" s="1083">
        <v>202.59092000000001</v>
      </c>
      <c r="D75" s="1089" t="s">
        <v>4727</v>
      </c>
    </row>
    <row r="76" spans="1:4" s="1086" customFormat="1" ht="22.5" x14ac:dyDescent="0.2">
      <c r="A76" s="376">
        <v>45234370</v>
      </c>
      <c r="B76" s="1082" t="s">
        <v>923</v>
      </c>
      <c r="C76" s="1083">
        <v>98.892479999999992</v>
      </c>
      <c r="D76" s="1089" t="s">
        <v>3241</v>
      </c>
    </row>
    <row r="77" spans="1:4" s="1086" customFormat="1" ht="25.5" customHeight="1" x14ac:dyDescent="0.2">
      <c r="A77" s="376">
        <v>47658061</v>
      </c>
      <c r="B77" s="1082" t="s">
        <v>935</v>
      </c>
      <c r="C77" s="1083">
        <v>75.599460000000008</v>
      </c>
      <c r="D77" s="1089" t="s">
        <v>3241</v>
      </c>
    </row>
    <row r="78" spans="1:4" s="1086" customFormat="1" ht="15" customHeight="1" x14ac:dyDescent="0.2">
      <c r="A78" s="376" t="s">
        <v>4734</v>
      </c>
      <c r="B78" s="1082" t="s">
        <v>939</v>
      </c>
      <c r="C78" s="1083">
        <v>224.18922000000001</v>
      </c>
      <c r="D78" s="1089" t="s">
        <v>3241</v>
      </c>
    </row>
    <row r="79" spans="1:4" s="1086" customFormat="1" ht="15" customHeight="1" x14ac:dyDescent="0.2">
      <c r="A79" s="376">
        <v>47811927</v>
      </c>
      <c r="B79" s="1088" t="s">
        <v>938</v>
      </c>
      <c r="C79" s="1083">
        <v>2.8477399999999999</v>
      </c>
      <c r="D79" s="1089" t="s">
        <v>3241</v>
      </c>
    </row>
    <row r="80" spans="1:4" s="1086" customFormat="1" ht="25.5" customHeight="1" x14ac:dyDescent="0.2">
      <c r="A80" s="376">
        <v>47813075</v>
      </c>
      <c r="B80" s="1082" t="s">
        <v>798</v>
      </c>
      <c r="C80" s="1083">
        <v>32.994329999999984</v>
      </c>
      <c r="D80" s="1089" t="s">
        <v>4625</v>
      </c>
    </row>
    <row r="81" spans="1:4" s="1086" customFormat="1" ht="25.5" customHeight="1" x14ac:dyDescent="0.2">
      <c r="A81" s="376">
        <v>47813083</v>
      </c>
      <c r="B81" s="1082" t="s">
        <v>820</v>
      </c>
      <c r="C81" s="1083">
        <v>196.08655999999999</v>
      </c>
      <c r="D81" s="1089" t="s">
        <v>4726</v>
      </c>
    </row>
    <row r="82" spans="1:4" s="1086" customFormat="1" ht="25.5" customHeight="1" x14ac:dyDescent="0.2">
      <c r="A82" s="376">
        <v>47813091</v>
      </c>
      <c r="B82" s="1082" t="s">
        <v>796</v>
      </c>
      <c r="C82" s="1083">
        <v>226.83145000000002</v>
      </c>
      <c r="D82" s="1089" t="s">
        <v>4736</v>
      </c>
    </row>
    <row r="83" spans="1:4" s="1086" customFormat="1" ht="25.5" customHeight="1" x14ac:dyDescent="0.2">
      <c r="A83" s="376" t="s">
        <v>4759</v>
      </c>
      <c r="B83" s="1082" t="s">
        <v>797</v>
      </c>
      <c r="C83" s="1083">
        <v>299.52686</v>
      </c>
      <c r="D83" s="1089" t="s">
        <v>4760</v>
      </c>
    </row>
    <row r="84" spans="1:4" s="1086" customFormat="1" ht="15" customHeight="1" x14ac:dyDescent="0.2">
      <c r="A84" s="376">
        <v>47813121</v>
      </c>
      <c r="B84" s="1082" t="s">
        <v>822</v>
      </c>
      <c r="C84" s="1083">
        <v>300.08809000000002</v>
      </c>
      <c r="D84" s="1089" t="s">
        <v>3241</v>
      </c>
    </row>
    <row r="85" spans="1:4" s="1086" customFormat="1" ht="25.5" customHeight="1" x14ac:dyDescent="0.2">
      <c r="A85" s="376">
        <v>47813130</v>
      </c>
      <c r="B85" s="1091" t="s">
        <v>3730</v>
      </c>
      <c r="C85" s="1083">
        <v>299.76096999999999</v>
      </c>
      <c r="D85" s="1089" t="s">
        <v>3241</v>
      </c>
    </row>
    <row r="86" spans="1:4" s="1086" customFormat="1" ht="25.5" customHeight="1" x14ac:dyDescent="0.2">
      <c r="A86" s="376">
        <v>47813148</v>
      </c>
      <c r="B86" s="1082" t="s">
        <v>821</v>
      </c>
      <c r="C86" s="1083">
        <v>95.216580000000008</v>
      </c>
      <c r="D86" s="1089" t="s">
        <v>4670</v>
      </c>
    </row>
    <row r="87" spans="1:4" s="1086" customFormat="1" ht="25.5" customHeight="1" x14ac:dyDescent="0.2">
      <c r="A87" s="376">
        <v>47813172</v>
      </c>
      <c r="B87" s="1082" t="s">
        <v>880</v>
      </c>
      <c r="C87" s="1083">
        <v>272.96186999999998</v>
      </c>
      <c r="D87" s="1089" t="s">
        <v>4747</v>
      </c>
    </row>
    <row r="88" spans="1:4" s="1086" customFormat="1" ht="15" customHeight="1" x14ac:dyDescent="0.2">
      <c r="A88" s="376">
        <v>47813199</v>
      </c>
      <c r="B88" s="1082" t="s">
        <v>876</v>
      </c>
      <c r="C88" s="1083">
        <v>1.99</v>
      </c>
      <c r="D88" s="1089" t="s">
        <v>3241</v>
      </c>
    </row>
    <row r="89" spans="1:4" s="1086" customFormat="1" ht="25.5" customHeight="1" x14ac:dyDescent="0.2">
      <c r="A89" s="376">
        <v>47813211</v>
      </c>
      <c r="B89" s="1082" t="s">
        <v>877</v>
      </c>
      <c r="C89" s="1083">
        <v>68.357500000000002</v>
      </c>
      <c r="D89" s="1089" t="s">
        <v>4651</v>
      </c>
    </row>
    <row r="90" spans="1:4" s="1086" customFormat="1" ht="25.5" customHeight="1" x14ac:dyDescent="0.2">
      <c r="A90" s="376">
        <v>47813466</v>
      </c>
      <c r="B90" s="1091" t="s">
        <v>937</v>
      </c>
      <c r="C90" s="1083">
        <v>52.70384</v>
      </c>
      <c r="D90" s="1089" t="s">
        <v>3241</v>
      </c>
    </row>
    <row r="91" spans="1:4" s="1086" customFormat="1" ht="25.5" customHeight="1" x14ac:dyDescent="0.2">
      <c r="A91" s="376">
        <v>47813474</v>
      </c>
      <c r="B91" s="1082" t="s">
        <v>862</v>
      </c>
      <c r="C91" s="1083">
        <v>64.185000000000002</v>
      </c>
      <c r="D91" s="1089" t="s">
        <v>4648</v>
      </c>
    </row>
    <row r="92" spans="1:4" s="1086" customFormat="1" ht="15" customHeight="1" x14ac:dyDescent="0.2">
      <c r="A92" s="376">
        <v>47813482</v>
      </c>
      <c r="B92" s="1088" t="s">
        <v>4666</v>
      </c>
      <c r="C92" s="1083">
        <v>90.62339999999999</v>
      </c>
      <c r="D92" s="1089" t="s">
        <v>3241</v>
      </c>
    </row>
    <row r="93" spans="1:4" s="1086" customFormat="1" ht="25.5" customHeight="1" x14ac:dyDescent="0.2">
      <c r="A93" s="376">
        <v>47813491</v>
      </c>
      <c r="B93" s="1082" t="s">
        <v>875</v>
      </c>
      <c r="C93" s="1083">
        <v>94.998519999999999</v>
      </c>
      <c r="D93" s="1089" t="s">
        <v>4669</v>
      </c>
    </row>
    <row r="94" spans="1:4" s="1086" customFormat="1" ht="25.5" customHeight="1" x14ac:dyDescent="0.2">
      <c r="A94" s="376">
        <v>47813504</v>
      </c>
      <c r="B94" s="1082" t="s">
        <v>914</v>
      </c>
      <c r="C94" s="1083">
        <v>72.421570000000003</v>
      </c>
      <c r="D94" s="1089" t="s">
        <v>3241</v>
      </c>
    </row>
    <row r="95" spans="1:4" s="1086" customFormat="1" ht="15" customHeight="1" x14ac:dyDescent="0.2">
      <c r="A95" s="376">
        <v>47813512</v>
      </c>
      <c r="B95" s="1082" t="s">
        <v>915</v>
      </c>
      <c r="C95" s="1083">
        <v>209.14946</v>
      </c>
      <c r="D95" s="1089" t="s">
        <v>3241</v>
      </c>
    </row>
    <row r="96" spans="1:4" s="1086" customFormat="1" ht="25.5" customHeight="1" x14ac:dyDescent="0.2">
      <c r="A96" s="376">
        <v>47813539</v>
      </c>
      <c r="B96" s="1082" t="s">
        <v>912</v>
      </c>
      <c r="C96" s="1083">
        <v>62.104349999999997</v>
      </c>
      <c r="D96" s="1089" t="s">
        <v>3241</v>
      </c>
    </row>
    <row r="97" spans="1:4" s="1086" customFormat="1" ht="25.5" customHeight="1" x14ac:dyDescent="0.2">
      <c r="A97" s="376">
        <v>47813563</v>
      </c>
      <c r="B97" s="1088" t="s">
        <v>878</v>
      </c>
      <c r="C97" s="1083">
        <v>97.65795</v>
      </c>
      <c r="D97" s="1089" t="s">
        <v>4678</v>
      </c>
    </row>
    <row r="98" spans="1:4" s="1086" customFormat="1" ht="25.5" customHeight="1" x14ac:dyDescent="0.2">
      <c r="A98" s="376">
        <v>47813571</v>
      </c>
      <c r="B98" s="1082" t="s">
        <v>879</v>
      </c>
      <c r="C98" s="1083">
        <v>392.75803000000002</v>
      </c>
      <c r="D98" s="1089" t="s">
        <v>3241</v>
      </c>
    </row>
    <row r="99" spans="1:4" s="1086" customFormat="1" ht="15" customHeight="1" x14ac:dyDescent="0.2">
      <c r="A99" s="376">
        <v>47813598</v>
      </c>
      <c r="B99" s="1082" t="s">
        <v>916</v>
      </c>
      <c r="C99" s="1083">
        <v>0</v>
      </c>
      <c r="D99" s="1087" t="s">
        <v>61</v>
      </c>
    </row>
    <row r="100" spans="1:4" s="1086" customFormat="1" ht="25.5" customHeight="1" x14ac:dyDescent="0.2">
      <c r="A100" s="376">
        <v>47998296</v>
      </c>
      <c r="B100" s="1082" t="s">
        <v>936</v>
      </c>
      <c r="C100" s="1083">
        <v>0</v>
      </c>
      <c r="D100" s="1087" t="s">
        <v>61</v>
      </c>
    </row>
    <row r="101" spans="1:4" s="1086" customFormat="1" ht="25.5" customHeight="1" x14ac:dyDescent="0.2">
      <c r="A101" s="376">
        <v>48004774</v>
      </c>
      <c r="B101" s="1082" t="s">
        <v>933</v>
      </c>
      <c r="C101" s="1083">
        <v>17.510729999999999</v>
      </c>
      <c r="D101" s="1089" t="s">
        <v>4617</v>
      </c>
    </row>
    <row r="102" spans="1:4" s="1086" customFormat="1" ht="25.5" customHeight="1" x14ac:dyDescent="0.2">
      <c r="A102" s="376">
        <v>48004898</v>
      </c>
      <c r="B102" s="1091" t="s">
        <v>934</v>
      </c>
      <c r="C102" s="1083">
        <v>117.87756</v>
      </c>
      <c r="D102" s="1089" t="s">
        <v>4682</v>
      </c>
    </row>
    <row r="103" spans="1:4" s="1086" customFormat="1" ht="15" customHeight="1" x14ac:dyDescent="0.2">
      <c r="A103" s="376">
        <v>49590928</v>
      </c>
      <c r="B103" s="1082" t="s">
        <v>910</v>
      </c>
      <c r="C103" s="1083">
        <v>173.14138</v>
      </c>
      <c r="D103" s="1089" t="s">
        <v>3241</v>
      </c>
    </row>
    <row r="104" spans="1:4" s="1086" customFormat="1" ht="15" customHeight="1" x14ac:dyDescent="0.2">
      <c r="A104" s="376">
        <v>60043661</v>
      </c>
      <c r="B104" s="1082" t="s">
        <v>941</v>
      </c>
      <c r="C104" s="1083">
        <v>43.758870000000002</v>
      </c>
      <c r="D104" s="1089" t="s">
        <v>3241</v>
      </c>
    </row>
    <row r="105" spans="1:4" s="1086" customFormat="1" ht="25.5" customHeight="1" x14ac:dyDescent="0.2">
      <c r="A105" s="376">
        <v>60045922</v>
      </c>
      <c r="B105" s="1082" t="s">
        <v>930</v>
      </c>
      <c r="C105" s="1083">
        <v>80.039810000000003</v>
      </c>
      <c r="D105" s="1089" t="s">
        <v>4661</v>
      </c>
    </row>
    <row r="106" spans="1:4" s="1086" customFormat="1" ht="15" customHeight="1" x14ac:dyDescent="0.2">
      <c r="A106" s="376">
        <v>60337320</v>
      </c>
      <c r="B106" s="1088" t="s">
        <v>816</v>
      </c>
      <c r="C106" s="1083">
        <v>11.424709999999999</v>
      </c>
      <c r="D106" s="1089" t="s">
        <v>3241</v>
      </c>
    </row>
    <row r="107" spans="1:4" s="1086" customFormat="1" ht="25.5" customHeight="1" x14ac:dyDescent="0.2">
      <c r="A107" s="376">
        <v>60337346</v>
      </c>
      <c r="B107" s="1082" t="s">
        <v>860</v>
      </c>
      <c r="C107" s="1083">
        <v>82.066360000000003</v>
      </c>
      <c r="D107" s="1089" t="s">
        <v>4662</v>
      </c>
    </row>
    <row r="108" spans="1:4" s="1086" customFormat="1" ht="25.5" customHeight="1" x14ac:dyDescent="0.2">
      <c r="A108" s="376" t="s">
        <v>4631</v>
      </c>
      <c r="B108" s="1082" t="s">
        <v>859</v>
      </c>
      <c r="C108" s="1083">
        <v>43.29</v>
      </c>
      <c r="D108" s="1089" t="s">
        <v>4632</v>
      </c>
    </row>
    <row r="109" spans="1:4" s="1086" customFormat="1" ht="25.5" customHeight="1" x14ac:dyDescent="0.2">
      <c r="A109" s="376">
        <v>60780487</v>
      </c>
      <c r="B109" s="1082" t="s">
        <v>921</v>
      </c>
      <c r="C109" s="1083">
        <v>96.485039999999998</v>
      </c>
      <c r="D109" s="1089" t="s">
        <v>4673</v>
      </c>
    </row>
    <row r="110" spans="1:4" s="1086" customFormat="1" ht="15" customHeight="1" x14ac:dyDescent="0.2">
      <c r="A110" s="376">
        <v>60780541</v>
      </c>
      <c r="B110" s="1082" t="s">
        <v>3731</v>
      </c>
      <c r="C110" s="1083">
        <v>0</v>
      </c>
      <c r="D110" s="1087" t="s">
        <v>61</v>
      </c>
    </row>
    <row r="111" spans="1:4" s="1086" customFormat="1" ht="15" customHeight="1" x14ac:dyDescent="0.2">
      <c r="A111" s="376">
        <v>60780568</v>
      </c>
      <c r="B111" s="1082" t="s">
        <v>920</v>
      </c>
      <c r="C111" s="1083">
        <v>0.49786999999999998</v>
      </c>
      <c r="D111" s="1089" t="s">
        <v>3241</v>
      </c>
    </row>
    <row r="112" spans="1:4" s="1086" customFormat="1" ht="15" customHeight="1" x14ac:dyDescent="0.2">
      <c r="A112" s="376">
        <v>60802561</v>
      </c>
      <c r="B112" s="1082" t="s">
        <v>886</v>
      </c>
      <c r="C112" s="1083">
        <v>8.5967400000000005</v>
      </c>
      <c r="D112" s="1089" t="s">
        <v>3241</v>
      </c>
    </row>
    <row r="113" spans="1:4" s="1086" customFormat="1" ht="15" customHeight="1" x14ac:dyDescent="0.2">
      <c r="A113" s="376">
        <v>60802669</v>
      </c>
      <c r="B113" s="1088" t="s">
        <v>885</v>
      </c>
      <c r="C113" s="1083">
        <v>0</v>
      </c>
      <c r="D113" s="1087" t="s">
        <v>61</v>
      </c>
    </row>
    <row r="114" spans="1:4" s="1086" customFormat="1" ht="25.5" customHeight="1" x14ac:dyDescent="0.2">
      <c r="A114" s="376">
        <v>60802774</v>
      </c>
      <c r="B114" s="1082" t="s">
        <v>931</v>
      </c>
      <c r="C114" s="1083">
        <v>157.69288</v>
      </c>
      <c r="D114" s="1089" t="s">
        <v>4702</v>
      </c>
    </row>
    <row r="115" spans="1:4" s="1086" customFormat="1" ht="15" customHeight="1" x14ac:dyDescent="0.2">
      <c r="A115" s="376">
        <v>61955574</v>
      </c>
      <c r="B115" s="1082" t="s">
        <v>919</v>
      </c>
      <c r="C115" s="1083">
        <v>0</v>
      </c>
      <c r="D115" s="1087" t="s">
        <v>61</v>
      </c>
    </row>
    <row r="116" spans="1:4" s="1086" customFormat="1" ht="25.5" customHeight="1" x14ac:dyDescent="0.2">
      <c r="A116" s="376">
        <v>61989011</v>
      </c>
      <c r="B116" s="1082" t="s">
        <v>783</v>
      </c>
      <c r="C116" s="1083">
        <v>32.064910000000033</v>
      </c>
      <c r="D116" s="1089" t="s">
        <v>4624</v>
      </c>
    </row>
    <row r="117" spans="1:4" s="1086" customFormat="1" ht="25.5" customHeight="1" x14ac:dyDescent="0.2">
      <c r="A117" s="376">
        <v>61989177</v>
      </c>
      <c r="B117" s="1082" t="s">
        <v>890</v>
      </c>
      <c r="C117" s="1083">
        <v>88.683250000000001</v>
      </c>
      <c r="D117" s="1089" t="s">
        <v>4664</v>
      </c>
    </row>
    <row r="118" spans="1:4" s="1086" customFormat="1" ht="25.5" customHeight="1" x14ac:dyDescent="0.2">
      <c r="A118" s="376">
        <v>61989185</v>
      </c>
      <c r="B118" s="1088" t="s">
        <v>889</v>
      </c>
      <c r="C118" s="1083">
        <v>23.224419999999999</v>
      </c>
      <c r="D118" s="1089" t="s">
        <v>4620</v>
      </c>
    </row>
    <row r="119" spans="1:4" s="1086" customFormat="1" ht="25.5" customHeight="1" x14ac:dyDescent="0.2">
      <c r="A119" s="376">
        <v>61989193</v>
      </c>
      <c r="B119" s="1082" t="s">
        <v>891</v>
      </c>
      <c r="C119" s="1083">
        <v>0</v>
      </c>
      <c r="D119" s="1087" t="s">
        <v>61</v>
      </c>
    </row>
    <row r="120" spans="1:4" s="1086" customFormat="1" ht="25.5" customHeight="1" x14ac:dyDescent="0.2">
      <c r="A120" s="376">
        <v>61989207</v>
      </c>
      <c r="B120" s="1082" t="s">
        <v>888</v>
      </c>
      <c r="C120" s="1083">
        <v>206.95699999999999</v>
      </c>
      <c r="D120" s="1089" t="s">
        <v>3241</v>
      </c>
    </row>
    <row r="121" spans="1:4" s="1086" customFormat="1" ht="25.5" customHeight="1" x14ac:dyDescent="0.2">
      <c r="A121" s="376">
        <v>61989223</v>
      </c>
      <c r="B121" s="1092" t="s">
        <v>892</v>
      </c>
      <c r="C121" s="1083">
        <v>49.848599999999998</v>
      </c>
      <c r="D121" s="1089" t="s">
        <v>3241</v>
      </c>
    </row>
    <row r="122" spans="1:4" s="1086" customFormat="1" ht="25.5" customHeight="1" x14ac:dyDescent="0.2">
      <c r="A122" s="376">
        <v>61989231</v>
      </c>
      <c r="B122" s="1082" t="s">
        <v>896</v>
      </c>
      <c r="C122" s="1083">
        <v>129.61572999999999</v>
      </c>
      <c r="D122" s="1089" t="s">
        <v>3241</v>
      </c>
    </row>
    <row r="123" spans="1:4" s="1086" customFormat="1" ht="25.5" customHeight="1" x14ac:dyDescent="0.2">
      <c r="A123" s="376">
        <v>61989258</v>
      </c>
      <c r="B123" s="1082" t="s">
        <v>857</v>
      </c>
      <c r="C123" s="1083">
        <v>241.43222</v>
      </c>
      <c r="D123" s="1089" t="s">
        <v>4740</v>
      </c>
    </row>
    <row r="124" spans="1:4" s="1086" customFormat="1" ht="15" customHeight="1" x14ac:dyDescent="0.2">
      <c r="A124" s="376">
        <v>61989266</v>
      </c>
      <c r="B124" s="1082" t="s">
        <v>865</v>
      </c>
      <c r="C124" s="1083">
        <v>0</v>
      </c>
      <c r="D124" s="1087" t="s">
        <v>61</v>
      </c>
    </row>
    <row r="125" spans="1:4" s="1086" customFormat="1" ht="25.5" customHeight="1" x14ac:dyDescent="0.2">
      <c r="A125" s="376">
        <v>61989274</v>
      </c>
      <c r="B125" s="1082" t="s">
        <v>864</v>
      </c>
      <c r="C125" s="1083">
        <v>91.93253</v>
      </c>
      <c r="D125" s="1089" t="s">
        <v>4667</v>
      </c>
    </row>
    <row r="126" spans="1:4" s="1086" customFormat="1" ht="25.5" customHeight="1" x14ac:dyDescent="0.2">
      <c r="A126" s="376" t="s">
        <v>4613</v>
      </c>
      <c r="B126" s="1082" t="s">
        <v>4614</v>
      </c>
      <c r="C126" s="1083">
        <v>8.7887199999999996</v>
      </c>
      <c r="D126" s="1089" t="s">
        <v>3241</v>
      </c>
    </row>
    <row r="127" spans="1:4" s="1086" customFormat="1" ht="25.5" customHeight="1" x14ac:dyDescent="0.2">
      <c r="A127" s="376">
        <v>61989339</v>
      </c>
      <c r="B127" s="1082" t="s">
        <v>932</v>
      </c>
      <c r="C127" s="1083">
        <v>46.591070000000002</v>
      </c>
      <c r="D127" s="1089" t="s">
        <v>3241</v>
      </c>
    </row>
    <row r="128" spans="1:4" s="1086" customFormat="1" ht="15" customHeight="1" x14ac:dyDescent="0.2">
      <c r="A128" s="376" t="s">
        <v>4611</v>
      </c>
      <c r="B128" s="1090" t="s">
        <v>873</v>
      </c>
      <c r="C128" s="1083">
        <v>6.8650500000000001</v>
      </c>
      <c r="D128" s="1089" t="s">
        <v>3241</v>
      </c>
    </row>
    <row r="129" spans="1:4" s="1086" customFormat="1" ht="15" customHeight="1" x14ac:dyDescent="0.2">
      <c r="A129" s="376">
        <v>62330276</v>
      </c>
      <c r="B129" s="1082" t="s">
        <v>904</v>
      </c>
      <c r="C129" s="1083">
        <v>18.286290000000001</v>
      </c>
      <c r="D129" s="1089" t="s">
        <v>3241</v>
      </c>
    </row>
    <row r="130" spans="1:4" s="1086" customFormat="1" ht="15" customHeight="1" x14ac:dyDescent="0.2">
      <c r="A130" s="376">
        <v>62330292</v>
      </c>
      <c r="B130" s="1088" t="s">
        <v>908</v>
      </c>
      <c r="C130" s="1083">
        <v>5.1680299999999999</v>
      </c>
      <c r="D130" s="1089" t="s">
        <v>3241</v>
      </c>
    </row>
    <row r="131" spans="1:4" s="1086" customFormat="1" ht="25.5" customHeight="1" x14ac:dyDescent="0.2">
      <c r="A131" s="376">
        <v>62330322</v>
      </c>
      <c r="B131" s="1082" t="s">
        <v>907</v>
      </c>
      <c r="C131" s="1083">
        <v>231.13421</v>
      </c>
      <c r="D131" s="1089" t="s">
        <v>4739</v>
      </c>
    </row>
    <row r="132" spans="1:4" s="1086" customFormat="1" ht="25.5" customHeight="1" x14ac:dyDescent="0.2">
      <c r="A132" s="376">
        <v>62330349</v>
      </c>
      <c r="B132" s="1082" t="s">
        <v>911</v>
      </c>
      <c r="C132" s="1083">
        <v>182.07987</v>
      </c>
      <c r="D132" s="1089" t="s">
        <v>4713</v>
      </c>
    </row>
    <row r="133" spans="1:4" s="1086" customFormat="1" ht="25.5" customHeight="1" x14ac:dyDescent="0.2">
      <c r="A133" s="376">
        <v>62330357</v>
      </c>
      <c r="B133" s="1082" t="s">
        <v>905</v>
      </c>
      <c r="C133" s="1083">
        <v>153.76262</v>
      </c>
      <c r="D133" s="1089" t="s">
        <v>3241</v>
      </c>
    </row>
    <row r="134" spans="1:4" s="1086" customFormat="1" ht="15" customHeight="1" x14ac:dyDescent="0.2">
      <c r="A134" s="376">
        <v>62330373</v>
      </c>
      <c r="B134" s="1082" t="s">
        <v>909</v>
      </c>
      <c r="C134" s="1083">
        <v>9.0276499999999995</v>
      </c>
      <c r="D134" s="1089" t="s">
        <v>3241</v>
      </c>
    </row>
    <row r="135" spans="1:4" s="1086" customFormat="1" ht="25.5" customHeight="1" x14ac:dyDescent="0.2">
      <c r="A135" s="376">
        <v>62330381</v>
      </c>
      <c r="B135" s="1082" t="s">
        <v>926</v>
      </c>
      <c r="C135" s="1083">
        <v>225.80043000000003</v>
      </c>
      <c r="D135" s="1089" t="s">
        <v>4735</v>
      </c>
    </row>
    <row r="136" spans="1:4" s="1086" customFormat="1" ht="25.5" customHeight="1" x14ac:dyDescent="0.2">
      <c r="A136" s="376">
        <v>62330390</v>
      </c>
      <c r="B136" s="1082" t="s">
        <v>874</v>
      </c>
      <c r="C136" s="1083">
        <v>37.963910000000006</v>
      </c>
      <c r="D136" s="1089" t="s">
        <v>4629</v>
      </c>
    </row>
    <row r="137" spans="1:4" s="1086" customFormat="1" ht="25.5" customHeight="1" x14ac:dyDescent="0.2">
      <c r="A137" s="376" t="s">
        <v>4767</v>
      </c>
      <c r="B137" s="1082" t="s">
        <v>927</v>
      </c>
      <c r="C137" s="1083">
        <v>1470.49829</v>
      </c>
      <c r="D137" s="1089" t="s">
        <v>3241</v>
      </c>
    </row>
    <row r="138" spans="1:4" s="1086" customFormat="1" ht="25.5" customHeight="1" x14ac:dyDescent="0.2">
      <c r="A138" s="376">
        <v>62330420</v>
      </c>
      <c r="B138" s="1082" t="s">
        <v>906</v>
      </c>
      <c r="C138" s="1083">
        <v>192.1181</v>
      </c>
      <c r="D138" s="1089" t="s">
        <v>4724</v>
      </c>
    </row>
    <row r="139" spans="1:4" s="1086" customFormat="1" ht="25.5" customHeight="1" x14ac:dyDescent="0.2">
      <c r="A139" s="376">
        <v>62331205</v>
      </c>
      <c r="B139" s="1082" t="s">
        <v>785</v>
      </c>
      <c r="C139" s="1083">
        <v>22.939719999999994</v>
      </c>
      <c r="D139" s="1089" t="s">
        <v>3241</v>
      </c>
    </row>
    <row r="140" spans="1:4" s="1086" customFormat="1" ht="25.5" customHeight="1" x14ac:dyDescent="0.2">
      <c r="A140" s="376">
        <v>62331493</v>
      </c>
      <c r="B140" s="1082" t="s">
        <v>787</v>
      </c>
      <c r="C140" s="1083">
        <v>64.402760000000001</v>
      </c>
      <c r="D140" s="1089" t="s">
        <v>3241</v>
      </c>
    </row>
    <row r="141" spans="1:4" s="1086" customFormat="1" ht="25.5" customHeight="1" x14ac:dyDescent="0.2">
      <c r="A141" s="376">
        <v>62331515</v>
      </c>
      <c r="B141" s="1082" t="s">
        <v>815</v>
      </c>
      <c r="C141" s="1083">
        <v>360.30133000000001</v>
      </c>
      <c r="D141" s="1089" t="s">
        <v>4761</v>
      </c>
    </row>
    <row r="142" spans="1:4" s="1086" customFormat="1" ht="25.5" customHeight="1" x14ac:dyDescent="0.2">
      <c r="A142" s="376" t="s">
        <v>4708</v>
      </c>
      <c r="B142" s="1082" t="s">
        <v>791</v>
      </c>
      <c r="C142" s="1083">
        <v>168.23871000000003</v>
      </c>
      <c r="D142" s="1089" t="s">
        <v>4709</v>
      </c>
    </row>
    <row r="143" spans="1:4" s="1086" customFormat="1" ht="25.5" customHeight="1" x14ac:dyDescent="0.2">
      <c r="A143" s="376">
        <v>62331558</v>
      </c>
      <c r="B143" s="1082" t="s">
        <v>788</v>
      </c>
      <c r="C143" s="1083">
        <v>123.05725</v>
      </c>
      <c r="D143" s="1089" t="s">
        <v>4683</v>
      </c>
    </row>
    <row r="144" spans="1:4" s="1086" customFormat="1" ht="25.5" customHeight="1" x14ac:dyDescent="0.2">
      <c r="A144" s="376">
        <v>62331566</v>
      </c>
      <c r="B144" s="1082" t="s">
        <v>814</v>
      </c>
      <c r="C144" s="1083">
        <v>180.38706999999997</v>
      </c>
      <c r="D144" s="1089" t="s">
        <v>4712</v>
      </c>
    </row>
    <row r="145" spans="1:4" s="1086" customFormat="1" ht="12.75" x14ac:dyDescent="0.2">
      <c r="A145" s="376">
        <v>62331574</v>
      </c>
      <c r="B145" s="1082" t="s">
        <v>813</v>
      </c>
      <c r="C145" s="1083">
        <v>378.04021999999998</v>
      </c>
      <c r="D145" s="1089" t="s">
        <v>3241</v>
      </c>
    </row>
    <row r="146" spans="1:4" s="1086" customFormat="1" ht="15" customHeight="1" x14ac:dyDescent="0.2">
      <c r="A146" s="376">
        <v>62331582</v>
      </c>
      <c r="B146" s="1082" t="s">
        <v>789</v>
      </c>
      <c r="C146" s="1083">
        <v>198.67001000000002</v>
      </c>
      <c r="D146" s="1089" t="s">
        <v>3241</v>
      </c>
    </row>
    <row r="147" spans="1:4" s="1086" customFormat="1" ht="25.5" customHeight="1" x14ac:dyDescent="0.2">
      <c r="A147" s="376">
        <v>62331639</v>
      </c>
      <c r="B147" s="1082" t="s">
        <v>786</v>
      </c>
      <c r="C147" s="1083">
        <v>298.64182</v>
      </c>
      <c r="D147" s="1089" t="s">
        <v>4756</v>
      </c>
    </row>
    <row r="148" spans="1:4" s="1086" customFormat="1" ht="25.5" customHeight="1" x14ac:dyDescent="0.2">
      <c r="A148" s="376">
        <v>62331647</v>
      </c>
      <c r="B148" s="1082" t="s">
        <v>900</v>
      </c>
      <c r="C148" s="1083">
        <v>161.18960999999999</v>
      </c>
      <c r="D148" s="1089" t="s">
        <v>4704</v>
      </c>
    </row>
    <row r="149" spans="1:4" s="1086" customFormat="1" ht="25.5" customHeight="1" x14ac:dyDescent="0.2">
      <c r="A149" s="376">
        <v>62331663</v>
      </c>
      <c r="B149" s="1091" t="s">
        <v>899</v>
      </c>
      <c r="C149" s="1083">
        <v>53.825559999999996</v>
      </c>
      <c r="D149" s="1089" t="s">
        <v>3241</v>
      </c>
    </row>
    <row r="150" spans="1:4" s="1086" customFormat="1" ht="15" customHeight="1" x14ac:dyDescent="0.2">
      <c r="A150" s="376">
        <v>62331680</v>
      </c>
      <c r="B150" s="1082" t="s">
        <v>902</v>
      </c>
      <c r="C150" s="1083">
        <v>0</v>
      </c>
      <c r="D150" s="1087" t="s">
        <v>61</v>
      </c>
    </row>
    <row r="151" spans="1:4" s="1086" customFormat="1" ht="15" customHeight="1" x14ac:dyDescent="0.2">
      <c r="A151" s="376">
        <v>62331698</v>
      </c>
      <c r="B151" s="1082" t="s">
        <v>903</v>
      </c>
      <c r="C151" s="1083">
        <v>178.08846</v>
      </c>
      <c r="D151" s="1089" t="s">
        <v>3241</v>
      </c>
    </row>
    <row r="152" spans="1:4" s="1086" customFormat="1" ht="25.5" customHeight="1" x14ac:dyDescent="0.2">
      <c r="A152" s="376">
        <v>62331701</v>
      </c>
      <c r="B152" s="1082" t="s">
        <v>897</v>
      </c>
      <c r="C152" s="1083">
        <v>30.699759999999998</v>
      </c>
      <c r="D152" s="1089" t="s">
        <v>4623</v>
      </c>
    </row>
    <row r="153" spans="1:4" s="1086" customFormat="1" ht="15" customHeight="1" x14ac:dyDescent="0.2">
      <c r="A153" s="376">
        <v>62331752</v>
      </c>
      <c r="B153" s="1082" t="s">
        <v>925</v>
      </c>
      <c r="C153" s="1083">
        <v>147.66317999999998</v>
      </c>
      <c r="D153" s="1089" t="s">
        <v>3241</v>
      </c>
    </row>
    <row r="154" spans="1:4" s="1086" customFormat="1" ht="25.5" customHeight="1" x14ac:dyDescent="0.2">
      <c r="A154" s="376">
        <v>62331795</v>
      </c>
      <c r="B154" s="1082" t="s">
        <v>790</v>
      </c>
      <c r="C154" s="1083">
        <v>107.37130000000001</v>
      </c>
      <c r="D154" s="1089" t="s">
        <v>4680</v>
      </c>
    </row>
    <row r="155" spans="1:4" s="1086" customFormat="1" ht="25.5" customHeight="1" x14ac:dyDescent="0.2">
      <c r="A155" s="376">
        <v>63024616</v>
      </c>
      <c r="B155" s="1082" t="s">
        <v>868</v>
      </c>
      <c r="C155" s="1083">
        <v>139.52576000000002</v>
      </c>
      <c r="D155" s="1089" t="s">
        <v>3241</v>
      </c>
    </row>
    <row r="156" spans="1:4" s="1086" customFormat="1" ht="25.5" customHeight="1" x14ac:dyDescent="0.2">
      <c r="A156" s="376">
        <v>63731983</v>
      </c>
      <c r="B156" s="1082" t="s">
        <v>893</v>
      </c>
      <c r="C156" s="1083">
        <v>195.33035000000001</v>
      </c>
      <c r="D156" s="1089" t="s">
        <v>4725</v>
      </c>
    </row>
    <row r="157" spans="1:4" s="1086" customFormat="1" ht="25.5" customHeight="1" x14ac:dyDescent="0.2">
      <c r="A157" s="376">
        <v>64120384</v>
      </c>
      <c r="B157" s="1082" t="s">
        <v>917</v>
      </c>
      <c r="C157" s="1083">
        <v>71.764219999999995</v>
      </c>
      <c r="D157" s="1089" t="s">
        <v>4656</v>
      </c>
    </row>
    <row r="158" spans="1:4" s="1086" customFormat="1" ht="25.5" customHeight="1" x14ac:dyDescent="0.2">
      <c r="A158" s="376">
        <v>64120392</v>
      </c>
      <c r="B158" s="1082" t="s">
        <v>918</v>
      </c>
      <c r="C158" s="1083">
        <v>69.55847</v>
      </c>
      <c r="D158" s="1089" t="s">
        <v>4654</v>
      </c>
    </row>
    <row r="159" spans="1:4" s="1086" customFormat="1" ht="25.5" customHeight="1" x14ac:dyDescent="0.2">
      <c r="A159" s="376">
        <v>64125912</v>
      </c>
      <c r="B159" s="1082" t="s">
        <v>871</v>
      </c>
      <c r="C159" s="1083">
        <v>34.465429999999998</v>
      </c>
      <c r="D159" s="1089" t="s">
        <v>3241</v>
      </c>
    </row>
    <row r="160" spans="1:4" s="1086" customFormat="1" ht="25.5" customHeight="1" x14ac:dyDescent="0.2">
      <c r="A160" s="376">
        <v>64628116</v>
      </c>
      <c r="B160" s="1082" t="s">
        <v>894</v>
      </c>
      <c r="C160" s="1083">
        <v>0</v>
      </c>
      <c r="D160" s="1087" t="s">
        <v>61</v>
      </c>
    </row>
    <row r="161" spans="1:4" s="1086" customFormat="1" ht="25.5" customHeight="1" x14ac:dyDescent="0.2">
      <c r="A161" s="376">
        <v>64628124</v>
      </c>
      <c r="B161" s="1082" t="s">
        <v>855</v>
      </c>
      <c r="C161" s="1083">
        <v>9.0802399999999999</v>
      </c>
      <c r="D161" s="1089" t="s">
        <v>3241</v>
      </c>
    </row>
    <row r="162" spans="1:4" s="1086" customFormat="1" ht="25.5" customHeight="1" x14ac:dyDescent="0.2">
      <c r="A162" s="376">
        <v>64628141</v>
      </c>
      <c r="B162" s="1082" t="s">
        <v>854</v>
      </c>
      <c r="C162" s="1083">
        <v>84.133719999999997</v>
      </c>
      <c r="D162" s="1089" t="s">
        <v>4663</v>
      </c>
    </row>
    <row r="163" spans="1:4" s="1086" customFormat="1" ht="25.5" customHeight="1" x14ac:dyDescent="0.2">
      <c r="A163" s="376">
        <v>64628159</v>
      </c>
      <c r="B163" s="1082" t="s">
        <v>863</v>
      </c>
      <c r="C163" s="1083">
        <v>95.281320000000008</v>
      </c>
      <c r="D163" s="1089" t="s">
        <v>4671</v>
      </c>
    </row>
    <row r="164" spans="1:4" s="1086" customFormat="1" ht="25.5" customHeight="1" x14ac:dyDescent="0.2">
      <c r="A164" s="376">
        <v>64628183</v>
      </c>
      <c r="B164" s="1082" t="s">
        <v>867</v>
      </c>
      <c r="C164" s="1083">
        <v>134.50543999999999</v>
      </c>
      <c r="D164" s="1089" t="s">
        <v>4687</v>
      </c>
    </row>
    <row r="165" spans="1:4" s="1086" customFormat="1" ht="25.5" customHeight="1" x14ac:dyDescent="0.2">
      <c r="A165" s="376">
        <v>64628205</v>
      </c>
      <c r="B165" s="1082" t="s">
        <v>866</v>
      </c>
      <c r="C165" s="1083">
        <v>59.347259999999999</v>
      </c>
      <c r="D165" s="1089" t="s">
        <v>4644</v>
      </c>
    </row>
    <row r="166" spans="1:4" s="1086" customFormat="1" ht="25.5" customHeight="1" x14ac:dyDescent="0.2">
      <c r="A166" s="376">
        <v>64628221</v>
      </c>
      <c r="B166" s="1082" t="s">
        <v>895</v>
      </c>
      <c r="C166" s="1083">
        <v>283.29745000000003</v>
      </c>
      <c r="D166" s="1089" t="s">
        <v>3241</v>
      </c>
    </row>
    <row r="167" spans="1:4" s="1086" customFormat="1" ht="25.5" customHeight="1" x14ac:dyDescent="0.2">
      <c r="A167" s="1096">
        <v>66741335</v>
      </c>
      <c r="B167" s="1110" t="s">
        <v>861</v>
      </c>
      <c r="C167" s="1083">
        <v>95.676500000000004</v>
      </c>
      <c r="D167" s="1089" t="s">
        <v>4672</v>
      </c>
    </row>
    <row r="168" spans="1:4" s="1086" customFormat="1" ht="25.5" customHeight="1" x14ac:dyDescent="0.2">
      <c r="A168" s="376">
        <v>66932581</v>
      </c>
      <c r="B168" s="1082" t="s">
        <v>835</v>
      </c>
      <c r="C168" s="1083">
        <v>41.446950000000001</v>
      </c>
      <c r="D168" s="1089" t="s">
        <v>4630</v>
      </c>
    </row>
    <row r="169" spans="1:4" s="1086" customFormat="1" ht="33.75" x14ac:dyDescent="0.2">
      <c r="A169" s="376" t="s">
        <v>4618</v>
      </c>
      <c r="B169" s="1082" t="s">
        <v>836</v>
      </c>
      <c r="C169" s="1083">
        <v>19.139360000000014</v>
      </c>
      <c r="D169" s="1089" t="s">
        <v>4619</v>
      </c>
    </row>
    <row r="170" spans="1:4" s="1086" customFormat="1" ht="15" customHeight="1" x14ac:dyDescent="0.2">
      <c r="A170" s="376">
        <v>68334222</v>
      </c>
      <c r="B170" s="1091" t="s">
        <v>940</v>
      </c>
      <c r="C170" s="1083">
        <v>48.33372</v>
      </c>
      <c r="D170" s="1089" t="s">
        <v>3241</v>
      </c>
    </row>
    <row r="171" spans="1:4" s="1086" customFormat="1" ht="25.5" customHeight="1" x14ac:dyDescent="0.2">
      <c r="A171" s="376">
        <v>68899092</v>
      </c>
      <c r="B171" s="1082" t="s">
        <v>901</v>
      </c>
      <c r="C171" s="1083">
        <v>111.10879000000001</v>
      </c>
      <c r="D171" s="1089" t="s">
        <v>4681</v>
      </c>
    </row>
    <row r="172" spans="1:4" s="1086" customFormat="1" ht="25.5" customHeight="1" x14ac:dyDescent="0.2">
      <c r="A172" s="376">
        <v>68899106</v>
      </c>
      <c r="B172" s="1082" t="s">
        <v>898</v>
      </c>
      <c r="C172" s="1083">
        <v>217.72548999999998</v>
      </c>
      <c r="D172" s="1089" t="s">
        <v>4733</v>
      </c>
    </row>
    <row r="173" spans="1:4" s="1086" customFormat="1" ht="25.5" customHeight="1" x14ac:dyDescent="0.2">
      <c r="A173" s="376">
        <v>69610126</v>
      </c>
      <c r="B173" s="1082" t="s">
        <v>883</v>
      </c>
      <c r="C173" s="1083">
        <v>0</v>
      </c>
      <c r="D173" s="1087" t="s">
        <v>61</v>
      </c>
    </row>
    <row r="174" spans="1:4" s="1086" customFormat="1" ht="25.5" customHeight="1" x14ac:dyDescent="0.2">
      <c r="A174" s="376">
        <v>69610134</v>
      </c>
      <c r="B174" s="1082" t="s">
        <v>881</v>
      </c>
      <c r="C174" s="1083">
        <v>8.3277400000000004</v>
      </c>
      <c r="D174" s="1089" t="s">
        <v>4612</v>
      </c>
    </row>
    <row r="175" spans="1:4" s="1086" customFormat="1" ht="25.5" customHeight="1" x14ac:dyDescent="0.2">
      <c r="A175" s="376">
        <v>70632090</v>
      </c>
      <c r="B175" s="1082" t="s">
        <v>882</v>
      </c>
      <c r="C175" s="1083">
        <v>21.096490000000003</v>
      </c>
      <c r="D175" s="1089" t="s">
        <v>3241</v>
      </c>
    </row>
    <row r="176" spans="1:4" s="1086" customFormat="1" ht="15" customHeight="1" x14ac:dyDescent="0.2">
      <c r="A176" s="376">
        <v>70640696</v>
      </c>
      <c r="B176" s="1082" t="s">
        <v>870</v>
      </c>
      <c r="C176" s="1083">
        <v>6.6329399999999996</v>
      </c>
      <c r="D176" s="1089" t="s">
        <v>3241</v>
      </c>
    </row>
    <row r="177" spans="1:4" s="1086" customFormat="1" ht="25.5" customHeight="1" x14ac:dyDescent="0.2">
      <c r="A177" s="376">
        <v>70640700</v>
      </c>
      <c r="B177" s="1088" t="s">
        <v>869</v>
      </c>
      <c r="C177" s="1083">
        <v>13.916409999999999</v>
      </c>
      <c r="D177" s="1089" t="s">
        <v>4615</v>
      </c>
    </row>
    <row r="178" spans="1:4" s="1086" customFormat="1" ht="25.5" customHeight="1" x14ac:dyDescent="0.2">
      <c r="A178" s="376">
        <v>70640718</v>
      </c>
      <c r="B178" s="1084" t="s">
        <v>872</v>
      </c>
      <c r="C178" s="1083">
        <v>62.387809999999995</v>
      </c>
      <c r="D178" s="1089" t="s">
        <v>4645</v>
      </c>
    </row>
    <row r="179" spans="1:4" s="1086" customFormat="1" ht="25.5" customHeight="1" x14ac:dyDescent="0.2">
      <c r="A179" s="376">
        <v>71172050</v>
      </c>
      <c r="B179" s="1082" t="s">
        <v>887</v>
      </c>
      <c r="C179" s="1083">
        <v>92.058000000000007</v>
      </c>
      <c r="D179" s="1089" t="s">
        <v>4668</v>
      </c>
    </row>
    <row r="180" spans="1:4" s="1086" customFormat="1" ht="26.25" customHeight="1" thickBot="1" x14ac:dyDescent="0.25">
      <c r="A180" s="376" t="s">
        <v>4604</v>
      </c>
      <c r="B180" s="1082" t="s">
        <v>828</v>
      </c>
      <c r="C180" s="1083">
        <v>0</v>
      </c>
      <c r="D180" s="1087" t="s">
        <v>61</v>
      </c>
    </row>
    <row r="181" spans="1:4" s="186" customFormat="1" ht="18" customHeight="1" thickBot="1" x14ac:dyDescent="0.25">
      <c r="A181" s="1418" t="s">
        <v>2732</v>
      </c>
      <c r="B181" s="1419"/>
      <c r="C181" s="475">
        <f>SUM(C4:C180)</f>
        <v>16033.392100000003</v>
      </c>
      <c r="D181" s="476"/>
    </row>
    <row r="182" spans="1:4" s="186" customFormat="1" ht="25.5" customHeight="1" x14ac:dyDescent="0.2">
      <c r="A182" s="303"/>
      <c r="B182" s="303"/>
      <c r="C182" s="187"/>
    </row>
    <row r="183" spans="1:4" x14ac:dyDescent="0.2">
      <c r="A183" s="377"/>
      <c r="B183" s="393"/>
      <c r="D183" s="182"/>
    </row>
  </sheetData>
  <sortState xmlns:xlrd2="http://schemas.microsoft.com/office/spreadsheetml/2017/richdata2" ref="A4:D180">
    <sortCondition ref="A4:A180"/>
  </sortState>
  <mergeCells count="2">
    <mergeCell ref="A1:D1"/>
    <mergeCell ref="A181:B181"/>
  </mergeCells>
  <printOptions horizontalCentered="1"/>
  <pageMargins left="0.39370078740157483" right="0.39370078740157483" top="0.59055118110236227" bottom="0.39370078740157483" header="0.31496062992125984" footer="0.11811023622047245"/>
  <pageSetup paperSize="9" scale="80" firstPageNumber="293" fitToHeight="0" orientation="portrait" useFirstPageNumber="1" r:id="rId1"/>
  <headerFooter>
    <oddHeader>&amp;L&amp;"Tahoma,Kurzíva"&amp;9Závěrečný účet Moravskoslezského kraje za rok 2024&amp;R&amp;"Tahoma,Kurzíva"&amp;9Tabulka č. 30</oddHeader>
    <oddFooter>&amp;C&amp;"Tahoma,Obyčejné"&amp;P</oddFooter>
  </headerFooter>
  <rowBreaks count="4" manualBreakCount="4">
    <brk id="38" max="3" man="1"/>
    <brk id="78" max="3" man="1"/>
    <brk id="119" max="3" man="1"/>
    <brk id="158" max="3" man="1"/>
  </rowBreaks>
  <ignoredErrors>
    <ignoredError sqref="A4:A180"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D9498-81C4-44EE-99FA-DDDEB6512207}">
  <sheetPr>
    <pageSetUpPr fitToPage="1"/>
  </sheetPr>
  <dimension ref="A1:F14"/>
  <sheetViews>
    <sheetView zoomScaleNormal="100" zoomScaleSheetLayoutView="100" workbookViewId="0">
      <selection activeCell="E5" sqref="E5"/>
    </sheetView>
  </sheetViews>
  <sheetFormatPr defaultColWidth="9.28515625" defaultRowHeight="15" x14ac:dyDescent="0.2"/>
  <cols>
    <col min="1" max="1" width="9.7109375" style="188" customWidth="1"/>
    <col min="2" max="2" width="60.7109375" style="189" customWidth="1"/>
    <col min="3" max="3" width="14.7109375" style="179" customWidth="1"/>
    <col min="4" max="4" width="35.7109375" style="177" customWidth="1"/>
    <col min="5" max="5" width="81.5703125" style="177" bestFit="1" customWidth="1"/>
    <col min="6" max="9" width="9.28515625" style="177"/>
    <col min="10" max="10" width="79" style="177" bestFit="1" customWidth="1"/>
    <col min="11" max="12" width="9.28515625" style="177"/>
    <col min="13" max="14" width="9.7109375" style="177" bestFit="1" customWidth="1"/>
    <col min="15" max="16384" width="9.28515625" style="177"/>
  </cols>
  <sheetData>
    <row r="1" spans="1:6" s="169" customFormat="1" ht="24" customHeight="1" x14ac:dyDescent="0.2">
      <c r="A1" s="1415" t="s">
        <v>4768</v>
      </c>
      <c r="B1" s="1415"/>
      <c r="C1" s="1415"/>
      <c r="D1" s="1415"/>
    </row>
    <row r="2" spans="1:6" ht="15.75" thickBot="1" x14ac:dyDescent="0.25">
      <c r="C2" s="181"/>
      <c r="D2" s="181" t="s">
        <v>2</v>
      </c>
    </row>
    <row r="3" spans="1:6" s="190" customFormat="1" ht="45.75" customHeight="1" thickBot="1" x14ac:dyDescent="0.25">
      <c r="A3" s="173" t="s">
        <v>3726</v>
      </c>
      <c r="B3" s="471" t="s">
        <v>745</v>
      </c>
      <c r="C3" s="474" t="s">
        <v>4592</v>
      </c>
      <c r="D3" s="472" t="s">
        <v>3240</v>
      </c>
      <c r="E3" s="177"/>
    </row>
    <row r="4" spans="1:6" s="190" customFormat="1" ht="17.25" customHeight="1" x14ac:dyDescent="0.25">
      <c r="A4" s="191">
        <v>534188</v>
      </c>
      <c r="B4" s="1097" t="s">
        <v>945</v>
      </c>
      <c r="C4" s="1098">
        <v>53507.542280000001</v>
      </c>
      <c r="D4" s="505" t="s">
        <v>3241</v>
      </c>
      <c r="E4" s="177"/>
      <c r="F4" s="1069"/>
    </row>
    <row r="5" spans="1:6" s="190" customFormat="1" ht="38.25" x14ac:dyDescent="0.25">
      <c r="A5" s="191">
        <v>534200</v>
      </c>
      <c r="B5" s="1097" t="s">
        <v>947</v>
      </c>
      <c r="C5" s="1098">
        <v>2033.3646099999999</v>
      </c>
      <c r="D5" s="505" t="s">
        <v>6058</v>
      </c>
      <c r="E5" s="177"/>
      <c r="F5" s="1069"/>
    </row>
    <row r="6" spans="1:6" s="190" customFormat="1" ht="27.75" customHeight="1" x14ac:dyDescent="0.25">
      <c r="A6" s="191">
        <v>534242</v>
      </c>
      <c r="B6" s="1097" t="s">
        <v>946</v>
      </c>
      <c r="C6" s="1098">
        <v>3236.2871399999999</v>
      </c>
      <c r="D6" s="505" t="s">
        <v>3245</v>
      </c>
      <c r="E6" s="177"/>
      <c r="F6" s="1069"/>
    </row>
    <row r="7" spans="1:6" s="190" customFormat="1" ht="17.25" customHeight="1" x14ac:dyDescent="0.25">
      <c r="A7" s="1099">
        <v>844641</v>
      </c>
      <c r="B7" s="1100" t="s">
        <v>944</v>
      </c>
      <c r="C7" s="1098">
        <v>20244.213740000003</v>
      </c>
      <c r="D7" s="505" t="s">
        <v>3241</v>
      </c>
      <c r="E7" s="177"/>
      <c r="F7" s="1069"/>
    </row>
    <row r="8" spans="1:6" s="190" customFormat="1" ht="27.75" customHeight="1" x14ac:dyDescent="0.25">
      <c r="A8" s="191">
        <v>844853</v>
      </c>
      <c r="B8" s="1097" t="s">
        <v>3246</v>
      </c>
      <c r="C8" s="1072">
        <v>1705.3848899999996</v>
      </c>
      <c r="D8" s="505" t="s">
        <v>3245</v>
      </c>
      <c r="E8" s="177"/>
      <c r="F8" s="1069"/>
    </row>
    <row r="9" spans="1:6" s="190" customFormat="1" ht="27.75" customHeight="1" x14ac:dyDescent="0.25">
      <c r="A9" s="191">
        <v>844896</v>
      </c>
      <c r="B9" s="1097" t="s">
        <v>2840</v>
      </c>
      <c r="C9" s="1072">
        <v>3717.8685300000002</v>
      </c>
      <c r="D9" s="505" t="s">
        <v>3245</v>
      </c>
      <c r="E9" s="177"/>
      <c r="F9" s="1069"/>
    </row>
    <row r="10" spans="1:6" s="190" customFormat="1" ht="17.25" customHeight="1" x14ac:dyDescent="0.25">
      <c r="A10" s="191">
        <v>47813750</v>
      </c>
      <c r="B10" s="1097" t="s">
        <v>948</v>
      </c>
      <c r="C10" s="1098">
        <v>10267.28376</v>
      </c>
      <c r="D10" s="505" t="s">
        <v>3241</v>
      </c>
      <c r="E10" s="177"/>
      <c r="F10" s="1069"/>
    </row>
    <row r="11" spans="1:6" s="190" customFormat="1" ht="28.5" customHeight="1" thickBot="1" x14ac:dyDescent="0.3">
      <c r="A11" s="191">
        <v>48804525</v>
      </c>
      <c r="B11" s="1097" t="s">
        <v>949</v>
      </c>
      <c r="C11" s="1098">
        <v>2639.0943800000005</v>
      </c>
      <c r="D11" s="505" t="s">
        <v>3241</v>
      </c>
      <c r="E11" s="177"/>
      <c r="F11" s="1069"/>
    </row>
    <row r="12" spans="1:6" s="190" customFormat="1" ht="18" customHeight="1" thickBot="1" x14ac:dyDescent="0.25">
      <c r="A12" s="1416" t="s">
        <v>950</v>
      </c>
      <c r="B12" s="1417"/>
      <c r="C12" s="475">
        <f>SUM(C3:C11)</f>
        <v>97351.039330000014</v>
      </c>
      <c r="D12" s="476"/>
    </row>
    <row r="13" spans="1:6" s="190" customFormat="1" x14ac:dyDescent="0.2">
      <c r="A13" s="188"/>
      <c r="B13" s="189"/>
      <c r="C13" s="179"/>
    </row>
    <row r="14" spans="1:6" s="190" customFormat="1" ht="18" customHeight="1" x14ac:dyDescent="0.2">
      <c r="A14" s="188"/>
      <c r="B14" s="189"/>
      <c r="C14" s="179"/>
    </row>
  </sheetData>
  <mergeCells count="2">
    <mergeCell ref="A1:D1"/>
    <mergeCell ref="A12:B12"/>
  </mergeCells>
  <printOptions horizontalCentered="1"/>
  <pageMargins left="0.39370078740157483" right="0.39370078740157483" top="0.59055118110236227" bottom="0.39370078740157483" header="0.31496062992125984" footer="0.11811023622047245"/>
  <pageSetup paperSize="9" scale="80" firstPageNumber="298" fitToHeight="0" orientation="portrait" useFirstPageNumber="1" r:id="rId1"/>
  <headerFooter>
    <oddHeader>&amp;L&amp;"Tahoma,Kurzíva"&amp;9Závěrečný účet Moravskoslezského kraje za rok 2024&amp;R&amp;"Tahoma,Kurzíva"&amp;9Tabulka č. 31</oddHeader>
    <oddFooter>&amp;C&amp;"Tahoma,Obyčejné"&amp;P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N1:R31"/>
  <sheetViews>
    <sheetView showGridLines="0" zoomScaleNormal="100" zoomScaleSheetLayoutView="100" workbookViewId="0">
      <selection activeCell="O21" sqref="O21"/>
    </sheetView>
  </sheetViews>
  <sheetFormatPr defaultColWidth="9.140625" defaultRowHeight="12.75" x14ac:dyDescent="0.2"/>
  <cols>
    <col min="1" max="14" width="9.140625" style="16"/>
    <col min="15" max="15" width="60" style="16" customWidth="1"/>
    <col min="16" max="16" width="16.7109375" style="16" customWidth="1"/>
    <col min="17" max="17" width="12.140625" style="16" customWidth="1"/>
    <col min="18" max="16384" width="9.140625" style="16"/>
  </cols>
  <sheetData>
    <row r="1" spans="15:16" x14ac:dyDescent="0.2">
      <c r="O1" s="15"/>
      <c r="P1" s="15"/>
    </row>
    <row r="2" spans="15:16" x14ac:dyDescent="0.2">
      <c r="O2" s="15"/>
      <c r="P2" s="15"/>
    </row>
    <row r="10" spans="15:16" x14ac:dyDescent="0.2">
      <c r="O10" s="15"/>
      <c r="P10" s="15"/>
    </row>
    <row r="21" spans="14:18" x14ac:dyDescent="0.2">
      <c r="R21" s="3"/>
    </row>
    <row r="22" spans="14:18" x14ac:dyDescent="0.2">
      <c r="R22" s="3"/>
    </row>
    <row r="23" spans="14:18" x14ac:dyDescent="0.2">
      <c r="N23" s="17"/>
      <c r="R23" s="3"/>
    </row>
    <row r="24" spans="14:18" x14ac:dyDescent="0.2">
      <c r="N24" s="17" t="s">
        <v>15</v>
      </c>
      <c r="R24" s="3"/>
    </row>
    <row r="25" spans="14:18" x14ac:dyDescent="0.2">
      <c r="N25" s="17" t="s">
        <v>16</v>
      </c>
      <c r="R25" s="3"/>
    </row>
    <row r="26" spans="14:18" x14ac:dyDescent="0.2">
      <c r="N26" s="17" t="s">
        <v>17</v>
      </c>
      <c r="R26" s="3"/>
    </row>
    <row r="27" spans="14:18" x14ac:dyDescent="0.2">
      <c r="N27" s="17" t="s">
        <v>18</v>
      </c>
      <c r="R27" s="3"/>
    </row>
    <row r="28" spans="14:18" x14ac:dyDescent="0.2">
      <c r="N28" s="17" t="s">
        <v>19</v>
      </c>
      <c r="R28" s="3"/>
    </row>
    <row r="29" spans="14:18" x14ac:dyDescent="0.2">
      <c r="N29" s="17"/>
      <c r="R29" s="3"/>
    </row>
    <row r="30" spans="14:18" x14ac:dyDescent="0.2">
      <c r="O30" s="18"/>
      <c r="P30" s="18"/>
      <c r="Q30" s="18"/>
      <c r="R30" s="3"/>
    </row>
    <row r="31" spans="14:18" x14ac:dyDescent="0.2">
      <c r="O31" s="3"/>
      <c r="P31" s="3"/>
      <c r="Q31" s="3"/>
      <c r="R31" s="3"/>
    </row>
  </sheetData>
  <customSheetViews>
    <customSheetView guid="{53E72506-0B1D-4F4A-A157-6DE69D2E678D}" showPageBreaks="1" showGridLines="0" printArea="1">
      <selection activeCell="I42" sqref="I42"/>
      <pageMargins left="0.78740157480314965" right="0.78740157480314965" top="0.98425196850393704" bottom="0.98425196850393704" header="0.51181102362204722" footer="0.51181102362204722"/>
      <pageSetup paperSize="9" firstPageNumber="149" orientation="landscape" useFirstPageNumber="1" r:id="rId1"/>
      <headerFooter alignWithMargins="0">
        <oddHeader>&amp;L&amp;"Tahoma,Kurzíva"&amp;9Závěrečný účet za rok 2014&amp;R&amp;"Tahoma,Kurzíva"&amp;9Graf č. 3</oddHeader>
        <oddFooter>&amp;C&amp;"Tahoma,Obyčejné"&amp;P</oddFooter>
      </headerFooter>
    </customSheetView>
  </customSheetViews>
  <pageMargins left="0.78740157480314965" right="0.78740157480314965" top="0.98425196850393704" bottom="0.98425196850393704" header="0.51181102362204722" footer="0.51181102362204722"/>
  <pageSetup paperSize="9" firstPageNumber="67" orientation="landscape" useFirstPageNumber="1" r:id="rId2"/>
  <headerFooter scaleWithDoc="0" alignWithMargins="0">
    <oddHeader>&amp;L&amp;"Tahoma,Kurzíva"&amp;9Závěrečný účet Moravskoslezského kraje za rok 2024&amp;R&amp;"Tahoma,Kurzíva"&amp;9Graf č. 3</oddHeader>
    <oddFooter>&amp;C&amp;"Tahoma,Obyčejné"&amp;P</oddFooter>
  </headerFooter>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51273-EBC3-4F4E-BBD5-F2C6251D4C45}">
  <sheetPr>
    <pageSetUpPr fitToPage="1"/>
  </sheetPr>
  <dimension ref="A1:D1999"/>
  <sheetViews>
    <sheetView zoomScaleNormal="100" zoomScaleSheetLayoutView="100" workbookViewId="0">
      <pane ySplit="3" topLeftCell="A4" activePane="bottomLeft" state="frozen"/>
      <selection activeCell="A4" sqref="A4"/>
      <selection pane="bottomLeft" activeCell="F5" sqref="F5"/>
    </sheetView>
  </sheetViews>
  <sheetFormatPr defaultColWidth="9.140625" defaultRowHeight="10.5" x14ac:dyDescent="0.15"/>
  <cols>
    <col min="1" max="1" width="38.5703125" style="1166" customWidth="1"/>
    <col min="2" max="2" width="12.5703125" style="1154" customWidth="1"/>
    <col min="3" max="3" width="12.7109375" style="1154" customWidth="1"/>
    <col min="4" max="4" width="84.140625" style="1167" customWidth="1"/>
    <col min="5" max="16384" width="9.140625" style="1168"/>
  </cols>
  <sheetData>
    <row r="1" spans="1:4" s="200" customFormat="1" ht="21" customHeight="1" x14ac:dyDescent="0.15">
      <c r="A1" s="1430" t="s">
        <v>2601</v>
      </c>
      <c r="B1" s="1430"/>
      <c r="C1" s="1430"/>
      <c r="D1" s="1430"/>
    </row>
    <row r="2" spans="1:4" s="200" customFormat="1" ht="12.75" customHeight="1" x14ac:dyDescent="0.15">
      <c r="A2" s="201"/>
      <c r="B2" s="201"/>
      <c r="C2" s="201"/>
      <c r="D2" s="494" t="s">
        <v>2</v>
      </c>
    </row>
    <row r="3" spans="1:4" s="202" customFormat="1" ht="15" customHeight="1" x14ac:dyDescent="0.2">
      <c r="A3" s="287" t="s">
        <v>297</v>
      </c>
      <c r="B3" s="287" t="s">
        <v>2602</v>
      </c>
      <c r="C3" s="287" t="s">
        <v>2603</v>
      </c>
      <c r="D3" s="287" t="s">
        <v>2604</v>
      </c>
    </row>
    <row r="4" spans="1:4" s="200" customFormat="1" ht="24.75" customHeight="1" x14ac:dyDescent="0.15">
      <c r="A4" s="203" t="s">
        <v>2955</v>
      </c>
      <c r="B4" s="204"/>
      <c r="C4" s="204"/>
      <c r="D4" s="205"/>
    </row>
    <row r="5" spans="1:4" s="1161" customFormat="1" ht="11.25" customHeight="1" x14ac:dyDescent="0.2">
      <c r="A5" s="1424" t="s">
        <v>1698</v>
      </c>
      <c r="B5" s="1159">
        <v>12000</v>
      </c>
      <c r="C5" s="1159">
        <v>12000</v>
      </c>
      <c r="D5" s="1160" t="s">
        <v>1699</v>
      </c>
    </row>
    <row r="6" spans="1:4" s="1161" customFormat="1" ht="11.25" customHeight="1" x14ac:dyDescent="0.2">
      <c r="A6" s="1425"/>
      <c r="B6" s="1162">
        <v>12000</v>
      </c>
      <c r="C6" s="1162">
        <v>1245.816</v>
      </c>
      <c r="D6" s="1163" t="s">
        <v>4772</v>
      </c>
    </row>
    <row r="7" spans="1:4" s="1161" customFormat="1" ht="11.25" customHeight="1" x14ac:dyDescent="0.2">
      <c r="A7" s="1425"/>
      <c r="B7" s="1162">
        <v>188904.76</v>
      </c>
      <c r="C7" s="1162">
        <v>188904.75599999999</v>
      </c>
      <c r="D7" s="1163" t="s">
        <v>3732</v>
      </c>
    </row>
    <row r="8" spans="1:4" s="1161" customFormat="1" ht="11.25" customHeight="1" x14ac:dyDescent="0.2">
      <c r="A8" s="1425"/>
      <c r="B8" s="1162">
        <v>2000</v>
      </c>
      <c r="C8" s="1162">
        <v>980.178</v>
      </c>
      <c r="D8" s="1163" t="s">
        <v>3733</v>
      </c>
    </row>
    <row r="9" spans="1:4" s="1161" customFormat="1" ht="11.25" customHeight="1" x14ac:dyDescent="0.2">
      <c r="A9" s="1425"/>
      <c r="B9" s="1162">
        <v>7700</v>
      </c>
      <c r="C9" s="1162">
        <v>7700</v>
      </c>
      <c r="D9" s="1163" t="s">
        <v>4773</v>
      </c>
    </row>
    <row r="10" spans="1:4" s="1161" customFormat="1" ht="11.25" customHeight="1" x14ac:dyDescent="0.2">
      <c r="A10" s="1425"/>
      <c r="B10" s="1162">
        <v>5750</v>
      </c>
      <c r="C10" s="1162">
        <v>5748.46</v>
      </c>
      <c r="D10" s="1163" t="s">
        <v>3734</v>
      </c>
    </row>
    <row r="11" spans="1:4" s="1161" customFormat="1" ht="11.25" customHeight="1" x14ac:dyDescent="0.2">
      <c r="A11" s="1425"/>
      <c r="B11" s="1162">
        <v>8004.76</v>
      </c>
      <c r="C11" s="1162">
        <v>8004.7560000000003</v>
      </c>
      <c r="D11" s="1163" t="s">
        <v>3247</v>
      </c>
    </row>
    <row r="12" spans="1:4" s="1161" customFormat="1" ht="11.25" customHeight="1" x14ac:dyDescent="0.2">
      <c r="A12" s="1425"/>
      <c r="B12" s="1162">
        <v>60000</v>
      </c>
      <c r="C12" s="1162">
        <v>60000</v>
      </c>
      <c r="D12" s="1163" t="s">
        <v>3735</v>
      </c>
    </row>
    <row r="13" spans="1:4" s="1161" customFormat="1" ht="11.25" customHeight="1" x14ac:dyDescent="0.2">
      <c r="A13" s="1425"/>
      <c r="B13" s="1162">
        <v>2255</v>
      </c>
      <c r="C13" s="1162">
        <v>2255</v>
      </c>
      <c r="D13" s="1163" t="s">
        <v>4774</v>
      </c>
    </row>
    <row r="14" spans="1:4" s="1161" customFormat="1" ht="11.25" customHeight="1" x14ac:dyDescent="0.2">
      <c r="A14" s="1425"/>
      <c r="B14" s="1162">
        <v>7500</v>
      </c>
      <c r="C14" s="1162">
        <v>7500</v>
      </c>
      <c r="D14" s="1163" t="s">
        <v>4775</v>
      </c>
    </row>
    <row r="15" spans="1:4" s="1161" customFormat="1" ht="11.25" customHeight="1" x14ac:dyDescent="0.2">
      <c r="A15" s="1425"/>
      <c r="B15" s="1162">
        <v>19800</v>
      </c>
      <c r="C15" s="1162">
        <v>19800</v>
      </c>
      <c r="D15" s="1163" t="s">
        <v>4776</v>
      </c>
    </row>
    <row r="16" spans="1:4" s="1161" customFormat="1" ht="11.25" customHeight="1" x14ac:dyDescent="0.2">
      <c r="A16" s="1425"/>
      <c r="B16" s="1162">
        <v>2100</v>
      </c>
      <c r="C16" s="1162">
        <v>1381.1859999999999</v>
      </c>
      <c r="D16" s="1163" t="s">
        <v>2849</v>
      </c>
    </row>
    <row r="17" spans="1:4" s="1161" customFormat="1" ht="11.25" customHeight="1" x14ac:dyDescent="0.2">
      <c r="A17" s="1425"/>
      <c r="B17" s="1162">
        <v>3800</v>
      </c>
      <c r="C17" s="1162">
        <v>3800</v>
      </c>
      <c r="D17" s="1163" t="s">
        <v>4777</v>
      </c>
    </row>
    <row r="18" spans="1:4" s="1161" customFormat="1" ht="11.25" customHeight="1" x14ac:dyDescent="0.2">
      <c r="A18" s="1425"/>
      <c r="B18" s="1162">
        <v>171000</v>
      </c>
      <c r="C18" s="1162">
        <v>171000</v>
      </c>
      <c r="D18" s="1163" t="s">
        <v>4778</v>
      </c>
    </row>
    <row r="19" spans="1:4" s="1161" customFormat="1" ht="11.25" customHeight="1" x14ac:dyDescent="0.2">
      <c r="A19" s="1425"/>
      <c r="B19" s="1162">
        <v>15000</v>
      </c>
      <c r="C19" s="1162">
        <v>15000</v>
      </c>
      <c r="D19" s="1163" t="s">
        <v>3736</v>
      </c>
    </row>
    <row r="20" spans="1:4" s="1161" customFormat="1" ht="11.25" customHeight="1" x14ac:dyDescent="0.2">
      <c r="A20" s="1425"/>
      <c r="B20" s="1162">
        <v>4000</v>
      </c>
      <c r="C20" s="1162">
        <v>4000</v>
      </c>
      <c r="D20" s="1163" t="s">
        <v>4779</v>
      </c>
    </row>
    <row r="21" spans="1:4" s="1161" customFormat="1" ht="11.25" customHeight="1" x14ac:dyDescent="0.2">
      <c r="A21" s="1425"/>
      <c r="B21" s="1162">
        <v>12000</v>
      </c>
      <c r="C21" s="1162">
        <v>4719</v>
      </c>
      <c r="D21" s="1163" t="s">
        <v>4780</v>
      </c>
    </row>
    <row r="22" spans="1:4" s="1161" customFormat="1" ht="11.25" customHeight="1" x14ac:dyDescent="0.2">
      <c r="A22" s="1425"/>
      <c r="B22" s="1162">
        <v>9200</v>
      </c>
      <c r="C22" s="1162">
        <v>9200</v>
      </c>
      <c r="D22" s="1163" t="s">
        <v>4063</v>
      </c>
    </row>
    <row r="23" spans="1:4" s="1161" customFormat="1" ht="11.25" customHeight="1" x14ac:dyDescent="0.2">
      <c r="A23" s="1425"/>
      <c r="B23" s="1162">
        <v>46000</v>
      </c>
      <c r="C23" s="1162">
        <v>41000</v>
      </c>
      <c r="D23" s="1163" t="s">
        <v>1700</v>
      </c>
    </row>
    <row r="24" spans="1:4" s="1161" customFormat="1" ht="11.25" customHeight="1" x14ac:dyDescent="0.2">
      <c r="A24" s="1425"/>
      <c r="B24" s="1162">
        <v>5078.6000000000004</v>
      </c>
      <c r="C24" s="1162">
        <v>792.18700000000001</v>
      </c>
      <c r="D24" s="1163" t="s">
        <v>3737</v>
      </c>
    </row>
    <row r="25" spans="1:4" s="1161" customFormat="1" ht="11.25" customHeight="1" x14ac:dyDescent="0.2">
      <c r="A25" s="1425"/>
      <c r="B25" s="1162">
        <v>560900</v>
      </c>
      <c r="C25" s="1162">
        <v>560900</v>
      </c>
      <c r="D25" s="1163" t="s">
        <v>2850</v>
      </c>
    </row>
    <row r="26" spans="1:4" s="1161" customFormat="1" ht="11.25" customHeight="1" x14ac:dyDescent="0.2">
      <c r="A26" s="1425"/>
      <c r="B26" s="1162">
        <v>218000</v>
      </c>
      <c r="C26" s="1162">
        <v>218000</v>
      </c>
      <c r="D26" s="1163" t="s">
        <v>2851</v>
      </c>
    </row>
    <row r="27" spans="1:4" s="1161" customFormat="1" ht="11.25" customHeight="1" x14ac:dyDescent="0.2">
      <c r="A27" s="1425"/>
      <c r="B27" s="1162">
        <v>13147</v>
      </c>
      <c r="C27" s="1162">
        <v>13147</v>
      </c>
      <c r="D27" s="1163" t="s">
        <v>3738</v>
      </c>
    </row>
    <row r="28" spans="1:4" s="1161" customFormat="1" ht="11.25" customHeight="1" x14ac:dyDescent="0.2">
      <c r="A28" s="1425"/>
      <c r="B28" s="1162">
        <v>15000</v>
      </c>
      <c r="C28" s="1162">
        <v>5785.3376200000002</v>
      </c>
      <c r="D28" s="1163" t="s">
        <v>4781</v>
      </c>
    </row>
    <row r="29" spans="1:4" s="1161" customFormat="1" ht="11.25" customHeight="1" x14ac:dyDescent="0.2">
      <c r="A29" s="1425"/>
      <c r="B29" s="1162">
        <v>900</v>
      </c>
      <c r="C29" s="1162">
        <v>88.33</v>
      </c>
      <c r="D29" s="1163" t="s">
        <v>3739</v>
      </c>
    </row>
    <row r="30" spans="1:4" s="1161" customFormat="1" ht="11.25" customHeight="1" x14ac:dyDescent="0.2">
      <c r="A30" s="1425"/>
      <c r="B30" s="1162">
        <v>762.91</v>
      </c>
      <c r="C30" s="1162">
        <v>762.90499999999997</v>
      </c>
      <c r="D30" s="1163" t="s">
        <v>4782</v>
      </c>
    </row>
    <row r="31" spans="1:4" s="1161" customFormat="1" ht="11.25" customHeight="1" x14ac:dyDescent="0.2">
      <c r="A31" s="1425"/>
      <c r="B31" s="1162">
        <v>500</v>
      </c>
      <c r="C31" s="1162">
        <v>0</v>
      </c>
      <c r="D31" s="1163" t="s">
        <v>4783</v>
      </c>
    </row>
    <row r="32" spans="1:4" s="1161" customFormat="1" ht="11.25" customHeight="1" x14ac:dyDescent="0.2">
      <c r="A32" s="1425"/>
      <c r="B32" s="1162">
        <v>233.37</v>
      </c>
      <c r="C32" s="1162">
        <v>233.36060000000001</v>
      </c>
      <c r="D32" s="1163" t="s">
        <v>4784</v>
      </c>
    </row>
    <row r="33" spans="1:4" s="1161" customFormat="1" ht="11.25" customHeight="1" x14ac:dyDescent="0.2">
      <c r="A33" s="1425"/>
      <c r="B33" s="1162">
        <v>500</v>
      </c>
      <c r="C33" s="1162">
        <v>0</v>
      </c>
      <c r="D33" s="1163" t="s">
        <v>4785</v>
      </c>
    </row>
    <row r="34" spans="1:4" s="1161" customFormat="1" ht="11.25" customHeight="1" x14ac:dyDescent="0.2">
      <c r="A34" s="1425"/>
      <c r="B34" s="1162">
        <v>6771.31</v>
      </c>
      <c r="C34" s="1162">
        <v>0</v>
      </c>
      <c r="D34" s="1163" t="s">
        <v>4786</v>
      </c>
    </row>
    <row r="35" spans="1:4" s="1161" customFormat="1" ht="11.25" customHeight="1" x14ac:dyDescent="0.2">
      <c r="A35" s="1425"/>
      <c r="B35" s="1162">
        <v>13100</v>
      </c>
      <c r="C35" s="1162">
        <v>13100</v>
      </c>
      <c r="D35" s="1163" t="s">
        <v>4787</v>
      </c>
    </row>
    <row r="36" spans="1:4" s="1161" customFormat="1" ht="11.25" customHeight="1" x14ac:dyDescent="0.2">
      <c r="A36" s="1425"/>
      <c r="B36" s="1162">
        <v>33900</v>
      </c>
      <c r="C36" s="1162">
        <v>33700</v>
      </c>
      <c r="D36" s="1163" t="s">
        <v>4788</v>
      </c>
    </row>
    <row r="37" spans="1:4" s="1161" customFormat="1" ht="11.25" customHeight="1" x14ac:dyDescent="0.2">
      <c r="A37" s="1425"/>
      <c r="B37" s="1162">
        <v>22600</v>
      </c>
      <c r="C37" s="1162">
        <v>22600</v>
      </c>
      <c r="D37" s="1163" t="s">
        <v>4789</v>
      </c>
    </row>
    <row r="38" spans="1:4" s="1161" customFormat="1" ht="11.25" customHeight="1" x14ac:dyDescent="0.2">
      <c r="A38" s="1425"/>
      <c r="B38" s="1162">
        <v>54300</v>
      </c>
      <c r="C38" s="1162">
        <v>54300</v>
      </c>
      <c r="D38" s="1163" t="s">
        <v>4790</v>
      </c>
    </row>
    <row r="39" spans="1:4" s="1161" customFormat="1" ht="11.25" customHeight="1" x14ac:dyDescent="0.2">
      <c r="A39" s="1425"/>
      <c r="B39" s="1162">
        <v>598701</v>
      </c>
      <c r="C39" s="1162">
        <v>515701</v>
      </c>
      <c r="D39" s="1163" t="s">
        <v>1701</v>
      </c>
    </row>
    <row r="40" spans="1:4" s="1161" customFormat="1" ht="21" x14ac:dyDescent="0.2">
      <c r="A40" s="1425"/>
      <c r="B40" s="1162">
        <v>47500</v>
      </c>
      <c r="C40" s="1162">
        <v>46492.012000000002</v>
      </c>
      <c r="D40" s="1163" t="s">
        <v>4791</v>
      </c>
    </row>
    <row r="41" spans="1:4" s="1161" customFormat="1" ht="11.25" customHeight="1" x14ac:dyDescent="0.2">
      <c r="A41" s="1425"/>
      <c r="B41" s="1162">
        <v>12322.3</v>
      </c>
      <c r="C41" s="1162">
        <v>10370.388060000001</v>
      </c>
      <c r="D41" s="1163" t="s">
        <v>3740</v>
      </c>
    </row>
    <row r="42" spans="1:4" s="1161" customFormat="1" ht="11.25" customHeight="1" x14ac:dyDescent="0.2">
      <c r="A42" s="1426"/>
      <c r="B42" s="1157">
        <v>2193231.0099999998</v>
      </c>
      <c r="C42" s="1157">
        <v>2060211.6722800003</v>
      </c>
      <c r="D42" s="1164" t="s">
        <v>11</v>
      </c>
    </row>
    <row r="43" spans="1:4" s="1161" customFormat="1" ht="23.25" customHeight="1" x14ac:dyDescent="0.2">
      <c r="A43" s="206" t="s">
        <v>2956</v>
      </c>
      <c r="B43" s="1155">
        <v>2193231.0099999998</v>
      </c>
      <c r="C43" s="1155">
        <v>2060211.6722800003</v>
      </c>
      <c r="D43" s="1156"/>
    </row>
    <row r="44" spans="1:4" s="200" customFormat="1" ht="24.75" customHeight="1" x14ac:dyDescent="0.15">
      <c r="A44" s="203" t="s">
        <v>2953</v>
      </c>
      <c r="B44" s="204"/>
      <c r="C44" s="204"/>
      <c r="D44" s="205"/>
    </row>
    <row r="45" spans="1:4" s="1161" customFormat="1" ht="11.25" customHeight="1" x14ac:dyDescent="0.2">
      <c r="A45" s="1424" t="s">
        <v>1696</v>
      </c>
      <c r="B45" s="1159">
        <v>513.59</v>
      </c>
      <c r="C45" s="1159">
        <v>513.58622000000003</v>
      </c>
      <c r="D45" s="1160" t="s">
        <v>3462</v>
      </c>
    </row>
    <row r="46" spans="1:4" s="1161" customFormat="1" ht="11.25" customHeight="1" x14ac:dyDescent="0.2">
      <c r="A46" s="1425"/>
      <c r="B46" s="1162">
        <v>32266</v>
      </c>
      <c r="C46" s="1162">
        <v>13090.209559999999</v>
      </c>
      <c r="D46" s="1163" t="s">
        <v>2864</v>
      </c>
    </row>
    <row r="47" spans="1:4" s="1161" customFormat="1" ht="11.25" customHeight="1" x14ac:dyDescent="0.2">
      <c r="A47" s="1425"/>
      <c r="B47" s="1162">
        <v>35500</v>
      </c>
      <c r="C47" s="1162">
        <v>1786.09772</v>
      </c>
      <c r="D47" s="1163" t="s">
        <v>4792</v>
      </c>
    </row>
    <row r="48" spans="1:4" s="1161" customFormat="1" ht="11.25" customHeight="1" x14ac:dyDescent="0.2">
      <c r="A48" s="1425"/>
      <c r="B48" s="1162">
        <v>29155</v>
      </c>
      <c r="C48" s="1162">
        <v>29155</v>
      </c>
      <c r="D48" s="1163" t="s">
        <v>2852</v>
      </c>
    </row>
    <row r="49" spans="1:4" s="1161" customFormat="1" ht="11.25" customHeight="1" x14ac:dyDescent="0.2">
      <c r="A49" s="1425"/>
      <c r="B49" s="1162">
        <v>5841</v>
      </c>
      <c r="C49" s="1162">
        <v>5100</v>
      </c>
      <c r="D49" s="1163" t="s">
        <v>2854</v>
      </c>
    </row>
    <row r="50" spans="1:4" s="1161" customFormat="1" ht="11.25" customHeight="1" x14ac:dyDescent="0.2">
      <c r="A50" s="1425"/>
      <c r="B50" s="1162">
        <v>89.83</v>
      </c>
      <c r="C50" s="1162">
        <v>89.831779999999995</v>
      </c>
      <c r="D50" s="1163" t="s">
        <v>4793</v>
      </c>
    </row>
    <row r="51" spans="1:4" s="1161" customFormat="1" ht="11.25" customHeight="1" x14ac:dyDescent="0.2">
      <c r="A51" s="1425"/>
      <c r="B51" s="1162">
        <v>25507.899999999998</v>
      </c>
      <c r="C51" s="1162">
        <v>19357.628810000002</v>
      </c>
      <c r="D51" s="1163" t="s">
        <v>606</v>
      </c>
    </row>
    <row r="52" spans="1:4" s="1161" customFormat="1" ht="11.25" customHeight="1" x14ac:dyDescent="0.2">
      <c r="A52" s="1426"/>
      <c r="B52" s="1157">
        <v>128873.31999999999</v>
      </c>
      <c r="C52" s="1157">
        <v>69092.354090000008</v>
      </c>
      <c r="D52" s="1164" t="s">
        <v>11</v>
      </c>
    </row>
    <row r="53" spans="1:4" s="1161" customFormat="1" ht="11.25" customHeight="1" x14ac:dyDescent="0.2">
      <c r="A53" s="1425" t="s">
        <v>1697</v>
      </c>
      <c r="B53" s="1162">
        <v>10762.19</v>
      </c>
      <c r="C53" s="1162">
        <v>5604.78334</v>
      </c>
      <c r="D53" s="1163" t="s">
        <v>3248</v>
      </c>
    </row>
    <row r="54" spans="1:4" s="1161" customFormat="1" ht="11.25" customHeight="1" x14ac:dyDescent="0.2">
      <c r="A54" s="1425"/>
      <c r="B54" s="1162">
        <v>5068.63</v>
      </c>
      <c r="C54" s="1162">
        <v>5068.625</v>
      </c>
      <c r="D54" s="1163" t="s">
        <v>3191</v>
      </c>
    </row>
    <row r="55" spans="1:4" s="1161" customFormat="1" ht="11.25" customHeight="1" x14ac:dyDescent="0.2">
      <c r="A55" s="1425"/>
      <c r="B55" s="1162">
        <v>3700</v>
      </c>
      <c r="C55" s="1162">
        <v>3700</v>
      </c>
      <c r="D55" s="1163" t="s">
        <v>4794</v>
      </c>
    </row>
    <row r="56" spans="1:4" s="1161" customFormat="1" ht="11.25" customHeight="1" x14ac:dyDescent="0.2">
      <c r="A56" s="1425"/>
      <c r="B56" s="1162">
        <v>24919.95</v>
      </c>
      <c r="C56" s="1162">
        <v>24919.95</v>
      </c>
      <c r="D56" s="1163" t="s">
        <v>2852</v>
      </c>
    </row>
    <row r="57" spans="1:4" s="1161" customFormat="1" ht="11.25" customHeight="1" x14ac:dyDescent="0.2">
      <c r="A57" s="1425"/>
      <c r="B57" s="1162">
        <v>393.25</v>
      </c>
      <c r="C57" s="1162">
        <v>393.25</v>
      </c>
      <c r="D57" s="1163" t="s">
        <v>2854</v>
      </c>
    </row>
    <row r="58" spans="1:4" s="1161" customFormat="1" ht="11.25" customHeight="1" x14ac:dyDescent="0.2">
      <c r="A58" s="1425"/>
      <c r="B58" s="1162">
        <v>480.05</v>
      </c>
      <c r="C58" s="1162">
        <v>480.05</v>
      </c>
      <c r="D58" s="1163" t="s">
        <v>4795</v>
      </c>
    </row>
    <row r="59" spans="1:4" s="1161" customFormat="1" ht="11.25" customHeight="1" x14ac:dyDescent="0.2">
      <c r="A59" s="1425"/>
      <c r="B59" s="1162">
        <v>91.75</v>
      </c>
      <c r="C59" s="1162">
        <v>91.75</v>
      </c>
      <c r="D59" s="1163" t="s">
        <v>4796</v>
      </c>
    </row>
    <row r="60" spans="1:4" s="1161" customFormat="1" ht="11.25" customHeight="1" x14ac:dyDescent="0.2">
      <c r="A60" s="1426"/>
      <c r="B60" s="1157">
        <v>45415.820000000007</v>
      </c>
      <c r="C60" s="1157">
        <v>40258.408340000002</v>
      </c>
      <c r="D60" s="1164" t="s">
        <v>11</v>
      </c>
    </row>
    <row r="61" spans="1:4" s="1161" customFormat="1" ht="23.25" customHeight="1" x14ac:dyDescent="0.2">
      <c r="A61" s="206" t="s">
        <v>2954</v>
      </c>
      <c r="B61" s="1155">
        <v>174289.13999999998</v>
      </c>
      <c r="C61" s="1155">
        <v>109350.76243</v>
      </c>
      <c r="D61" s="1164"/>
    </row>
    <row r="62" spans="1:4" s="200" customFormat="1" ht="24.75" customHeight="1" x14ac:dyDescent="0.15">
      <c r="A62" s="203" t="s">
        <v>2605</v>
      </c>
      <c r="B62" s="204"/>
      <c r="C62" s="204"/>
      <c r="D62" s="205"/>
    </row>
    <row r="63" spans="1:4" s="1161" customFormat="1" ht="11.25" customHeight="1" x14ac:dyDescent="0.2">
      <c r="A63" s="1424" t="s">
        <v>3727</v>
      </c>
      <c r="B63" s="1159">
        <v>9500.83</v>
      </c>
      <c r="C63" s="1159">
        <v>9500.8279999999995</v>
      </c>
      <c r="D63" s="1160" t="s">
        <v>2853</v>
      </c>
    </row>
    <row r="64" spans="1:4" s="1161" customFormat="1" ht="11.25" customHeight="1" x14ac:dyDescent="0.2">
      <c r="A64" s="1425"/>
      <c r="B64" s="1162">
        <v>5864.46</v>
      </c>
      <c r="C64" s="1162">
        <v>4849.9743099999996</v>
      </c>
      <c r="D64" s="1163" t="s">
        <v>624</v>
      </c>
    </row>
    <row r="65" spans="1:4" s="1161" customFormat="1" ht="11.25" customHeight="1" x14ac:dyDescent="0.2">
      <c r="A65" s="1425"/>
      <c r="B65" s="1162">
        <v>85.54</v>
      </c>
      <c r="C65" s="1162">
        <v>78.702000000000012</v>
      </c>
      <c r="D65" s="1163" t="s">
        <v>625</v>
      </c>
    </row>
    <row r="66" spans="1:4" s="1161" customFormat="1" ht="11.25" customHeight="1" x14ac:dyDescent="0.2">
      <c r="A66" s="1425"/>
      <c r="B66" s="1162">
        <v>54.1</v>
      </c>
      <c r="C66" s="1162">
        <v>54.082999999999998</v>
      </c>
      <c r="D66" s="1163" t="s">
        <v>3055</v>
      </c>
    </row>
    <row r="67" spans="1:4" s="1161" customFormat="1" ht="11.25" customHeight="1" x14ac:dyDescent="0.2">
      <c r="A67" s="1425"/>
      <c r="B67" s="1162">
        <v>133.1</v>
      </c>
      <c r="C67" s="1162">
        <v>133.1</v>
      </c>
      <c r="D67" s="1163" t="s">
        <v>3056</v>
      </c>
    </row>
    <row r="68" spans="1:4" s="1161" customFormat="1" ht="11.25" customHeight="1" x14ac:dyDescent="0.2">
      <c r="A68" s="1426"/>
      <c r="B68" s="1157">
        <v>15638.030000000002</v>
      </c>
      <c r="C68" s="1157">
        <v>14616.687310000003</v>
      </c>
      <c r="D68" s="1164" t="s">
        <v>11</v>
      </c>
    </row>
    <row r="69" spans="1:4" s="1161" customFormat="1" ht="11.25" customHeight="1" x14ac:dyDescent="0.2">
      <c r="A69" s="1425" t="s">
        <v>750</v>
      </c>
      <c r="B69" s="1162">
        <v>450</v>
      </c>
      <c r="C69" s="1162">
        <v>450</v>
      </c>
      <c r="D69" s="1163" t="s">
        <v>580</v>
      </c>
    </row>
    <row r="70" spans="1:4" s="1161" customFormat="1" ht="11.25" customHeight="1" x14ac:dyDescent="0.2">
      <c r="A70" s="1425"/>
      <c r="B70" s="1162">
        <v>568.15</v>
      </c>
      <c r="C70" s="1162">
        <v>568.15</v>
      </c>
      <c r="D70" s="1163" t="s">
        <v>628</v>
      </c>
    </row>
    <row r="71" spans="1:4" s="1161" customFormat="1" ht="11.25" customHeight="1" x14ac:dyDescent="0.2">
      <c r="A71" s="1425"/>
      <c r="B71" s="1162">
        <v>150</v>
      </c>
      <c r="C71" s="1162">
        <v>150</v>
      </c>
      <c r="D71" s="1163" t="s">
        <v>626</v>
      </c>
    </row>
    <row r="72" spans="1:4" s="1161" customFormat="1" ht="11.25" customHeight="1" x14ac:dyDescent="0.2">
      <c r="A72" s="1425"/>
      <c r="B72" s="1162">
        <v>80.400000000000006</v>
      </c>
      <c r="C72" s="1162">
        <v>80.400000000000006</v>
      </c>
      <c r="D72" s="1163" t="s">
        <v>3249</v>
      </c>
    </row>
    <row r="73" spans="1:4" s="1161" customFormat="1" ht="11.25" customHeight="1" x14ac:dyDescent="0.2">
      <c r="A73" s="1425"/>
      <c r="B73" s="1162">
        <v>28097.84</v>
      </c>
      <c r="C73" s="1162">
        <v>28065.478709999999</v>
      </c>
      <c r="D73" s="1163" t="s">
        <v>624</v>
      </c>
    </row>
    <row r="74" spans="1:4" s="1161" customFormat="1" ht="11.25" customHeight="1" x14ac:dyDescent="0.2">
      <c r="A74" s="1425"/>
      <c r="B74" s="1162">
        <v>1432.16</v>
      </c>
      <c r="C74" s="1162">
        <v>1432.164</v>
      </c>
      <c r="D74" s="1163" t="s">
        <v>625</v>
      </c>
    </row>
    <row r="75" spans="1:4" s="1161" customFormat="1" ht="11.25" customHeight="1" x14ac:dyDescent="0.2">
      <c r="A75" s="1425"/>
      <c r="B75" s="1162">
        <v>5109.2</v>
      </c>
      <c r="C75" s="1162">
        <v>5109.2</v>
      </c>
      <c r="D75" s="1163" t="s">
        <v>3055</v>
      </c>
    </row>
    <row r="76" spans="1:4" s="1161" customFormat="1" ht="11.25" customHeight="1" x14ac:dyDescent="0.2">
      <c r="A76" s="1426"/>
      <c r="B76" s="1157">
        <v>35887.75</v>
      </c>
      <c r="C76" s="1157">
        <v>35855.39271</v>
      </c>
      <c r="D76" s="1164" t="s">
        <v>11</v>
      </c>
    </row>
    <row r="77" spans="1:4" s="1161" customFormat="1" ht="11.25" customHeight="1" x14ac:dyDescent="0.2">
      <c r="A77" s="1425" t="s">
        <v>749</v>
      </c>
      <c r="B77" s="1162">
        <v>36</v>
      </c>
      <c r="C77" s="1162">
        <v>36</v>
      </c>
      <c r="D77" s="1163" t="s">
        <v>580</v>
      </c>
    </row>
    <row r="78" spans="1:4" s="1161" customFormat="1" ht="11.25" customHeight="1" x14ac:dyDescent="0.2">
      <c r="A78" s="1425"/>
      <c r="B78" s="1162">
        <v>7100</v>
      </c>
      <c r="C78" s="1162">
        <v>7100</v>
      </c>
      <c r="D78" s="1163" t="s">
        <v>3250</v>
      </c>
    </row>
    <row r="79" spans="1:4" s="1161" customFormat="1" ht="11.25" customHeight="1" x14ac:dyDescent="0.2">
      <c r="A79" s="1425"/>
      <c r="B79" s="1162">
        <v>1300</v>
      </c>
      <c r="C79" s="1162">
        <v>1300</v>
      </c>
      <c r="D79" s="1163" t="s">
        <v>628</v>
      </c>
    </row>
    <row r="80" spans="1:4" s="1161" customFormat="1" ht="11.25" customHeight="1" x14ac:dyDescent="0.2">
      <c r="A80" s="1425"/>
      <c r="B80" s="1162">
        <v>833.46</v>
      </c>
      <c r="C80" s="1162">
        <v>833.45713999999998</v>
      </c>
      <c r="D80" s="1163" t="s">
        <v>3222</v>
      </c>
    </row>
    <row r="81" spans="1:4" s="1161" customFormat="1" ht="11.25" customHeight="1" x14ac:dyDescent="0.2">
      <c r="A81" s="1425"/>
      <c r="B81" s="1162">
        <v>160</v>
      </c>
      <c r="C81" s="1162">
        <v>160</v>
      </c>
      <c r="D81" s="1163" t="s">
        <v>626</v>
      </c>
    </row>
    <row r="82" spans="1:4" s="1161" customFormat="1" ht="11.25" customHeight="1" x14ac:dyDescent="0.2">
      <c r="A82" s="1425"/>
      <c r="B82" s="1162">
        <v>45797.5</v>
      </c>
      <c r="C82" s="1162">
        <v>45797.495999999999</v>
      </c>
      <c r="D82" s="1163" t="s">
        <v>624</v>
      </c>
    </row>
    <row r="83" spans="1:4" s="1161" customFormat="1" ht="11.25" customHeight="1" x14ac:dyDescent="0.2">
      <c r="A83" s="1425"/>
      <c r="B83" s="1162">
        <v>1478.5</v>
      </c>
      <c r="C83" s="1162">
        <v>1478.5039999999999</v>
      </c>
      <c r="D83" s="1163" t="s">
        <v>625</v>
      </c>
    </row>
    <row r="84" spans="1:4" s="1161" customFormat="1" ht="11.25" customHeight="1" x14ac:dyDescent="0.2">
      <c r="A84" s="1425"/>
      <c r="B84" s="1162">
        <v>1295</v>
      </c>
      <c r="C84" s="1162">
        <v>1295</v>
      </c>
      <c r="D84" s="1163" t="s">
        <v>627</v>
      </c>
    </row>
    <row r="85" spans="1:4" s="1161" customFormat="1" ht="11.25" customHeight="1" x14ac:dyDescent="0.2">
      <c r="A85" s="1425"/>
      <c r="B85" s="1162">
        <v>218</v>
      </c>
      <c r="C85" s="1162">
        <v>218</v>
      </c>
      <c r="D85" s="1163" t="s">
        <v>4797</v>
      </c>
    </row>
    <row r="86" spans="1:4" s="1161" customFormat="1" ht="11.25" customHeight="1" x14ac:dyDescent="0.2">
      <c r="A86" s="1426"/>
      <c r="B86" s="1157">
        <v>58218.46</v>
      </c>
      <c r="C86" s="1157">
        <v>58218.457139999999</v>
      </c>
      <c r="D86" s="1164" t="s">
        <v>11</v>
      </c>
    </row>
    <row r="87" spans="1:4" s="1161" customFormat="1" ht="11.25" customHeight="1" x14ac:dyDescent="0.2">
      <c r="A87" s="1425" t="s">
        <v>753</v>
      </c>
      <c r="B87" s="1162">
        <v>1982</v>
      </c>
      <c r="C87" s="1162">
        <v>1322.1201999999998</v>
      </c>
      <c r="D87" s="1163" t="s">
        <v>1702</v>
      </c>
    </row>
    <row r="88" spans="1:4" s="1161" customFormat="1" ht="11.25" customHeight="1" x14ac:dyDescent="0.2">
      <c r="A88" s="1425"/>
      <c r="B88" s="1162">
        <v>3977.3</v>
      </c>
      <c r="C88" s="1162">
        <v>3970.1924200000003</v>
      </c>
      <c r="D88" s="1163" t="s">
        <v>628</v>
      </c>
    </row>
    <row r="89" spans="1:4" s="1161" customFormat="1" ht="11.25" customHeight="1" x14ac:dyDescent="0.2">
      <c r="A89" s="1425"/>
      <c r="B89" s="1162">
        <v>99</v>
      </c>
      <c r="C89" s="1162">
        <v>99</v>
      </c>
      <c r="D89" s="1163" t="s">
        <v>3253</v>
      </c>
    </row>
    <row r="90" spans="1:4" s="1161" customFormat="1" ht="11.25" customHeight="1" x14ac:dyDescent="0.2">
      <c r="A90" s="1425"/>
      <c r="B90" s="1162">
        <v>29812</v>
      </c>
      <c r="C90" s="1162">
        <v>29248.178380000001</v>
      </c>
      <c r="D90" s="1163" t="s">
        <v>624</v>
      </c>
    </row>
    <row r="91" spans="1:4" s="1161" customFormat="1" ht="11.25" customHeight="1" x14ac:dyDescent="0.2">
      <c r="A91" s="1425"/>
      <c r="B91" s="1162">
        <v>1052</v>
      </c>
      <c r="C91" s="1162">
        <v>1052</v>
      </c>
      <c r="D91" s="1163" t="s">
        <v>625</v>
      </c>
    </row>
    <row r="92" spans="1:4" s="1161" customFormat="1" ht="11.25" customHeight="1" x14ac:dyDescent="0.2">
      <c r="A92" s="1425"/>
      <c r="B92" s="1162">
        <v>296.64</v>
      </c>
      <c r="C92" s="1162">
        <v>296.63682</v>
      </c>
      <c r="D92" s="1163" t="s">
        <v>3741</v>
      </c>
    </row>
    <row r="93" spans="1:4" s="1161" customFormat="1" ht="11.25" customHeight="1" x14ac:dyDescent="0.2">
      <c r="A93" s="1425"/>
      <c r="B93" s="1162">
        <v>2096.73</v>
      </c>
      <c r="C93" s="1162">
        <v>742.73</v>
      </c>
      <c r="D93" s="1163" t="s">
        <v>3055</v>
      </c>
    </row>
    <row r="94" spans="1:4" s="1161" customFormat="1" ht="11.25" customHeight="1" x14ac:dyDescent="0.2">
      <c r="A94" s="1426"/>
      <c r="B94" s="1157">
        <v>39315.67</v>
      </c>
      <c r="C94" s="1157">
        <v>36730.857820000005</v>
      </c>
      <c r="D94" s="1164" t="s">
        <v>11</v>
      </c>
    </row>
    <row r="95" spans="1:4" s="1161" customFormat="1" ht="11.25" customHeight="1" x14ac:dyDescent="0.2">
      <c r="A95" s="1425" t="s">
        <v>755</v>
      </c>
      <c r="B95" s="1162">
        <v>132.19999999999999</v>
      </c>
      <c r="C95" s="1162">
        <v>131.69999999999999</v>
      </c>
      <c r="D95" s="1163" t="s">
        <v>656</v>
      </c>
    </row>
    <row r="96" spans="1:4" s="1161" customFormat="1" ht="11.25" customHeight="1" x14ac:dyDescent="0.2">
      <c r="A96" s="1425"/>
      <c r="B96" s="1162">
        <v>323.8</v>
      </c>
      <c r="C96" s="1162">
        <v>323.8</v>
      </c>
      <c r="D96" s="1163" t="s">
        <v>3597</v>
      </c>
    </row>
    <row r="97" spans="1:4" s="1161" customFormat="1" ht="11.25" customHeight="1" x14ac:dyDescent="0.2">
      <c r="A97" s="1425"/>
      <c r="B97" s="1162">
        <v>49</v>
      </c>
      <c r="C97" s="1162">
        <v>49</v>
      </c>
      <c r="D97" s="1163" t="s">
        <v>580</v>
      </c>
    </row>
    <row r="98" spans="1:4" s="1161" customFormat="1" ht="11.25" customHeight="1" x14ac:dyDescent="0.2">
      <c r="A98" s="1425"/>
      <c r="B98" s="1162">
        <v>1324.95</v>
      </c>
      <c r="C98" s="1162">
        <v>1324.95</v>
      </c>
      <c r="D98" s="1163" t="s">
        <v>4798</v>
      </c>
    </row>
    <row r="99" spans="1:4" s="1161" customFormat="1" ht="11.25" customHeight="1" x14ac:dyDescent="0.2">
      <c r="A99" s="1425"/>
      <c r="B99" s="1162">
        <v>100.19</v>
      </c>
      <c r="C99" s="1162">
        <v>100.188</v>
      </c>
      <c r="D99" s="1163" t="s">
        <v>3494</v>
      </c>
    </row>
    <row r="100" spans="1:4" s="1161" customFormat="1" ht="11.25" customHeight="1" x14ac:dyDescent="0.2">
      <c r="A100" s="1425"/>
      <c r="B100" s="1162">
        <v>4000</v>
      </c>
      <c r="C100" s="1162">
        <v>0</v>
      </c>
      <c r="D100" s="1163" t="s">
        <v>4799</v>
      </c>
    </row>
    <row r="101" spans="1:4" s="1161" customFormat="1" ht="11.25" customHeight="1" x14ac:dyDescent="0.2">
      <c r="A101" s="1425"/>
      <c r="B101" s="1162">
        <v>14301.75</v>
      </c>
      <c r="C101" s="1162">
        <v>14301.745999999999</v>
      </c>
      <c r="D101" s="1163" t="s">
        <v>628</v>
      </c>
    </row>
    <row r="102" spans="1:4" s="1161" customFormat="1" ht="11.25" customHeight="1" x14ac:dyDescent="0.2">
      <c r="A102" s="1425"/>
      <c r="B102" s="1162">
        <v>150</v>
      </c>
      <c r="C102" s="1162">
        <v>150</v>
      </c>
      <c r="D102" s="1163" t="s">
        <v>3251</v>
      </c>
    </row>
    <row r="103" spans="1:4" s="1161" customFormat="1" ht="11.25" customHeight="1" x14ac:dyDescent="0.2">
      <c r="A103" s="1425"/>
      <c r="B103" s="1162">
        <v>42249</v>
      </c>
      <c r="C103" s="1162">
        <v>39841.120190000001</v>
      </c>
      <c r="D103" s="1163" t="s">
        <v>624</v>
      </c>
    </row>
    <row r="104" spans="1:4" s="1161" customFormat="1" ht="11.25" customHeight="1" x14ac:dyDescent="0.2">
      <c r="A104" s="1425"/>
      <c r="B104" s="1162">
        <v>3940.37</v>
      </c>
      <c r="C104" s="1162">
        <v>3940.37</v>
      </c>
      <c r="D104" s="1163" t="s">
        <v>625</v>
      </c>
    </row>
    <row r="105" spans="1:4" s="1161" customFormat="1" ht="11.25" customHeight="1" x14ac:dyDescent="0.2">
      <c r="A105" s="1425"/>
      <c r="B105" s="1162">
        <v>1122.8800000000001</v>
      </c>
      <c r="C105" s="1162">
        <v>1122.8800000000001</v>
      </c>
      <c r="D105" s="1163" t="s">
        <v>4800</v>
      </c>
    </row>
    <row r="106" spans="1:4" s="1161" customFormat="1" ht="11.25" customHeight="1" x14ac:dyDescent="0.2">
      <c r="A106" s="1425"/>
      <c r="B106" s="1162">
        <v>1100</v>
      </c>
      <c r="C106" s="1162">
        <v>916.52843000000007</v>
      </c>
      <c r="D106" s="1163" t="s">
        <v>4801</v>
      </c>
    </row>
    <row r="107" spans="1:4" s="1161" customFormat="1" ht="11.25" customHeight="1" x14ac:dyDescent="0.2">
      <c r="A107" s="1425"/>
      <c r="B107" s="1162">
        <v>7708.6200000000008</v>
      </c>
      <c r="C107" s="1162">
        <v>5926.7723399999995</v>
      </c>
      <c r="D107" s="1163" t="s">
        <v>3055</v>
      </c>
    </row>
    <row r="108" spans="1:4" s="1161" customFormat="1" ht="11.25" customHeight="1" x14ac:dyDescent="0.2">
      <c r="A108" s="1425"/>
      <c r="B108" s="1162">
        <v>635</v>
      </c>
      <c r="C108" s="1162">
        <v>635</v>
      </c>
      <c r="D108" s="1163" t="s">
        <v>3056</v>
      </c>
    </row>
    <row r="109" spans="1:4" s="1161" customFormat="1" ht="11.25" customHeight="1" x14ac:dyDescent="0.2">
      <c r="A109" s="1425"/>
      <c r="B109" s="1162">
        <v>6850</v>
      </c>
      <c r="C109" s="1162">
        <v>1014.17</v>
      </c>
      <c r="D109" s="1163" t="s">
        <v>4802</v>
      </c>
    </row>
    <row r="110" spans="1:4" s="1161" customFormat="1" ht="11.25" customHeight="1" x14ac:dyDescent="0.2">
      <c r="A110" s="1425"/>
      <c r="B110" s="1162">
        <v>2500</v>
      </c>
      <c r="C110" s="1162">
        <v>1493.1962900000001</v>
      </c>
      <c r="D110" s="1163" t="s">
        <v>3742</v>
      </c>
    </row>
    <row r="111" spans="1:4" s="1161" customFormat="1" ht="11.25" customHeight="1" x14ac:dyDescent="0.2">
      <c r="A111" s="1425"/>
      <c r="B111" s="1162">
        <v>1145.01</v>
      </c>
      <c r="C111" s="1162">
        <v>1030.92</v>
      </c>
      <c r="D111" s="1163" t="s">
        <v>2855</v>
      </c>
    </row>
    <row r="112" spans="1:4" s="1161" customFormat="1" ht="11.25" customHeight="1" x14ac:dyDescent="0.2">
      <c r="A112" s="1426"/>
      <c r="B112" s="1157">
        <v>87632.76999999999</v>
      </c>
      <c r="C112" s="1157">
        <v>72302.341249999998</v>
      </c>
      <c r="D112" s="1164" t="s">
        <v>11</v>
      </c>
    </row>
    <row r="113" spans="1:4" s="1161" customFormat="1" ht="11.25" customHeight="1" x14ac:dyDescent="0.2">
      <c r="A113" s="1425" t="s">
        <v>752</v>
      </c>
      <c r="B113" s="1162">
        <v>209</v>
      </c>
      <c r="C113" s="1162">
        <v>188.4</v>
      </c>
      <c r="D113" s="1163" t="s">
        <v>580</v>
      </c>
    </row>
    <row r="114" spans="1:4" s="1161" customFormat="1" ht="11.25" customHeight="1" x14ac:dyDescent="0.2">
      <c r="A114" s="1425"/>
      <c r="B114" s="1162">
        <v>4350</v>
      </c>
      <c r="C114" s="1162">
        <v>4245.5664699999998</v>
      </c>
      <c r="D114" s="1163" t="s">
        <v>4803</v>
      </c>
    </row>
    <row r="115" spans="1:4" s="1161" customFormat="1" ht="11.25" customHeight="1" x14ac:dyDescent="0.2">
      <c r="A115" s="1425"/>
      <c r="B115" s="1162">
        <v>3300</v>
      </c>
      <c r="C115" s="1162">
        <v>0</v>
      </c>
      <c r="D115" s="1163" t="s">
        <v>4804</v>
      </c>
    </row>
    <row r="116" spans="1:4" s="1161" customFormat="1" ht="11.25" customHeight="1" x14ac:dyDescent="0.2">
      <c r="A116" s="1425"/>
      <c r="B116" s="1162">
        <v>6576.3</v>
      </c>
      <c r="C116" s="1162">
        <v>6576.3</v>
      </c>
      <c r="D116" s="1163" t="s">
        <v>628</v>
      </c>
    </row>
    <row r="117" spans="1:4" s="1161" customFormat="1" ht="11.25" customHeight="1" x14ac:dyDescent="0.2">
      <c r="A117" s="1425"/>
      <c r="B117" s="1162">
        <v>50</v>
      </c>
      <c r="C117" s="1162">
        <v>50</v>
      </c>
      <c r="D117" s="1163" t="s">
        <v>3253</v>
      </c>
    </row>
    <row r="118" spans="1:4" s="1161" customFormat="1" ht="11.25" customHeight="1" x14ac:dyDescent="0.2">
      <c r="A118" s="1425"/>
      <c r="B118" s="1162">
        <v>35887.53</v>
      </c>
      <c r="C118" s="1162">
        <v>35109.985579999993</v>
      </c>
      <c r="D118" s="1163" t="s">
        <v>624</v>
      </c>
    </row>
    <row r="119" spans="1:4" s="1161" customFormat="1" ht="11.25" customHeight="1" x14ac:dyDescent="0.2">
      <c r="A119" s="1425"/>
      <c r="B119" s="1162">
        <v>4172.1400000000003</v>
      </c>
      <c r="C119" s="1162">
        <v>4172.1409999999996</v>
      </c>
      <c r="D119" s="1163" t="s">
        <v>625</v>
      </c>
    </row>
    <row r="120" spans="1:4" s="1161" customFormat="1" ht="11.25" customHeight="1" x14ac:dyDescent="0.2">
      <c r="A120" s="1425"/>
      <c r="B120" s="1162">
        <v>763.74</v>
      </c>
      <c r="C120" s="1162">
        <v>763.73107999999991</v>
      </c>
      <c r="D120" s="1163" t="s">
        <v>3055</v>
      </c>
    </row>
    <row r="121" spans="1:4" s="1161" customFormat="1" ht="11.25" customHeight="1" x14ac:dyDescent="0.2">
      <c r="A121" s="1425"/>
      <c r="B121" s="1162">
        <v>4216.66</v>
      </c>
      <c r="C121" s="1162">
        <v>4216.6450000000004</v>
      </c>
      <c r="D121" s="1163" t="s">
        <v>3056</v>
      </c>
    </row>
    <row r="122" spans="1:4" s="1161" customFormat="1" ht="11.25" customHeight="1" x14ac:dyDescent="0.2">
      <c r="A122" s="1426"/>
      <c r="B122" s="1157">
        <v>59525.369999999995</v>
      </c>
      <c r="C122" s="1157">
        <v>55322.769129999993</v>
      </c>
      <c r="D122" s="1164" t="s">
        <v>11</v>
      </c>
    </row>
    <row r="123" spans="1:4" s="1161" customFormat="1" ht="11.25" customHeight="1" x14ac:dyDescent="0.2">
      <c r="A123" s="1425" t="s">
        <v>754</v>
      </c>
      <c r="B123" s="1162">
        <v>380</v>
      </c>
      <c r="C123" s="1162">
        <v>190</v>
      </c>
      <c r="D123" s="1163" t="s">
        <v>656</v>
      </c>
    </row>
    <row r="124" spans="1:4" s="1161" customFormat="1" ht="11.25" customHeight="1" x14ac:dyDescent="0.2">
      <c r="A124" s="1425"/>
      <c r="B124" s="1162">
        <v>2518.69</v>
      </c>
      <c r="C124" s="1162">
        <v>2518.68903</v>
      </c>
      <c r="D124" s="1163" t="s">
        <v>4805</v>
      </c>
    </row>
    <row r="125" spans="1:4" s="1161" customFormat="1" ht="11.25" customHeight="1" x14ac:dyDescent="0.2">
      <c r="A125" s="1425"/>
      <c r="B125" s="1162">
        <v>923.99</v>
      </c>
      <c r="C125" s="1162">
        <v>923.99149999999997</v>
      </c>
      <c r="D125" s="1163" t="s">
        <v>3743</v>
      </c>
    </row>
    <row r="126" spans="1:4" s="1161" customFormat="1" ht="11.25" customHeight="1" x14ac:dyDescent="0.2">
      <c r="A126" s="1425"/>
      <c r="B126" s="1162">
        <v>350</v>
      </c>
      <c r="C126" s="1162">
        <v>0</v>
      </c>
      <c r="D126" s="1163" t="s">
        <v>3744</v>
      </c>
    </row>
    <row r="127" spans="1:4" s="1161" customFormat="1" ht="11.25" customHeight="1" x14ac:dyDescent="0.2">
      <c r="A127" s="1425"/>
      <c r="B127" s="1162">
        <v>3844.1000000000004</v>
      </c>
      <c r="C127" s="1162">
        <v>3844.1000000000004</v>
      </c>
      <c r="D127" s="1163" t="s">
        <v>628</v>
      </c>
    </row>
    <row r="128" spans="1:4" s="1161" customFormat="1" ht="11.25" customHeight="1" x14ac:dyDescent="0.2">
      <c r="A128" s="1425"/>
      <c r="B128" s="1162">
        <v>140</v>
      </c>
      <c r="C128" s="1162">
        <v>140</v>
      </c>
      <c r="D128" s="1163" t="s">
        <v>626</v>
      </c>
    </row>
    <row r="129" spans="1:4" s="1161" customFormat="1" ht="11.25" customHeight="1" x14ac:dyDescent="0.2">
      <c r="A129" s="1425"/>
      <c r="B129" s="1162">
        <v>160</v>
      </c>
      <c r="C129" s="1162">
        <v>160</v>
      </c>
      <c r="D129" s="1163" t="s">
        <v>3253</v>
      </c>
    </row>
    <row r="130" spans="1:4" s="1161" customFormat="1" ht="11.25" customHeight="1" x14ac:dyDescent="0.2">
      <c r="A130" s="1425"/>
      <c r="B130" s="1162">
        <v>276</v>
      </c>
      <c r="C130" s="1162">
        <v>202.255</v>
      </c>
      <c r="D130" s="1163" t="s">
        <v>3252</v>
      </c>
    </row>
    <row r="131" spans="1:4" s="1161" customFormat="1" ht="11.25" customHeight="1" x14ac:dyDescent="0.2">
      <c r="A131" s="1425"/>
      <c r="B131" s="1162">
        <v>28614.48</v>
      </c>
      <c r="C131" s="1162">
        <v>27924.967290000001</v>
      </c>
      <c r="D131" s="1163" t="s">
        <v>624</v>
      </c>
    </row>
    <row r="132" spans="1:4" s="1161" customFormat="1" ht="11.25" customHeight="1" x14ac:dyDescent="0.2">
      <c r="A132" s="1425"/>
      <c r="B132" s="1162">
        <v>2265.52</v>
      </c>
      <c r="C132" s="1162">
        <v>2265.5219999999999</v>
      </c>
      <c r="D132" s="1163" t="s">
        <v>625</v>
      </c>
    </row>
    <row r="133" spans="1:4" s="1161" customFormat="1" ht="11.25" customHeight="1" x14ac:dyDescent="0.2">
      <c r="A133" s="1425"/>
      <c r="B133" s="1162">
        <v>5334.12</v>
      </c>
      <c r="C133" s="1162">
        <v>2698.3009299999999</v>
      </c>
      <c r="D133" s="1163" t="s">
        <v>3055</v>
      </c>
    </row>
    <row r="134" spans="1:4" s="1161" customFormat="1" ht="11.25" customHeight="1" x14ac:dyDescent="0.2">
      <c r="A134" s="1425"/>
      <c r="B134" s="1162">
        <v>2274.71</v>
      </c>
      <c r="C134" s="1162">
        <v>2274.70046</v>
      </c>
      <c r="D134" s="1163" t="s">
        <v>2856</v>
      </c>
    </row>
    <row r="135" spans="1:4" s="1161" customFormat="1" ht="11.25" customHeight="1" x14ac:dyDescent="0.2">
      <c r="A135" s="1426"/>
      <c r="B135" s="1157">
        <v>47081.61</v>
      </c>
      <c r="C135" s="1157">
        <v>43142.526209999996</v>
      </c>
      <c r="D135" s="1164" t="s">
        <v>11</v>
      </c>
    </row>
    <row r="136" spans="1:4" s="1161" customFormat="1" ht="11.25" customHeight="1" x14ac:dyDescent="0.2">
      <c r="A136" s="1425" t="s">
        <v>751</v>
      </c>
      <c r="B136" s="1162">
        <v>600</v>
      </c>
      <c r="C136" s="1162">
        <v>600</v>
      </c>
      <c r="D136" s="1163" t="s">
        <v>3254</v>
      </c>
    </row>
    <row r="137" spans="1:4" s="1161" customFormat="1" ht="11.25" customHeight="1" x14ac:dyDescent="0.2">
      <c r="A137" s="1425"/>
      <c r="B137" s="1162">
        <v>2132.02</v>
      </c>
      <c r="C137" s="1162">
        <v>2045.65362</v>
      </c>
      <c r="D137" s="1163" t="s">
        <v>2670</v>
      </c>
    </row>
    <row r="138" spans="1:4" s="1161" customFormat="1" ht="11.25" customHeight="1" x14ac:dyDescent="0.2">
      <c r="A138" s="1425"/>
      <c r="B138" s="1162">
        <v>1284</v>
      </c>
      <c r="C138" s="1162">
        <v>1284</v>
      </c>
      <c r="D138" s="1163" t="s">
        <v>628</v>
      </c>
    </row>
    <row r="139" spans="1:4" s="1161" customFormat="1" ht="11.25" customHeight="1" x14ac:dyDescent="0.2">
      <c r="A139" s="1425"/>
      <c r="B139" s="1162">
        <v>6050</v>
      </c>
      <c r="C139" s="1162">
        <v>6050</v>
      </c>
      <c r="D139" s="1163" t="s">
        <v>581</v>
      </c>
    </row>
    <row r="140" spans="1:4" s="1161" customFormat="1" ht="11.25" customHeight="1" x14ac:dyDescent="0.2">
      <c r="A140" s="1425"/>
      <c r="B140" s="1162">
        <v>75095.179999999993</v>
      </c>
      <c r="C140" s="1162">
        <v>72386.414399999994</v>
      </c>
      <c r="D140" s="1163" t="s">
        <v>624</v>
      </c>
    </row>
    <row r="141" spans="1:4" s="1161" customFormat="1" ht="11.25" customHeight="1" x14ac:dyDescent="0.2">
      <c r="A141" s="1425"/>
      <c r="B141" s="1162">
        <v>3753.82</v>
      </c>
      <c r="C141" s="1162">
        <v>3753.8159999999998</v>
      </c>
      <c r="D141" s="1163" t="s">
        <v>625</v>
      </c>
    </row>
    <row r="142" spans="1:4" s="1161" customFormat="1" ht="11.25" customHeight="1" x14ac:dyDescent="0.2">
      <c r="A142" s="1425"/>
      <c r="B142" s="1162">
        <v>8870</v>
      </c>
      <c r="C142" s="1162">
        <v>370</v>
      </c>
      <c r="D142" s="1163" t="s">
        <v>3055</v>
      </c>
    </row>
    <row r="143" spans="1:4" s="1161" customFormat="1" ht="11.25" customHeight="1" x14ac:dyDescent="0.2">
      <c r="A143" s="1425"/>
      <c r="B143" s="1162">
        <v>180</v>
      </c>
      <c r="C143" s="1162">
        <v>180</v>
      </c>
      <c r="D143" s="1163" t="s">
        <v>3056</v>
      </c>
    </row>
    <row r="144" spans="1:4" s="1161" customFormat="1" ht="11.25" customHeight="1" x14ac:dyDescent="0.2">
      <c r="A144" s="1425"/>
      <c r="B144" s="1162">
        <v>3000</v>
      </c>
      <c r="C144" s="1162">
        <v>0</v>
      </c>
      <c r="D144" s="1163" t="s">
        <v>3440</v>
      </c>
    </row>
    <row r="145" spans="1:4" s="1161" customFormat="1" ht="11.25" customHeight="1" x14ac:dyDescent="0.2">
      <c r="A145" s="1425"/>
      <c r="B145" s="1162">
        <v>7000</v>
      </c>
      <c r="C145" s="1162">
        <v>7000</v>
      </c>
      <c r="D145" s="1163" t="s">
        <v>3745</v>
      </c>
    </row>
    <row r="146" spans="1:4" s="1161" customFormat="1" ht="11.25" customHeight="1" x14ac:dyDescent="0.2">
      <c r="A146" s="1426"/>
      <c r="B146" s="1157">
        <v>107965.02</v>
      </c>
      <c r="C146" s="1157">
        <v>93669.884019999998</v>
      </c>
      <c r="D146" s="1164" t="s">
        <v>11</v>
      </c>
    </row>
    <row r="147" spans="1:4" s="1161" customFormat="1" ht="23.25" customHeight="1" x14ac:dyDescent="0.2">
      <c r="A147" s="207" t="s">
        <v>2606</v>
      </c>
      <c r="B147" s="1155">
        <v>451264.68</v>
      </c>
      <c r="C147" s="1155">
        <v>409858.91559000005</v>
      </c>
      <c r="D147" s="1164"/>
    </row>
    <row r="148" spans="1:4" s="200" customFormat="1" ht="24.75" customHeight="1" x14ac:dyDescent="0.15">
      <c r="A148" s="203" t="s">
        <v>2607</v>
      </c>
      <c r="B148" s="208"/>
      <c r="C148" s="208"/>
      <c r="D148" s="209"/>
    </row>
    <row r="149" spans="1:4" s="1161" customFormat="1" ht="11.25" customHeight="1" x14ac:dyDescent="0.2">
      <c r="A149" s="1424" t="s">
        <v>1703</v>
      </c>
      <c r="B149" s="1159">
        <v>42998</v>
      </c>
      <c r="C149" s="1159">
        <v>42998</v>
      </c>
      <c r="D149" s="1160" t="s">
        <v>671</v>
      </c>
    </row>
    <row r="150" spans="1:4" s="1161" customFormat="1" ht="11.25" customHeight="1" x14ac:dyDescent="0.2">
      <c r="A150" s="1425"/>
      <c r="B150" s="1162">
        <v>10450</v>
      </c>
      <c r="C150" s="1162">
        <v>10110</v>
      </c>
      <c r="D150" s="1163" t="s">
        <v>669</v>
      </c>
    </row>
    <row r="151" spans="1:4" s="1161" customFormat="1" ht="11.25" customHeight="1" x14ac:dyDescent="0.2">
      <c r="A151" s="1425"/>
      <c r="B151" s="1162">
        <v>900</v>
      </c>
      <c r="C151" s="1162">
        <v>900</v>
      </c>
      <c r="D151" s="1163" t="s">
        <v>1704</v>
      </c>
    </row>
    <row r="152" spans="1:4" s="1161" customFormat="1" ht="11.25" customHeight="1" x14ac:dyDescent="0.2">
      <c r="A152" s="1426"/>
      <c r="B152" s="1157">
        <v>54348</v>
      </c>
      <c r="C152" s="1157">
        <v>54008</v>
      </c>
      <c r="D152" s="1164" t="s">
        <v>11</v>
      </c>
    </row>
    <row r="153" spans="1:4" s="1161" customFormat="1" ht="11.25" customHeight="1" x14ac:dyDescent="0.2">
      <c r="A153" s="1425" t="s">
        <v>1705</v>
      </c>
      <c r="B153" s="1162">
        <v>10278</v>
      </c>
      <c r="C153" s="1162">
        <v>10278</v>
      </c>
      <c r="D153" s="1163" t="s">
        <v>671</v>
      </c>
    </row>
    <row r="154" spans="1:4" s="1161" customFormat="1" ht="11.25" customHeight="1" x14ac:dyDescent="0.2">
      <c r="A154" s="1425"/>
      <c r="B154" s="1162">
        <v>620</v>
      </c>
      <c r="C154" s="1162">
        <v>620</v>
      </c>
      <c r="D154" s="1163" t="s">
        <v>532</v>
      </c>
    </row>
    <row r="155" spans="1:4" s="1161" customFormat="1" ht="11.25" customHeight="1" x14ac:dyDescent="0.2">
      <c r="A155" s="1425"/>
      <c r="B155" s="1162">
        <v>5881.66</v>
      </c>
      <c r="C155" s="1162">
        <v>5881.6559999999999</v>
      </c>
      <c r="D155" s="1163" t="s">
        <v>4806</v>
      </c>
    </row>
    <row r="156" spans="1:4" s="1161" customFormat="1" ht="11.25" customHeight="1" x14ac:dyDescent="0.2">
      <c r="A156" s="1425"/>
      <c r="B156" s="1162">
        <v>30930</v>
      </c>
      <c r="C156" s="1162">
        <v>30930</v>
      </c>
      <c r="D156" s="1163" t="s">
        <v>669</v>
      </c>
    </row>
    <row r="157" spans="1:4" s="1161" customFormat="1" ht="11.25" customHeight="1" x14ac:dyDescent="0.2">
      <c r="A157" s="1425"/>
      <c r="B157" s="1162">
        <v>1000</v>
      </c>
      <c r="C157" s="1162">
        <v>1000</v>
      </c>
      <c r="D157" s="1163" t="s">
        <v>1704</v>
      </c>
    </row>
    <row r="158" spans="1:4" s="1161" customFormat="1" ht="11.25" customHeight="1" x14ac:dyDescent="0.2">
      <c r="A158" s="1425"/>
      <c r="B158" s="1162">
        <v>850</v>
      </c>
      <c r="C158" s="1162">
        <v>272.25</v>
      </c>
      <c r="D158" s="1163" t="s">
        <v>4807</v>
      </c>
    </row>
    <row r="159" spans="1:4" s="1161" customFormat="1" ht="11.25" customHeight="1" x14ac:dyDescent="0.2">
      <c r="A159" s="1426"/>
      <c r="B159" s="1157">
        <v>49559.66</v>
      </c>
      <c r="C159" s="1157">
        <v>48981.906000000003</v>
      </c>
      <c r="D159" s="1164" t="s">
        <v>11</v>
      </c>
    </row>
    <row r="160" spans="1:4" s="1161" customFormat="1" ht="11.25" customHeight="1" x14ac:dyDescent="0.2">
      <c r="A160" s="1425" t="s">
        <v>2857</v>
      </c>
      <c r="B160" s="1162">
        <v>517</v>
      </c>
      <c r="C160" s="1162">
        <v>517</v>
      </c>
      <c r="D160" s="1163" t="s">
        <v>671</v>
      </c>
    </row>
    <row r="161" spans="1:4" s="1161" customFormat="1" ht="11.25" customHeight="1" x14ac:dyDescent="0.2">
      <c r="A161" s="1425"/>
      <c r="B161" s="1162">
        <v>4934.42</v>
      </c>
      <c r="C161" s="1162">
        <v>4934.424</v>
      </c>
      <c r="D161" s="1163" t="s">
        <v>4806</v>
      </c>
    </row>
    <row r="162" spans="1:4" s="1161" customFormat="1" ht="11.25" customHeight="1" x14ac:dyDescent="0.2">
      <c r="A162" s="1425"/>
      <c r="B162" s="1162">
        <v>16000</v>
      </c>
      <c r="C162" s="1162">
        <v>15559.878430000001</v>
      </c>
      <c r="D162" s="1163" t="s">
        <v>669</v>
      </c>
    </row>
    <row r="163" spans="1:4" s="1161" customFormat="1" ht="11.25" customHeight="1" x14ac:dyDescent="0.2">
      <c r="A163" s="1425"/>
      <c r="B163" s="1162">
        <v>250</v>
      </c>
      <c r="C163" s="1162">
        <v>244.1942</v>
      </c>
      <c r="D163" s="1163" t="s">
        <v>1704</v>
      </c>
    </row>
    <row r="164" spans="1:4" s="1161" customFormat="1" ht="11.25" customHeight="1" x14ac:dyDescent="0.2">
      <c r="A164" s="1426"/>
      <c r="B164" s="1157">
        <v>21701.42</v>
      </c>
      <c r="C164" s="1157">
        <v>21255.496629999998</v>
      </c>
      <c r="D164" s="1164" t="s">
        <v>11</v>
      </c>
    </row>
    <row r="165" spans="1:4" s="1161" customFormat="1" ht="11.25" customHeight="1" x14ac:dyDescent="0.2">
      <c r="A165" s="1425" t="s">
        <v>1706</v>
      </c>
      <c r="B165" s="1162">
        <v>33736</v>
      </c>
      <c r="C165" s="1162">
        <v>33736</v>
      </c>
      <c r="D165" s="1163" t="s">
        <v>671</v>
      </c>
    </row>
    <row r="166" spans="1:4" s="1161" customFormat="1" ht="11.25" customHeight="1" x14ac:dyDescent="0.2">
      <c r="A166" s="1425"/>
      <c r="B166" s="1162">
        <v>35380</v>
      </c>
      <c r="C166" s="1162">
        <v>35380</v>
      </c>
      <c r="D166" s="1163" t="s">
        <v>4074</v>
      </c>
    </row>
    <row r="167" spans="1:4" s="1161" customFormat="1" ht="11.25" customHeight="1" x14ac:dyDescent="0.2">
      <c r="A167" s="1425"/>
      <c r="B167" s="1162">
        <v>25350</v>
      </c>
      <c r="C167" s="1162">
        <v>4018.3246800000002</v>
      </c>
      <c r="D167" s="1163" t="s">
        <v>4808</v>
      </c>
    </row>
    <row r="168" spans="1:4" s="1161" customFormat="1" ht="11.25" customHeight="1" x14ac:dyDescent="0.2">
      <c r="A168" s="1425"/>
      <c r="B168" s="1162">
        <v>1489.63</v>
      </c>
      <c r="C168" s="1162">
        <v>1489.63</v>
      </c>
      <c r="D168" s="1163" t="s">
        <v>4806</v>
      </c>
    </row>
    <row r="169" spans="1:4" s="1161" customFormat="1" ht="11.25" customHeight="1" x14ac:dyDescent="0.2">
      <c r="A169" s="1425"/>
      <c r="B169" s="1162">
        <v>139.99</v>
      </c>
      <c r="C169" s="1162">
        <v>139.99</v>
      </c>
      <c r="D169" s="1163" t="s">
        <v>3253</v>
      </c>
    </row>
    <row r="170" spans="1:4" s="1161" customFormat="1" ht="11.25" customHeight="1" x14ac:dyDescent="0.2">
      <c r="A170" s="1425"/>
      <c r="B170" s="1162">
        <v>4195</v>
      </c>
      <c r="C170" s="1162">
        <v>4014.4678199999998</v>
      </c>
      <c r="D170" s="1163" t="s">
        <v>4778</v>
      </c>
    </row>
    <row r="171" spans="1:4" s="1161" customFormat="1" ht="11.25" customHeight="1" x14ac:dyDescent="0.2">
      <c r="A171" s="1425"/>
      <c r="B171" s="1162">
        <v>473.92</v>
      </c>
      <c r="C171" s="1162">
        <v>0</v>
      </c>
      <c r="D171" s="1163" t="s">
        <v>3255</v>
      </c>
    </row>
    <row r="172" spans="1:4" s="1161" customFormat="1" ht="11.25" customHeight="1" x14ac:dyDescent="0.2">
      <c r="A172" s="1426"/>
      <c r="B172" s="1157">
        <v>100764.54000000001</v>
      </c>
      <c r="C172" s="1157">
        <v>78778.41250000002</v>
      </c>
      <c r="D172" s="1164" t="s">
        <v>11</v>
      </c>
    </row>
    <row r="173" spans="1:4" s="1161" customFormat="1" ht="11.25" customHeight="1" x14ac:dyDescent="0.2">
      <c r="A173" s="1425" t="s">
        <v>1707</v>
      </c>
      <c r="B173" s="1162">
        <v>34268.879999999997</v>
      </c>
      <c r="C173" s="1162">
        <v>34268.879999999997</v>
      </c>
      <c r="D173" s="1163" t="s">
        <v>671</v>
      </c>
    </row>
    <row r="174" spans="1:4" s="1161" customFormat="1" ht="11.25" customHeight="1" x14ac:dyDescent="0.2">
      <c r="A174" s="1425"/>
      <c r="B174" s="1162">
        <v>92.99</v>
      </c>
      <c r="C174" s="1162">
        <v>92.989000000000004</v>
      </c>
      <c r="D174" s="1163" t="s">
        <v>3256</v>
      </c>
    </row>
    <row r="175" spans="1:4" s="1161" customFormat="1" ht="11.25" customHeight="1" x14ac:dyDescent="0.2">
      <c r="A175" s="1425"/>
      <c r="B175" s="1162">
        <v>5300</v>
      </c>
      <c r="C175" s="1162">
        <v>5300</v>
      </c>
      <c r="D175" s="1163" t="s">
        <v>669</v>
      </c>
    </row>
    <row r="176" spans="1:4" s="1161" customFormat="1" ht="11.25" customHeight="1" x14ac:dyDescent="0.2">
      <c r="A176" s="1425"/>
      <c r="B176" s="1162">
        <v>1500</v>
      </c>
      <c r="C176" s="1162">
        <v>1500</v>
      </c>
      <c r="D176" s="1163" t="s">
        <v>1704</v>
      </c>
    </row>
    <row r="177" spans="1:4" s="1161" customFormat="1" ht="11.25" customHeight="1" x14ac:dyDescent="0.2">
      <c r="A177" s="1425"/>
      <c r="B177" s="1162">
        <v>15962.57</v>
      </c>
      <c r="C177" s="1162">
        <v>9611.4402699999991</v>
      </c>
      <c r="D177" s="1163" t="s">
        <v>3257</v>
      </c>
    </row>
    <row r="178" spans="1:4" s="1161" customFormat="1" ht="11.25" customHeight="1" x14ac:dyDescent="0.2">
      <c r="A178" s="1426"/>
      <c r="B178" s="1157">
        <v>57124.439999999995</v>
      </c>
      <c r="C178" s="1157">
        <v>50773.309269999998</v>
      </c>
      <c r="D178" s="1164" t="s">
        <v>11</v>
      </c>
    </row>
    <row r="179" spans="1:4" s="1161" customFormat="1" ht="11.25" customHeight="1" x14ac:dyDescent="0.2">
      <c r="A179" s="1425" t="s">
        <v>1708</v>
      </c>
      <c r="B179" s="1162">
        <v>31835</v>
      </c>
      <c r="C179" s="1162">
        <v>28945</v>
      </c>
      <c r="D179" s="1163" t="s">
        <v>671</v>
      </c>
    </row>
    <row r="180" spans="1:4" s="1161" customFormat="1" ht="11.25" customHeight="1" x14ac:dyDescent="0.2">
      <c r="A180" s="1426"/>
      <c r="B180" s="1157">
        <v>31835</v>
      </c>
      <c r="C180" s="1157">
        <v>28945</v>
      </c>
      <c r="D180" s="1164" t="s">
        <v>11</v>
      </c>
    </row>
    <row r="181" spans="1:4" s="1161" customFormat="1" ht="11.25" customHeight="1" x14ac:dyDescent="0.2">
      <c r="A181" s="1425" t="s">
        <v>1709</v>
      </c>
      <c r="B181" s="1162">
        <v>14552</v>
      </c>
      <c r="C181" s="1162">
        <v>14552</v>
      </c>
      <c r="D181" s="1163" t="s">
        <v>671</v>
      </c>
    </row>
    <row r="182" spans="1:4" s="1161" customFormat="1" ht="11.25" customHeight="1" x14ac:dyDescent="0.2">
      <c r="A182" s="1425"/>
      <c r="B182" s="1162">
        <v>1221.47</v>
      </c>
      <c r="C182" s="1162">
        <v>1221.4690000000001</v>
      </c>
      <c r="D182" s="1163" t="s">
        <v>3260</v>
      </c>
    </row>
    <row r="183" spans="1:4" s="1161" customFormat="1" ht="11.25" customHeight="1" x14ac:dyDescent="0.2">
      <c r="A183" s="1425"/>
      <c r="B183" s="1162">
        <v>1810.16</v>
      </c>
      <c r="C183" s="1162">
        <v>1586.31</v>
      </c>
      <c r="D183" s="1163" t="s">
        <v>3183</v>
      </c>
    </row>
    <row r="184" spans="1:4" s="1161" customFormat="1" ht="11.25" customHeight="1" x14ac:dyDescent="0.2">
      <c r="A184" s="1426"/>
      <c r="B184" s="1157">
        <v>17583.63</v>
      </c>
      <c r="C184" s="1157">
        <v>17359.779000000002</v>
      </c>
      <c r="D184" s="1164" t="s">
        <v>11</v>
      </c>
    </row>
    <row r="185" spans="1:4" s="1161" customFormat="1" ht="11.25" customHeight="1" x14ac:dyDescent="0.2">
      <c r="A185" s="1425" t="s">
        <v>1710</v>
      </c>
      <c r="B185" s="1162">
        <v>32798</v>
      </c>
      <c r="C185" s="1162">
        <v>32798</v>
      </c>
      <c r="D185" s="1163" t="s">
        <v>671</v>
      </c>
    </row>
    <row r="186" spans="1:4" s="1161" customFormat="1" ht="11.25" customHeight="1" x14ac:dyDescent="0.2">
      <c r="A186" s="1425"/>
      <c r="B186" s="1162">
        <v>600</v>
      </c>
      <c r="C186" s="1162">
        <v>600</v>
      </c>
      <c r="D186" s="1163" t="s">
        <v>532</v>
      </c>
    </row>
    <row r="187" spans="1:4" s="1161" customFormat="1" ht="11.25" customHeight="1" x14ac:dyDescent="0.2">
      <c r="A187" s="1425"/>
      <c r="B187" s="1162">
        <v>5679</v>
      </c>
      <c r="C187" s="1162">
        <v>5679</v>
      </c>
      <c r="D187" s="1163" t="s">
        <v>4074</v>
      </c>
    </row>
    <row r="188" spans="1:4" s="1161" customFormat="1" ht="11.25" customHeight="1" x14ac:dyDescent="0.2">
      <c r="A188" s="1425"/>
      <c r="B188" s="1162">
        <v>4000</v>
      </c>
      <c r="C188" s="1162">
        <v>0</v>
      </c>
      <c r="D188" s="1163" t="s">
        <v>4809</v>
      </c>
    </row>
    <row r="189" spans="1:4" s="1161" customFormat="1" ht="11.25" customHeight="1" x14ac:dyDescent="0.2">
      <c r="A189" s="1425"/>
      <c r="B189" s="1162">
        <v>5366</v>
      </c>
      <c r="C189" s="1162">
        <v>4416.4167299999999</v>
      </c>
      <c r="D189" s="1163" t="s">
        <v>4806</v>
      </c>
    </row>
    <row r="190" spans="1:4" s="1161" customFormat="1" ht="11.25" customHeight="1" x14ac:dyDescent="0.2">
      <c r="A190" s="1425"/>
      <c r="B190" s="1162">
        <v>140.49</v>
      </c>
      <c r="C190" s="1162">
        <v>140.49100000000001</v>
      </c>
      <c r="D190" s="1163" t="s">
        <v>3253</v>
      </c>
    </row>
    <row r="191" spans="1:4" s="1161" customFormat="1" ht="11.25" customHeight="1" x14ac:dyDescent="0.2">
      <c r="A191" s="1425"/>
      <c r="B191" s="1162">
        <v>2481.0099999999998</v>
      </c>
      <c r="C191" s="1162">
        <v>2481</v>
      </c>
      <c r="D191" s="1163" t="s">
        <v>3180</v>
      </c>
    </row>
    <row r="192" spans="1:4" s="1161" customFormat="1" ht="11.25" customHeight="1" x14ac:dyDescent="0.2">
      <c r="A192" s="1425"/>
      <c r="B192" s="1162">
        <v>100</v>
      </c>
      <c r="C192" s="1162">
        <v>100</v>
      </c>
      <c r="D192" s="1163" t="s">
        <v>4778</v>
      </c>
    </row>
    <row r="193" spans="1:4" s="1161" customFormat="1" ht="11.25" customHeight="1" x14ac:dyDescent="0.2">
      <c r="A193" s="1425"/>
      <c r="B193" s="1162">
        <v>6780</v>
      </c>
      <c r="C193" s="1162">
        <v>6780</v>
      </c>
      <c r="D193" s="1163" t="s">
        <v>669</v>
      </c>
    </row>
    <row r="194" spans="1:4" s="1161" customFormat="1" ht="11.25" customHeight="1" x14ac:dyDescent="0.2">
      <c r="A194" s="1425"/>
      <c r="B194" s="1162">
        <v>1000</v>
      </c>
      <c r="C194" s="1162">
        <v>1000</v>
      </c>
      <c r="D194" s="1163" t="s">
        <v>1704</v>
      </c>
    </row>
    <row r="195" spans="1:4" s="1161" customFormat="1" ht="11.25" customHeight="1" x14ac:dyDescent="0.2">
      <c r="A195" s="1426"/>
      <c r="B195" s="1157">
        <v>58944.5</v>
      </c>
      <c r="C195" s="1157">
        <v>53994.907729999999</v>
      </c>
      <c r="D195" s="1164" t="s">
        <v>11</v>
      </c>
    </row>
    <row r="196" spans="1:4" s="1161" customFormat="1" ht="11.25" customHeight="1" x14ac:dyDescent="0.2">
      <c r="A196" s="1425" t="s">
        <v>1711</v>
      </c>
      <c r="B196" s="1162">
        <v>13123</v>
      </c>
      <c r="C196" s="1162">
        <v>13123</v>
      </c>
      <c r="D196" s="1163" t="s">
        <v>671</v>
      </c>
    </row>
    <row r="197" spans="1:4" s="1161" customFormat="1" ht="11.25" customHeight="1" x14ac:dyDescent="0.2">
      <c r="A197" s="1425"/>
      <c r="B197" s="1162">
        <v>900</v>
      </c>
      <c r="C197" s="1162">
        <v>900</v>
      </c>
      <c r="D197" s="1163" t="s">
        <v>532</v>
      </c>
    </row>
    <row r="198" spans="1:4" s="1161" customFormat="1" ht="11.25" customHeight="1" x14ac:dyDescent="0.2">
      <c r="A198" s="1425"/>
      <c r="B198" s="1162">
        <v>139.99</v>
      </c>
      <c r="C198" s="1162">
        <v>139.99</v>
      </c>
      <c r="D198" s="1163" t="s">
        <v>3253</v>
      </c>
    </row>
    <row r="199" spans="1:4" s="1161" customFormat="1" ht="11.25" customHeight="1" x14ac:dyDescent="0.2">
      <c r="A199" s="1425"/>
      <c r="B199" s="1162">
        <v>2872.0099999999998</v>
      </c>
      <c r="C199" s="1162">
        <v>2872</v>
      </c>
      <c r="D199" s="1163" t="s">
        <v>3180</v>
      </c>
    </row>
    <row r="200" spans="1:4" s="1161" customFormat="1" ht="11.25" customHeight="1" x14ac:dyDescent="0.2">
      <c r="A200" s="1425"/>
      <c r="B200" s="1162">
        <v>1000</v>
      </c>
      <c r="C200" s="1162">
        <v>1000</v>
      </c>
      <c r="D200" s="1163" t="s">
        <v>669</v>
      </c>
    </row>
    <row r="201" spans="1:4" s="1161" customFormat="1" ht="11.25" customHeight="1" x14ac:dyDescent="0.2">
      <c r="A201" s="1425"/>
      <c r="B201" s="1162">
        <v>200</v>
      </c>
      <c r="C201" s="1162">
        <v>200</v>
      </c>
      <c r="D201" s="1163" t="s">
        <v>1704</v>
      </c>
    </row>
    <row r="202" spans="1:4" s="1161" customFormat="1" ht="11.25" customHeight="1" x14ac:dyDescent="0.2">
      <c r="A202" s="1426"/>
      <c r="B202" s="1157">
        <v>18235</v>
      </c>
      <c r="C202" s="1157">
        <v>18234.989999999998</v>
      </c>
      <c r="D202" s="1164" t="s">
        <v>11</v>
      </c>
    </row>
    <row r="203" spans="1:4" s="1161" customFormat="1" ht="11.25" customHeight="1" x14ac:dyDescent="0.2">
      <c r="A203" s="1425" t="s">
        <v>1712</v>
      </c>
      <c r="B203" s="1162">
        <v>19023</v>
      </c>
      <c r="C203" s="1162">
        <v>19023</v>
      </c>
      <c r="D203" s="1163" t="s">
        <v>671</v>
      </c>
    </row>
    <row r="204" spans="1:4" s="1161" customFormat="1" ht="11.25" customHeight="1" x14ac:dyDescent="0.2">
      <c r="A204" s="1425"/>
      <c r="B204" s="1162">
        <v>145.49</v>
      </c>
      <c r="C204" s="1162">
        <v>145.49</v>
      </c>
      <c r="D204" s="1163" t="s">
        <v>3253</v>
      </c>
    </row>
    <row r="205" spans="1:4" s="1161" customFormat="1" ht="11.25" customHeight="1" x14ac:dyDescent="0.2">
      <c r="A205" s="1425"/>
      <c r="B205" s="1162">
        <v>5700</v>
      </c>
      <c r="C205" s="1162">
        <v>5700</v>
      </c>
      <c r="D205" s="1163" t="s">
        <v>669</v>
      </c>
    </row>
    <row r="206" spans="1:4" s="1161" customFormat="1" ht="11.25" customHeight="1" x14ac:dyDescent="0.2">
      <c r="A206" s="1425"/>
      <c r="B206" s="1162">
        <v>1500</v>
      </c>
      <c r="C206" s="1162">
        <v>1500</v>
      </c>
      <c r="D206" s="1163" t="s">
        <v>1704</v>
      </c>
    </row>
    <row r="207" spans="1:4" s="1161" customFormat="1" ht="11.25" customHeight="1" x14ac:dyDescent="0.2">
      <c r="A207" s="1425"/>
      <c r="B207" s="1162">
        <v>1000</v>
      </c>
      <c r="C207" s="1162">
        <v>1000</v>
      </c>
      <c r="D207" s="1163" t="s">
        <v>3258</v>
      </c>
    </row>
    <row r="208" spans="1:4" s="1161" customFormat="1" ht="11.25" customHeight="1" x14ac:dyDescent="0.2">
      <c r="A208" s="1426"/>
      <c r="B208" s="1157">
        <v>27368.49</v>
      </c>
      <c r="C208" s="1157">
        <v>27368.49</v>
      </c>
      <c r="D208" s="1164" t="s">
        <v>11</v>
      </c>
    </row>
    <row r="209" spans="1:4" s="1161" customFormat="1" ht="11.25" customHeight="1" x14ac:dyDescent="0.2">
      <c r="A209" s="1425" t="s">
        <v>1713</v>
      </c>
      <c r="B209" s="1162">
        <v>29502</v>
      </c>
      <c r="C209" s="1162">
        <v>29502</v>
      </c>
      <c r="D209" s="1163" t="s">
        <v>671</v>
      </c>
    </row>
    <row r="210" spans="1:4" s="1161" customFormat="1" ht="11.25" customHeight="1" x14ac:dyDescent="0.2">
      <c r="A210" s="1425"/>
      <c r="B210" s="1162">
        <v>2843.01</v>
      </c>
      <c r="C210" s="1162">
        <v>2262.32105</v>
      </c>
      <c r="D210" s="1163" t="s">
        <v>3180</v>
      </c>
    </row>
    <row r="211" spans="1:4" s="1161" customFormat="1" ht="11.25" customHeight="1" x14ac:dyDescent="0.2">
      <c r="A211" s="1425"/>
      <c r="B211" s="1162">
        <v>55.8</v>
      </c>
      <c r="C211" s="1162">
        <v>55.8</v>
      </c>
      <c r="D211" s="1163" t="s">
        <v>3256</v>
      </c>
    </row>
    <row r="212" spans="1:4" s="1161" customFormat="1" ht="11.25" customHeight="1" x14ac:dyDescent="0.2">
      <c r="A212" s="1425"/>
      <c r="B212" s="1162">
        <v>5450</v>
      </c>
      <c r="C212" s="1162">
        <v>4850</v>
      </c>
      <c r="D212" s="1163" t="s">
        <v>669</v>
      </c>
    </row>
    <row r="213" spans="1:4" s="1161" customFormat="1" ht="11.25" customHeight="1" x14ac:dyDescent="0.2">
      <c r="A213" s="1425"/>
      <c r="B213" s="1162">
        <v>300</v>
      </c>
      <c r="C213" s="1162">
        <v>300</v>
      </c>
      <c r="D213" s="1163" t="s">
        <v>1704</v>
      </c>
    </row>
    <row r="214" spans="1:4" s="1161" customFormat="1" ht="11.25" customHeight="1" x14ac:dyDescent="0.2">
      <c r="A214" s="1425"/>
      <c r="B214" s="1162">
        <v>300</v>
      </c>
      <c r="C214" s="1162">
        <v>167.40350000000001</v>
      </c>
      <c r="D214" s="1163" t="s">
        <v>3181</v>
      </c>
    </row>
    <row r="215" spans="1:4" s="1161" customFormat="1" ht="11.25" customHeight="1" x14ac:dyDescent="0.2">
      <c r="A215" s="1426"/>
      <c r="B215" s="1157">
        <v>38450.81</v>
      </c>
      <c r="C215" s="1157">
        <v>37137.524550000002</v>
      </c>
      <c r="D215" s="1164" t="s">
        <v>11</v>
      </c>
    </row>
    <row r="216" spans="1:4" s="1161" customFormat="1" ht="11.25" customHeight="1" x14ac:dyDescent="0.2">
      <c r="A216" s="1425" t="s">
        <v>766</v>
      </c>
      <c r="B216" s="1162">
        <v>19471</v>
      </c>
      <c r="C216" s="1162">
        <v>19471</v>
      </c>
      <c r="D216" s="1163" t="s">
        <v>671</v>
      </c>
    </row>
    <row r="217" spans="1:4" s="1161" customFormat="1" ht="11.25" customHeight="1" x14ac:dyDescent="0.2">
      <c r="A217" s="1425"/>
      <c r="B217" s="1162">
        <v>1100</v>
      </c>
      <c r="C217" s="1162">
        <v>575.76400000000001</v>
      </c>
      <c r="D217" s="1163" t="s">
        <v>3259</v>
      </c>
    </row>
    <row r="218" spans="1:4" s="1161" customFormat="1" ht="11.25" customHeight="1" x14ac:dyDescent="0.2">
      <c r="A218" s="1425"/>
      <c r="B218" s="1162">
        <v>900</v>
      </c>
      <c r="C218" s="1162">
        <v>900</v>
      </c>
      <c r="D218" s="1163" t="s">
        <v>1704</v>
      </c>
    </row>
    <row r="219" spans="1:4" s="1161" customFormat="1" ht="11.25" customHeight="1" x14ac:dyDescent="0.2">
      <c r="A219" s="1426"/>
      <c r="B219" s="1157">
        <v>21471</v>
      </c>
      <c r="C219" s="1157">
        <v>20946.763999999999</v>
      </c>
      <c r="D219" s="1164" t="s">
        <v>11</v>
      </c>
    </row>
    <row r="220" spans="1:4" s="1161" customFormat="1" ht="11.25" customHeight="1" x14ac:dyDescent="0.2">
      <c r="A220" s="1425" t="s">
        <v>3746</v>
      </c>
      <c r="B220" s="1162">
        <v>12437</v>
      </c>
      <c r="C220" s="1162">
        <v>12437</v>
      </c>
      <c r="D220" s="1163" t="s">
        <v>671</v>
      </c>
    </row>
    <row r="221" spans="1:4" s="1161" customFormat="1" ht="11.25" customHeight="1" x14ac:dyDescent="0.2">
      <c r="A221" s="1425"/>
      <c r="B221" s="1162">
        <v>1880</v>
      </c>
      <c r="C221" s="1162">
        <v>1880</v>
      </c>
      <c r="D221" s="1163" t="s">
        <v>532</v>
      </c>
    </row>
    <row r="222" spans="1:4" s="1161" customFormat="1" ht="11.25" customHeight="1" x14ac:dyDescent="0.2">
      <c r="A222" s="1425"/>
      <c r="B222" s="1162">
        <v>20100</v>
      </c>
      <c r="C222" s="1162">
        <v>19525.400689999999</v>
      </c>
      <c r="D222" s="1163" t="s">
        <v>669</v>
      </c>
    </row>
    <row r="223" spans="1:4" s="1161" customFormat="1" ht="11.25" customHeight="1" x14ac:dyDescent="0.2">
      <c r="A223" s="1425"/>
      <c r="B223" s="1162">
        <v>1200</v>
      </c>
      <c r="C223" s="1162">
        <v>1200</v>
      </c>
      <c r="D223" s="1163" t="s">
        <v>1704</v>
      </c>
    </row>
    <row r="224" spans="1:4" s="1161" customFormat="1" ht="11.25" customHeight="1" x14ac:dyDescent="0.2">
      <c r="A224" s="1426"/>
      <c r="B224" s="1157">
        <v>35617</v>
      </c>
      <c r="C224" s="1157">
        <v>35042.400690000002</v>
      </c>
      <c r="D224" s="1164" t="s">
        <v>11</v>
      </c>
    </row>
    <row r="225" spans="1:4" s="1161" customFormat="1" ht="11.25" customHeight="1" x14ac:dyDescent="0.2">
      <c r="A225" s="1425" t="s">
        <v>765</v>
      </c>
      <c r="B225" s="1162">
        <v>13449</v>
      </c>
      <c r="C225" s="1162">
        <v>13449</v>
      </c>
      <c r="D225" s="1163" t="s">
        <v>671</v>
      </c>
    </row>
    <row r="226" spans="1:4" s="1161" customFormat="1" ht="11.25" customHeight="1" x14ac:dyDescent="0.2">
      <c r="A226" s="1425"/>
      <c r="B226" s="1162">
        <v>430</v>
      </c>
      <c r="C226" s="1162">
        <v>430</v>
      </c>
      <c r="D226" s="1163" t="s">
        <v>669</v>
      </c>
    </row>
    <row r="227" spans="1:4" s="1161" customFormat="1" ht="11.25" customHeight="1" x14ac:dyDescent="0.2">
      <c r="A227" s="1425"/>
      <c r="B227" s="1162">
        <v>370</v>
      </c>
      <c r="C227" s="1162">
        <v>370</v>
      </c>
      <c r="D227" s="1163" t="s">
        <v>1704</v>
      </c>
    </row>
    <row r="228" spans="1:4" s="1161" customFormat="1" ht="11.25" customHeight="1" x14ac:dyDescent="0.2">
      <c r="A228" s="1425"/>
      <c r="B228" s="1162">
        <v>4000</v>
      </c>
      <c r="C228" s="1162">
        <v>0</v>
      </c>
      <c r="D228" s="1163" t="s">
        <v>3747</v>
      </c>
    </row>
    <row r="229" spans="1:4" s="1161" customFormat="1" ht="11.25" customHeight="1" x14ac:dyDescent="0.2">
      <c r="A229" s="1425"/>
      <c r="B229" s="1162">
        <v>6000</v>
      </c>
      <c r="C229" s="1162">
        <v>0</v>
      </c>
      <c r="D229" s="1163" t="s">
        <v>4810</v>
      </c>
    </row>
    <row r="230" spans="1:4" s="1161" customFormat="1" ht="11.25" customHeight="1" x14ac:dyDescent="0.2">
      <c r="A230" s="1426"/>
      <c r="B230" s="1157">
        <v>24249</v>
      </c>
      <c r="C230" s="1157">
        <v>14249</v>
      </c>
      <c r="D230" s="1164" t="s">
        <v>11</v>
      </c>
    </row>
    <row r="231" spans="1:4" s="1161" customFormat="1" ht="11.25" customHeight="1" x14ac:dyDescent="0.2">
      <c r="A231" s="1425" t="s">
        <v>774</v>
      </c>
      <c r="B231" s="1162">
        <v>23067</v>
      </c>
      <c r="C231" s="1162">
        <v>23067</v>
      </c>
      <c r="D231" s="1163" t="s">
        <v>671</v>
      </c>
    </row>
    <row r="232" spans="1:4" s="1161" customFormat="1" ht="11.25" customHeight="1" x14ac:dyDescent="0.2">
      <c r="A232" s="1425"/>
      <c r="B232" s="1162">
        <v>443.95</v>
      </c>
      <c r="C232" s="1162">
        <v>443.95</v>
      </c>
      <c r="D232" s="1163" t="s">
        <v>3256</v>
      </c>
    </row>
    <row r="233" spans="1:4" s="1161" customFormat="1" ht="11.25" customHeight="1" x14ac:dyDescent="0.2">
      <c r="A233" s="1425"/>
      <c r="B233" s="1162">
        <v>1400</v>
      </c>
      <c r="C233" s="1162">
        <v>1400</v>
      </c>
      <c r="D233" s="1163" t="s">
        <v>1704</v>
      </c>
    </row>
    <row r="234" spans="1:4" s="1161" customFormat="1" ht="11.25" customHeight="1" x14ac:dyDescent="0.2">
      <c r="A234" s="1426"/>
      <c r="B234" s="1157">
        <v>24910.95</v>
      </c>
      <c r="C234" s="1157">
        <v>24910.95</v>
      </c>
      <c r="D234" s="1164" t="s">
        <v>11</v>
      </c>
    </row>
    <row r="235" spans="1:4" s="1161" customFormat="1" ht="11.25" customHeight="1" x14ac:dyDescent="0.2">
      <c r="A235" s="1425" t="s">
        <v>1714</v>
      </c>
      <c r="B235" s="1162">
        <v>43676</v>
      </c>
      <c r="C235" s="1162">
        <v>43676</v>
      </c>
      <c r="D235" s="1163" t="s">
        <v>671</v>
      </c>
    </row>
    <row r="236" spans="1:4" s="1161" customFormat="1" ht="11.25" customHeight="1" x14ac:dyDescent="0.2">
      <c r="A236" s="1425"/>
      <c r="B236" s="1162">
        <v>217.99</v>
      </c>
      <c r="C236" s="1162">
        <v>217.99</v>
      </c>
      <c r="D236" s="1163" t="s">
        <v>3253</v>
      </c>
    </row>
    <row r="237" spans="1:4" s="1161" customFormat="1" ht="11.25" customHeight="1" x14ac:dyDescent="0.2">
      <c r="A237" s="1425"/>
      <c r="B237" s="1162">
        <v>3500</v>
      </c>
      <c r="C237" s="1162">
        <v>3500</v>
      </c>
      <c r="D237" s="1163" t="s">
        <v>669</v>
      </c>
    </row>
    <row r="238" spans="1:4" s="1161" customFormat="1" ht="11.25" customHeight="1" x14ac:dyDescent="0.2">
      <c r="A238" s="1425"/>
      <c r="B238" s="1162">
        <v>3000</v>
      </c>
      <c r="C238" s="1162">
        <v>3000</v>
      </c>
      <c r="D238" s="1163" t="s">
        <v>1704</v>
      </c>
    </row>
    <row r="239" spans="1:4" s="1161" customFormat="1" ht="11.25" customHeight="1" x14ac:dyDescent="0.2">
      <c r="A239" s="1426"/>
      <c r="B239" s="1157">
        <v>50393.99</v>
      </c>
      <c r="C239" s="1157">
        <v>50393.99</v>
      </c>
      <c r="D239" s="1164" t="s">
        <v>11</v>
      </c>
    </row>
    <row r="240" spans="1:4" s="1161" customFormat="1" ht="11.25" customHeight="1" x14ac:dyDescent="0.2">
      <c r="A240" s="1425" t="s">
        <v>1715</v>
      </c>
      <c r="B240" s="1162">
        <v>56797</v>
      </c>
      <c r="C240" s="1162">
        <v>56797</v>
      </c>
      <c r="D240" s="1163" t="s">
        <v>671</v>
      </c>
    </row>
    <row r="241" spans="1:4" s="1161" customFormat="1" ht="11.25" customHeight="1" x14ac:dyDescent="0.2">
      <c r="A241" s="1425"/>
      <c r="B241" s="1162">
        <v>16265</v>
      </c>
      <c r="C241" s="1162">
        <v>16265</v>
      </c>
      <c r="D241" s="1163" t="s">
        <v>4074</v>
      </c>
    </row>
    <row r="242" spans="1:4" s="1161" customFormat="1" ht="11.25" customHeight="1" x14ac:dyDescent="0.2">
      <c r="A242" s="1425"/>
      <c r="B242" s="1162">
        <v>2845</v>
      </c>
      <c r="C242" s="1162">
        <v>2808.55962</v>
      </c>
      <c r="D242" s="1163" t="s">
        <v>4806</v>
      </c>
    </row>
    <row r="243" spans="1:4" s="1161" customFormat="1" ht="11.25" customHeight="1" x14ac:dyDescent="0.2">
      <c r="A243" s="1425"/>
      <c r="B243" s="1162">
        <v>209.99</v>
      </c>
      <c r="C243" s="1162">
        <v>209.99</v>
      </c>
      <c r="D243" s="1163" t="s">
        <v>3253</v>
      </c>
    </row>
    <row r="244" spans="1:4" s="1161" customFormat="1" ht="11.25" customHeight="1" x14ac:dyDescent="0.2">
      <c r="A244" s="1425"/>
      <c r="B244" s="1162">
        <v>3953.01</v>
      </c>
      <c r="C244" s="1162">
        <v>3953</v>
      </c>
      <c r="D244" s="1163" t="s">
        <v>3180</v>
      </c>
    </row>
    <row r="245" spans="1:4" s="1161" customFormat="1" ht="11.25" customHeight="1" x14ac:dyDescent="0.2">
      <c r="A245" s="1425"/>
      <c r="B245" s="1162">
        <v>1934</v>
      </c>
      <c r="C245" s="1162">
        <v>1471.8714399999999</v>
      </c>
      <c r="D245" s="1163" t="s">
        <v>4778</v>
      </c>
    </row>
    <row r="246" spans="1:4" s="1161" customFormat="1" ht="11.25" customHeight="1" x14ac:dyDescent="0.2">
      <c r="A246" s="1425"/>
      <c r="B246" s="1162">
        <v>2600</v>
      </c>
      <c r="C246" s="1162">
        <v>2600</v>
      </c>
      <c r="D246" s="1163" t="s">
        <v>669</v>
      </c>
    </row>
    <row r="247" spans="1:4" s="1161" customFormat="1" ht="11.25" customHeight="1" x14ac:dyDescent="0.2">
      <c r="A247" s="1425"/>
      <c r="B247" s="1162">
        <v>2300</v>
      </c>
      <c r="C247" s="1162">
        <v>2300</v>
      </c>
      <c r="D247" s="1163" t="s">
        <v>1704</v>
      </c>
    </row>
    <row r="248" spans="1:4" s="1161" customFormat="1" ht="11.25" customHeight="1" x14ac:dyDescent="0.2">
      <c r="A248" s="1426"/>
      <c r="B248" s="1157">
        <v>86904</v>
      </c>
      <c r="C248" s="1157">
        <v>86405.421060000008</v>
      </c>
      <c r="D248" s="1164" t="s">
        <v>11</v>
      </c>
    </row>
    <row r="249" spans="1:4" s="1161" customFormat="1" ht="11.25" customHeight="1" x14ac:dyDescent="0.2">
      <c r="A249" s="1425" t="s">
        <v>1716</v>
      </c>
      <c r="B249" s="1162">
        <v>65856</v>
      </c>
      <c r="C249" s="1162">
        <v>65856</v>
      </c>
      <c r="D249" s="1163" t="s">
        <v>671</v>
      </c>
    </row>
    <row r="250" spans="1:4" s="1161" customFormat="1" ht="11.25" customHeight="1" x14ac:dyDescent="0.2">
      <c r="A250" s="1425"/>
      <c r="B250" s="1162">
        <v>912.56</v>
      </c>
      <c r="C250" s="1162">
        <v>912.56363999999996</v>
      </c>
      <c r="D250" s="1163" t="s">
        <v>4811</v>
      </c>
    </row>
    <row r="251" spans="1:4" s="1161" customFormat="1" ht="11.25" customHeight="1" x14ac:dyDescent="0.2">
      <c r="A251" s="1425"/>
      <c r="B251" s="1162">
        <v>70</v>
      </c>
      <c r="C251" s="1162">
        <v>70</v>
      </c>
      <c r="D251" s="1163" t="s">
        <v>3253</v>
      </c>
    </row>
    <row r="252" spans="1:4" s="1161" customFormat="1" ht="11.25" customHeight="1" x14ac:dyDescent="0.2">
      <c r="A252" s="1425"/>
      <c r="B252" s="1162">
        <v>5930.01</v>
      </c>
      <c r="C252" s="1162">
        <v>5930</v>
      </c>
      <c r="D252" s="1163" t="s">
        <v>3180</v>
      </c>
    </row>
    <row r="253" spans="1:4" s="1161" customFormat="1" ht="11.25" customHeight="1" x14ac:dyDescent="0.2">
      <c r="A253" s="1425"/>
      <c r="B253" s="1162">
        <v>2450</v>
      </c>
      <c r="C253" s="1162">
        <v>2045.32338</v>
      </c>
      <c r="D253" s="1163" t="s">
        <v>669</v>
      </c>
    </row>
    <row r="254" spans="1:4" s="1161" customFormat="1" ht="11.25" customHeight="1" x14ac:dyDescent="0.2">
      <c r="A254" s="1425"/>
      <c r="B254" s="1162">
        <v>4800</v>
      </c>
      <c r="C254" s="1162">
        <v>4800</v>
      </c>
      <c r="D254" s="1163" t="s">
        <v>1704</v>
      </c>
    </row>
    <row r="255" spans="1:4" s="1161" customFormat="1" ht="11.25" customHeight="1" x14ac:dyDescent="0.2">
      <c r="A255" s="1426"/>
      <c r="B255" s="1157">
        <v>80018.569999999992</v>
      </c>
      <c r="C255" s="1157">
        <v>79613.887019999995</v>
      </c>
      <c r="D255" s="1164" t="s">
        <v>11</v>
      </c>
    </row>
    <row r="256" spans="1:4" s="1161" customFormat="1" ht="11.25" customHeight="1" x14ac:dyDescent="0.2">
      <c r="A256" s="1425" t="s">
        <v>1717</v>
      </c>
      <c r="B256" s="1162">
        <v>46581</v>
      </c>
      <c r="C256" s="1162">
        <v>46581</v>
      </c>
      <c r="D256" s="1163" t="s">
        <v>671</v>
      </c>
    </row>
    <row r="257" spans="1:4" s="1161" customFormat="1" ht="11.25" customHeight="1" x14ac:dyDescent="0.2">
      <c r="A257" s="1425"/>
      <c r="B257" s="1162">
        <v>140.49</v>
      </c>
      <c r="C257" s="1162">
        <v>140.49100000000001</v>
      </c>
      <c r="D257" s="1163" t="s">
        <v>3253</v>
      </c>
    </row>
    <row r="258" spans="1:4" s="1161" customFormat="1" ht="11.25" customHeight="1" x14ac:dyDescent="0.2">
      <c r="A258" s="1425"/>
      <c r="B258" s="1162">
        <v>74.38</v>
      </c>
      <c r="C258" s="1162">
        <v>74.376000000000005</v>
      </c>
      <c r="D258" s="1163" t="s">
        <v>3256</v>
      </c>
    </row>
    <row r="259" spans="1:4" s="1161" customFormat="1" ht="11.25" customHeight="1" x14ac:dyDescent="0.2">
      <c r="A259" s="1425"/>
      <c r="B259" s="1162">
        <v>3000</v>
      </c>
      <c r="C259" s="1162">
        <v>3000</v>
      </c>
      <c r="D259" s="1163" t="s">
        <v>669</v>
      </c>
    </row>
    <row r="260" spans="1:4" s="1161" customFormat="1" ht="11.25" customHeight="1" x14ac:dyDescent="0.2">
      <c r="A260" s="1425"/>
      <c r="B260" s="1162">
        <v>1300</v>
      </c>
      <c r="C260" s="1162">
        <v>1300</v>
      </c>
      <c r="D260" s="1163" t="s">
        <v>1704</v>
      </c>
    </row>
    <row r="261" spans="1:4" s="1161" customFormat="1" ht="11.25" customHeight="1" x14ac:dyDescent="0.2">
      <c r="A261" s="1426"/>
      <c r="B261" s="1157">
        <v>51095.869999999995</v>
      </c>
      <c r="C261" s="1157">
        <v>51095.866999999998</v>
      </c>
      <c r="D261" s="1164" t="s">
        <v>11</v>
      </c>
    </row>
    <row r="262" spans="1:4" s="1161" customFormat="1" ht="11.25" customHeight="1" x14ac:dyDescent="0.2">
      <c r="A262" s="1425" t="s">
        <v>1718</v>
      </c>
      <c r="B262" s="1162">
        <v>47490</v>
      </c>
      <c r="C262" s="1162">
        <v>47490</v>
      </c>
      <c r="D262" s="1163" t="s">
        <v>671</v>
      </c>
    </row>
    <row r="263" spans="1:4" s="1161" customFormat="1" ht="11.25" customHeight="1" x14ac:dyDescent="0.2">
      <c r="A263" s="1425"/>
      <c r="B263" s="1162">
        <v>95.44</v>
      </c>
      <c r="C263" s="1162">
        <v>87.796999999999997</v>
      </c>
      <c r="D263" s="1163" t="s">
        <v>4806</v>
      </c>
    </row>
    <row r="264" spans="1:4" s="1161" customFormat="1" ht="11.25" customHeight="1" x14ac:dyDescent="0.2">
      <c r="A264" s="1425"/>
      <c r="B264" s="1162">
        <v>209.7</v>
      </c>
      <c r="C264" s="1162">
        <v>209.7</v>
      </c>
      <c r="D264" s="1163" t="s">
        <v>3253</v>
      </c>
    </row>
    <row r="265" spans="1:4" s="1161" customFormat="1" ht="11.25" customHeight="1" x14ac:dyDescent="0.2">
      <c r="A265" s="1425"/>
      <c r="B265" s="1162">
        <v>7208.01</v>
      </c>
      <c r="C265" s="1162">
        <v>7157.26523</v>
      </c>
      <c r="D265" s="1163" t="s">
        <v>3180</v>
      </c>
    </row>
    <row r="266" spans="1:4" s="1161" customFormat="1" ht="11.25" customHeight="1" x14ac:dyDescent="0.2">
      <c r="A266" s="1425"/>
      <c r="B266" s="1162">
        <v>4800</v>
      </c>
      <c r="C266" s="1162">
        <v>4665.4835899999998</v>
      </c>
      <c r="D266" s="1163" t="s">
        <v>669</v>
      </c>
    </row>
    <row r="267" spans="1:4" s="1161" customFormat="1" ht="11.25" customHeight="1" x14ac:dyDescent="0.2">
      <c r="A267" s="1426"/>
      <c r="B267" s="1157">
        <v>59803.15</v>
      </c>
      <c r="C267" s="1157">
        <v>59610.245819999996</v>
      </c>
      <c r="D267" s="1164" t="s">
        <v>11</v>
      </c>
    </row>
    <row r="268" spans="1:4" s="1161" customFormat="1" ht="11.25" customHeight="1" x14ac:dyDescent="0.2">
      <c r="A268" s="1425" t="s">
        <v>1719</v>
      </c>
      <c r="B268" s="1162">
        <v>54738</v>
      </c>
      <c r="C268" s="1162">
        <v>54738</v>
      </c>
      <c r="D268" s="1163" t="s">
        <v>671</v>
      </c>
    </row>
    <row r="269" spans="1:4" s="1161" customFormat="1" ht="11.25" customHeight="1" x14ac:dyDescent="0.2">
      <c r="A269" s="1425"/>
      <c r="B269" s="1162">
        <v>6468</v>
      </c>
      <c r="C269" s="1162">
        <v>6468</v>
      </c>
      <c r="D269" s="1163" t="s">
        <v>4074</v>
      </c>
    </row>
    <row r="270" spans="1:4" s="1161" customFormat="1" ht="11.25" customHeight="1" x14ac:dyDescent="0.2">
      <c r="A270" s="1425"/>
      <c r="B270" s="1162">
        <v>1138.72</v>
      </c>
      <c r="C270" s="1162">
        <v>889.08399999999983</v>
      </c>
      <c r="D270" s="1163" t="s">
        <v>4806</v>
      </c>
    </row>
    <row r="271" spans="1:4" s="1161" customFormat="1" ht="11.25" customHeight="1" x14ac:dyDescent="0.2">
      <c r="A271" s="1425"/>
      <c r="B271" s="1162">
        <v>269</v>
      </c>
      <c r="C271" s="1162">
        <v>199.45150999999998</v>
      </c>
      <c r="D271" s="1163" t="s">
        <v>4778</v>
      </c>
    </row>
    <row r="272" spans="1:4" s="1161" customFormat="1" ht="11.25" customHeight="1" x14ac:dyDescent="0.2">
      <c r="A272" s="1425"/>
      <c r="B272" s="1162">
        <v>11300</v>
      </c>
      <c r="C272" s="1162">
        <v>10900</v>
      </c>
      <c r="D272" s="1163" t="s">
        <v>669</v>
      </c>
    </row>
    <row r="273" spans="1:4" s="1161" customFormat="1" ht="11.25" customHeight="1" x14ac:dyDescent="0.2">
      <c r="A273" s="1425"/>
      <c r="B273" s="1162">
        <v>550</v>
      </c>
      <c r="C273" s="1162">
        <v>450</v>
      </c>
      <c r="D273" s="1163" t="s">
        <v>1704</v>
      </c>
    </row>
    <row r="274" spans="1:4" s="1161" customFormat="1" ht="11.25" customHeight="1" x14ac:dyDescent="0.2">
      <c r="A274" s="1426"/>
      <c r="B274" s="1157">
        <v>74463.72</v>
      </c>
      <c r="C274" s="1157">
        <v>73644.535509999987</v>
      </c>
      <c r="D274" s="1164" t="s">
        <v>11</v>
      </c>
    </row>
    <row r="275" spans="1:4" s="1161" customFormat="1" ht="11.25" customHeight="1" x14ac:dyDescent="0.2">
      <c r="A275" s="1425" t="s">
        <v>770</v>
      </c>
      <c r="B275" s="1162">
        <v>52152</v>
      </c>
      <c r="C275" s="1162">
        <v>52152</v>
      </c>
      <c r="D275" s="1163" t="s">
        <v>671</v>
      </c>
    </row>
    <row r="276" spans="1:4" s="1161" customFormat="1" ht="11.25" customHeight="1" x14ac:dyDescent="0.2">
      <c r="A276" s="1425"/>
      <c r="B276" s="1162">
        <v>2900</v>
      </c>
      <c r="C276" s="1162">
        <v>2900</v>
      </c>
      <c r="D276" s="1163" t="s">
        <v>4074</v>
      </c>
    </row>
    <row r="277" spans="1:4" s="1161" customFormat="1" ht="11.25" customHeight="1" x14ac:dyDescent="0.2">
      <c r="A277" s="1425"/>
      <c r="B277" s="1162">
        <v>313.56</v>
      </c>
      <c r="C277" s="1162">
        <v>313.56</v>
      </c>
      <c r="D277" s="1163" t="s">
        <v>4806</v>
      </c>
    </row>
    <row r="278" spans="1:4" s="1161" customFormat="1" ht="11.25" customHeight="1" x14ac:dyDescent="0.2">
      <c r="A278" s="1425"/>
      <c r="B278" s="1162">
        <v>139.99</v>
      </c>
      <c r="C278" s="1162">
        <v>139.99</v>
      </c>
      <c r="D278" s="1163" t="s">
        <v>3253</v>
      </c>
    </row>
    <row r="279" spans="1:4" s="1161" customFormat="1" ht="11.25" customHeight="1" x14ac:dyDescent="0.2">
      <c r="A279" s="1425"/>
      <c r="B279" s="1162">
        <v>4508.01</v>
      </c>
      <c r="C279" s="1162">
        <v>4508</v>
      </c>
      <c r="D279" s="1163" t="s">
        <v>3180</v>
      </c>
    </row>
    <row r="280" spans="1:4" s="1161" customFormat="1" ht="11.25" customHeight="1" x14ac:dyDescent="0.2">
      <c r="A280" s="1425"/>
      <c r="B280" s="1162">
        <v>75</v>
      </c>
      <c r="C280" s="1162">
        <v>75</v>
      </c>
      <c r="D280" s="1163" t="s">
        <v>4778</v>
      </c>
    </row>
    <row r="281" spans="1:4" s="1161" customFormat="1" ht="11.25" customHeight="1" x14ac:dyDescent="0.2">
      <c r="A281" s="1425"/>
      <c r="B281" s="1162">
        <v>25100</v>
      </c>
      <c r="C281" s="1162">
        <v>23829.51467</v>
      </c>
      <c r="D281" s="1163" t="s">
        <v>669</v>
      </c>
    </row>
    <row r="282" spans="1:4" s="1161" customFormat="1" ht="11.25" customHeight="1" x14ac:dyDescent="0.2">
      <c r="A282" s="1425"/>
      <c r="B282" s="1162">
        <v>1970</v>
      </c>
      <c r="C282" s="1162">
        <v>1970</v>
      </c>
      <c r="D282" s="1163" t="s">
        <v>1704</v>
      </c>
    </row>
    <row r="283" spans="1:4" s="1161" customFormat="1" ht="11.25" customHeight="1" x14ac:dyDescent="0.2">
      <c r="A283" s="1426"/>
      <c r="B283" s="1157">
        <v>87158.56</v>
      </c>
      <c r="C283" s="1157">
        <v>85888.064669999992</v>
      </c>
      <c r="D283" s="1164" t="s">
        <v>11</v>
      </c>
    </row>
    <row r="284" spans="1:4" s="1161" customFormat="1" ht="23.25" customHeight="1" x14ac:dyDescent="0.2">
      <c r="A284" s="206" t="s">
        <v>2608</v>
      </c>
      <c r="B284" s="1158">
        <v>1072001.2999999998</v>
      </c>
      <c r="C284" s="1158">
        <v>1018638.9414499999</v>
      </c>
      <c r="D284" s="1165"/>
    </row>
    <row r="285" spans="1:4" s="200" customFormat="1" ht="24.75" customHeight="1" x14ac:dyDescent="0.15">
      <c r="A285" s="203" t="s">
        <v>2609</v>
      </c>
      <c r="B285" s="208"/>
      <c r="C285" s="208"/>
      <c r="D285" s="209"/>
    </row>
    <row r="286" spans="1:4" s="1161" customFormat="1" ht="11.25" customHeight="1" x14ac:dyDescent="0.2">
      <c r="A286" s="1424" t="s">
        <v>838</v>
      </c>
      <c r="B286" s="1159">
        <v>146</v>
      </c>
      <c r="C286" s="1159">
        <v>146</v>
      </c>
      <c r="D286" s="1160" t="s">
        <v>3223</v>
      </c>
    </row>
    <row r="287" spans="1:4" s="1161" customFormat="1" ht="11.25" customHeight="1" x14ac:dyDescent="0.2">
      <c r="A287" s="1425"/>
      <c r="B287" s="1162">
        <v>99</v>
      </c>
      <c r="C287" s="1162">
        <v>99</v>
      </c>
      <c r="D287" s="1163" t="s">
        <v>3751</v>
      </c>
    </row>
    <row r="288" spans="1:4" s="1161" customFormat="1" ht="11.25" customHeight="1" x14ac:dyDescent="0.2">
      <c r="A288" s="1425"/>
      <c r="B288" s="1162">
        <v>250</v>
      </c>
      <c r="C288" s="1162">
        <v>250</v>
      </c>
      <c r="D288" s="1163" t="s">
        <v>3072</v>
      </c>
    </row>
    <row r="289" spans="1:4" s="1161" customFormat="1" ht="11.25" customHeight="1" x14ac:dyDescent="0.2">
      <c r="A289" s="1425"/>
      <c r="B289" s="1162">
        <v>500</v>
      </c>
      <c r="C289" s="1162">
        <v>500</v>
      </c>
      <c r="D289" s="1163" t="s">
        <v>2824</v>
      </c>
    </row>
    <row r="290" spans="1:4" s="1161" customFormat="1" ht="11.25" customHeight="1" x14ac:dyDescent="0.2">
      <c r="A290" s="1425"/>
      <c r="B290" s="1162">
        <v>165</v>
      </c>
      <c r="C290" s="1162">
        <v>165</v>
      </c>
      <c r="D290" s="1163" t="s">
        <v>3253</v>
      </c>
    </row>
    <row r="291" spans="1:4" s="1161" customFormat="1" ht="11.25" customHeight="1" x14ac:dyDescent="0.2">
      <c r="A291" s="1425"/>
      <c r="B291" s="1162">
        <v>581.4</v>
      </c>
      <c r="C291" s="1162">
        <v>581.4</v>
      </c>
      <c r="D291" s="1163" t="s">
        <v>685</v>
      </c>
    </row>
    <row r="292" spans="1:4" s="1161" customFormat="1" ht="11.25" customHeight="1" x14ac:dyDescent="0.2">
      <c r="A292" s="1425"/>
      <c r="B292" s="1162">
        <v>81753.14</v>
      </c>
      <c r="C292" s="1162">
        <v>81753.136999999988</v>
      </c>
      <c r="D292" s="1163" t="s">
        <v>568</v>
      </c>
    </row>
    <row r="293" spans="1:4" s="1161" customFormat="1" ht="11.25" customHeight="1" x14ac:dyDescent="0.2">
      <c r="A293" s="1425"/>
      <c r="B293" s="1162">
        <v>11473</v>
      </c>
      <c r="C293" s="1162">
        <v>10822.04666</v>
      </c>
      <c r="D293" s="1163" t="s">
        <v>679</v>
      </c>
    </row>
    <row r="294" spans="1:4" s="1161" customFormat="1" ht="11.25" customHeight="1" x14ac:dyDescent="0.2">
      <c r="A294" s="1425"/>
      <c r="B294" s="1162">
        <v>1032</v>
      </c>
      <c r="C294" s="1162">
        <v>1032</v>
      </c>
      <c r="D294" s="1163" t="s">
        <v>680</v>
      </c>
    </row>
    <row r="295" spans="1:4" s="1161" customFormat="1" ht="21" x14ac:dyDescent="0.2">
      <c r="A295" s="1425"/>
      <c r="B295" s="1162">
        <v>283.08</v>
      </c>
      <c r="C295" s="1162">
        <v>283.08</v>
      </c>
      <c r="D295" s="1163" t="s">
        <v>2642</v>
      </c>
    </row>
    <row r="296" spans="1:4" s="1161" customFormat="1" ht="10.5" customHeight="1" x14ac:dyDescent="0.2">
      <c r="A296" s="1425"/>
      <c r="B296" s="1162">
        <v>18</v>
      </c>
      <c r="C296" s="1162">
        <v>18</v>
      </c>
      <c r="D296" s="1163" t="s">
        <v>686</v>
      </c>
    </row>
    <row r="297" spans="1:4" s="1161" customFormat="1" ht="10.5" customHeight="1" x14ac:dyDescent="0.2">
      <c r="A297" s="1426"/>
      <c r="B297" s="1157">
        <v>96300.62</v>
      </c>
      <c r="C297" s="1157">
        <v>95649.663659999991</v>
      </c>
      <c r="D297" s="1164" t="s">
        <v>11</v>
      </c>
    </row>
    <row r="298" spans="1:4" s="1161" customFormat="1" ht="10.5" customHeight="1" x14ac:dyDescent="0.2">
      <c r="A298" s="1425" t="s">
        <v>937</v>
      </c>
      <c r="B298" s="1162">
        <v>14676.67</v>
      </c>
      <c r="C298" s="1162">
        <v>14676.666999999999</v>
      </c>
      <c r="D298" s="1163" t="s">
        <v>568</v>
      </c>
    </row>
    <row r="299" spans="1:4" s="1161" customFormat="1" ht="10.5" customHeight="1" x14ac:dyDescent="0.2">
      <c r="A299" s="1425"/>
      <c r="B299" s="1162">
        <v>3486</v>
      </c>
      <c r="C299" s="1162">
        <v>3486</v>
      </c>
      <c r="D299" s="1163" t="s">
        <v>679</v>
      </c>
    </row>
    <row r="300" spans="1:4" s="1161" customFormat="1" ht="10.5" customHeight="1" x14ac:dyDescent="0.2">
      <c r="A300" s="1425"/>
      <c r="B300" s="1162">
        <v>275</v>
      </c>
      <c r="C300" s="1162">
        <v>275</v>
      </c>
      <c r="D300" s="1163" t="s">
        <v>680</v>
      </c>
    </row>
    <row r="301" spans="1:4" s="1161" customFormat="1" ht="10.5" customHeight="1" x14ac:dyDescent="0.2">
      <c r="A301" s="1426"/>
      <c r="B301" s="1157">
        <v>18437.669999999998</v>
      </c>
      <c r="C301" s="1157">
        <v>18437.667000000001</v>
      </c>
      <c r="D301" s="1164" t="s">
        <v>11</v>
      </c>
    </row>
    <row r="302" spans="1:4" s="1161" customFormat="1" ht="10.5" customHeight="1" x14ac:dyDescent="0.2">
      <c r="A302" s="1425" t="s">
        <v>941</v>
      </c>
      <c r="B302" s="1162">
        <v>200</v>
      </c>
      <c r="C302" s="1162">
        <v>200</v>
      </c>
      <c r="D302" s="1163" t="s">
        <v>2824</v>
      </c>
    </row>
    <row r="303" spans="1:4" s="1161" customFormat="1" ht="10.5" customHeight="1" x14ac:dyDescent="0.2">
      <c r="A303" s="1425"/>
      <c r="B303" s="1162">
        <v>150</v>
      </c>
      <c r="C303" s="1162">
        <v>150</v>
      </c>
      <c r="D303" s="1163" t="s">
        <v>3253</v>
      </c>
    </row>
    <row r="304" spans="1:4" s="1161" customFormat="1" ht="10.5" customHeight="1" x14ac:dyDescent="0.2">
      <c r="A304" s="1425"/>
      <c r="B304" s="1162">
        <v>20457.919999999998</v>
      </c>
      <c r="C304" s="1162">
        <v>20457.919999999998</v>
      </c>
      <c r="D304" s="1163" t="s">
        <v>568</v>
      </c>
    </row>
    <row r="305" spans="1:4" s="1161" customFormat="1" ht="10.5" customHeight="1" x14ac:dyDescent="0.2">
      <c r="A305" s="1425"/>
      <c r="B305" s="1162">
        <v>6573</v>
      </c>
      <c r="C305" s="1162">
        <v>5954.8308200000001</v>
      </c>
      <c r="D305" s="1163" t="s">
        <v>679</v>
      </c>
    </row>
    <row r="306" spans="1:4" s="1161" customFormat="1" ht="10.5" customHeight="1" x14ac:dyDescent="0.2">
      <c r="A306" s="1425"/>
      <c r="B306" s="1162">
        <v>820</v>
      </c>
      <c r="C306" s="1162">
        <v>820</v>
      </c>
      <c r="D306" s="1163" t="s">
        <v>680</v>
      </c>
    </row>
    <row r="307" spans="1:4" s="1161" customFormat="1" ht="10.5" customHeight="1" x14ac:dyDescent="0.2">
      <c r="A307" s="1425"/>
      <c r="B307" s="1162">
        <v>600</v>
      </c>
      <c r="C307" s="1162">
        <v>600</v>
      </c>
      <c r="D307" s="1163" t="s">
        <v>4812</v>
      </c>
    </row>
    <row r="308" spans="1:4" s="1161" customFormat="1" ht="21" x14ac:dyDescent="0.2">
      <c r="A308" s="1425"/>
      <c r="B308" s="1162">
        <v>67.400000000000006</v>
      </c>
      <c r="C308" s="1162">
        <v>67.400000000000006</v>
      </c>
      <c r="D308" s="1163" t="s">
        <v>2642</v>
      </c>
    </row>
    <row r="309" spans="1:4" s="1161" customFormat="1" ht="10.5" customHeight="1" x14ac:dyDescent="0.2">
      <c r="A309" s="1426"/>
      <c r="B309" s="1157">
        <v>28868.32</v>
      </c>
      <c r="C309" s="1157">
        <v>28250.150819999999</v>
      </c>
      <c r="D309" s="1164" t="s">
        <v>11</v>
      </c>
    </row>
    <row r="310" spans="1:4" s="1161" customFormat="1" ht="10.5" customHeight="1" x14ac:dyDescent="0.2">
      <c r="A310" s="1425" t="s">
        <v>940</v>
      </c>
      <c r="B310" s="1162">
        <v>25563.039999999997</v>
      </c>
      <c r="C310" s="1162">
        <v>25563.038999999997</v>
      </c>
      <c r="D310" s="1163" t="s">
        <v>568</v>
      </c>
    </row>
    <row r="311" spans="1:4" s="1161" customFormat="1" ht="10.5" customHeight="1" x14ac:dyDescent="0.2">
      <c r="A311" s="1425"/>
      <c r="B311" s="1162">
        <v>6874</v>
      </c>
      <c r="C311" s="1162">
        <v>6426.5539600000002</v>
      </c>
      <c r="D311" s="1163" t="s">
        <v>679</v>
      </c>
    </row>
    <row r="312" spans="1:4" s="1161" customFormat="1" ht="10.5" customHeight="1" x14ac:dyDescent="0.2">
      <c r="A312" s="1425"/>
      <c r="B312" s="1162">
        <v>510</v>
      </c>
      <c r="C312" s="1162">
        <v>510</v>
      </c>
      <c r="D312" s="1163" t="s">
        <v>680</v>
      </c>
    </row>
    <row r="313" spans="1:4" s="1161" customFormat="1" ht="10.5" customHeight="1" x14ac:dyDescent="0.2">
      <c r="A313" s="1425"/>
      <c r="B313" s="1162">
        <v>700</v>
      </c>
      <c r="C313" s="1162">
        <v>0</v>
      </c>
      <c r="D313" s="1163" t="s">
        <v>3748</v>
      </c>
    </row>
    <row r="314" spans="1:4" s="1161" customFormat="1" ht="21" x14ac:dyDescent="0.2">
      <c r="A314" s="1425"/>
      <c r="B314" s="1162">
        <v>94.36</v>
      </c>
      <c r="C314" s="1162">
        <v>94.36</v>
      </c>
      <c r="D314" s="1163" t="s">
        <v>2642</v>
      </c>
    </row>
    <row r="315" spans="1:4" s="1161" customFormat="1" ht="10.5" customHeight="1" x14ac:dyDescent="0.2">
      <c r="A315" s="1426"/>
      <c r="B315" s="1157">
        <v>33741.399999999994</v>
      </c>
      <c r="C315" s="1157">
        <v>32593.952959999999</v>
      </c>
      <c r="D315" s="1164" t="s">
        <v>11</v>
      </c>
    </row>
    <row r="316" spans="1:4" s="1161" customFormat="1" ht="10.5" customHeight="1" x14ac:dyDescent="0.2">
      <c r="A316" s="1425" t="s">
        <v>933</v>
      </c>
      <c r="B316" s="1162">
        <v>400</v>
      </c>
      <c r="C316" s="1162">
        <v>400</v>
      </c>
      <c r="D316" s="1163" t="s">
        <v>2824</v>
      </c>
    </row>
    <row r="317" spans="1:4" s="1161" customFormat="1" ht="10.5" customHeight="1" x14ac:dyDescent="0.2">
      <c r="A317" s="1425"/>
      <c r="B317" s="1162">
        <v>153</v>
      </c>
      <c r="C317" s="1162">
        <v>153</v>
      </c>
      <c r="D317" s="1163" t="s">
        <v>3253</v>
      </c>
    </row>
    <row r="318" spans="1:4" s="1161" customFormat="1" ht="10.5" customHeight="1" x14ac:dyDescent="0.2">
      <c r="A318" s="1425"/>
      <c r="B318" s="1162">
        <v>12387.35</v>
      </c>
      <c r="C318" s="1162">
        <v>12387.35</v>
      </c>
      <c r="D318" s="1163" t="s">
        <v>568</v>
      </c>
    </row>
    <row r="319" spans="1:4" s="1161" customFormat="1" ht="10.5" customHeight="1" x14ac:dyDescent="0.2">
      <c r="A319" s="1425"/>
      <c r="B319" s="1162">
        <v>2904</v>
      </c>
      <c r="C319" s="1162">
        <v>2868.2369199999998</v>
      </c>
      <c r="D319" s="1163" t="s">
        <v>679</v>
      </c>
    </row>
    <row r="320" spans="1:4" s="1161" customFormat="1" ht="10.5" customHeight="1" x14ac:dyDescent="0.2">
      <c r="A320" s="1425"/>
      <c r="B320" s="1162">
        <v>111</v>
      </c>
      <c r="C320" s="1162">
        <v>111</v>
      </c>
      <c r="D320" s="1163" t="s">
        <v>680</v>
      </c>
    </row>
    <row r="321" spans="1:4" s="1161" customFormat="1" ht="10.5" customHeight="1" x14ac:dyDescent="0.2">
      <c r="A321" s="1426"/>
      <c r="B321" s="1157">
        <v>15955.35</v>
      </c>
      <c r="C321" s="1157">
        <v>15919.58692</v>
      </c>
      <c r="D321" s="1164" t="s">
        <v>11</v>
      </c>
    </row>
    <row r="322" spans="1:4" s="1161" customFormat="1" ht="10.5" customHeight="1" x14ac:dyDescent="0.2">
      <c r="A322" s="1425" t="s">
        <v>942</v>
      </c>
      <c r="B322" s="1162">
        <v>200</v>
      </c>
      <c r="C322" s="1162">
        <v>200</v>
      </c>
      <c r="D322" s="1163" t="s">
        <v>2824</v>
      </c>
    </row>
    <row r="323" spans="1:4" s="1161" customFormat="1" ht="10.5" customHeight="1" x14ac:dyDescent="0.2">
      <c r="A323" s="1425"/>
      <c r="B323" s="1162">
        <v>14739.099999999999</v>
      </c>
      <c r="C323" s="1162">
        <v>14739.098000000002</v>
      </c>
      <c r="D323" s="1163" t="s">
        <v>568</v>
      </c>
    </row>
    <row r="324" spans="1:4" s="1161" customFormat="1" ht="10.5" customHeight="1" x14ac:dyDescent="0.2">
      <c r="A324" s="1425"/>
      <c r="B324" s="1162">
        <v>5091</v>
      </c>
      <c r="C324" s="1162">
        <v>4629.5740299999998</v>
      </c>
      <c r="D324" s="1163" t="s">
        <v>679</v>
      </c>
    </row>
    <row r="325" spans="1:4" s="1161" customFormat="1" ht="10.5" customHeight="1" x14ac:dyDescent="0.2">
      <c r="A325" s="1425"/>
      <c r="B325" s="1162">
        <v>441</v>
      </c>
      <c r="C325" s="1162">
        <v>441</v>
      </c>
      <c r="D325" s="1163" t="s">
        <v>680</v>
      </c>
    </row>
    <row r="326" spans="1:4" s="1161" customFormat="1" ht="10.5" customHeight="1" x14ac:dyDescent="0.2">
      <c r="A326" s="1425"/>
      <c r="B326" s="1162">
        <v>500</v>
      </c>
      <c r="C326" s="1162">
        <v>0</v>
      </c>
      <c r="D326" s="1163" t="s">
        <v>4813</v>
      </c>
    </row>
    <row r="327" spans="1:4" s="1161" customFormat="1" ht="10.5" customHeight="1" x14ac:dyDescent="0.2">
      <c r="A327" s="1426"/>
      <c r="B327" s="1157">
        <v>20971.099999999999</v>
      </c>
      <c r="C327" s="1157">
        <v>20009.672030000002</v>
      </c>
      <c r="D327" s="1164" t="s">
        <v>11</v>
      </c>
    </row>
    <row r="328" spans="1:4" s="1161" customFormat="1" ht="10.5" customHeight="1" x14ac:dyDescent="0.2">
      <c r="A328" s="1425" t="s">
        <v>938</v>
      </c>
      <c r="B328" s="1162">
        <v>700</v>
      </c>
      <c r="C328" s="1162">
        <v>700</v>
      </c>
      <c r="D328" s="1163" t="s">
        <v>537</v>
      </c>
    </row>
    <row r="329" spans="1:4" s="1161" customFormat="1" ht="10.5" customHeight="1" x14ac:dyDescent="0.2">
      <c r="A329" s="1425"/>
      <c r="B329" s="1162">
        <v>300</v>
      </c>
      <c r="C329" s="1162">
        <v>300</v>
      </c>
      <c r="D329" s="1163" t="s">
        <v>2824</v>
      </c>
    </row>
    <row r="330" spans="1:4" s="1161" customFormat="1" ht="10.5" customHeight="1" x14ac:dyDescent="0.2">
      <c r="A330" s="1425"/>
      <c r="B330" s="1162">
        <v>387.66</v>
      </c>
      <c r="C330" s="1162">
        <v>218.12</v>
      </c>
      <c r="D330" s="1163" t="s">
        <v>3749</v>
      </c>
    </row>
    <row r="331" spans="1:4" s="1161" customFormat="1" ht="10.5" customHeight="1" x14ac:dyDescent="0.2">
      <c r="A331" s="1425"/>
      <c r="B331" s="1162">
        <v>17337.449999999997</v>
      </c>
      <c r="C331" s="1162">
        <v>17337.45</v>
      </c>
      <c r="D331" s="1163" t="s">
        <v>568</v>
      </c>
    </row>
    <row r="332" spans="1:4" s="1161" customFormat="1" ht="10.5" customHeight="1" x14ac:dyDescent="0.2">
      <c r="A332" s="1425"/>
      <c r="B332" s="1162">
        <v>5747</v>
      </c>
      <c r="C332" s="1162">
        <v>5345.2229100000004</v>
      </c>
      <c r="D332" s="1163" t="s">
        <v>679</v>
      </c>
    </row>
    <row r="333" spans="1:4" s="1161" customFormat="1" ht="10.5" customHeight="1" x14ac:dyDescent="0.2">
      <c r="A333" s="1425"/>
      <c r="B333" s="1162">
        <v>365</v>
      </c>
      <c r="C333" s="1162">
        <v>365</v>
      </c>
      <c r="D333" s="1163" t="s">
        <v>680</v>
      </c>
    </row>
    <row r="334" spans="1:4" s="1161" customFormat="1" ht="10.5" customHeight="1" x14ac:dyDescent="0.2">
      <c r="A334" s="1426"/>
      <c r="B334" s="1157">
        <v>24837.109999999997</v>
      </c>
      <c r="C334" s="1157">
        <v>24265.79291</v>
      </c>
      <c r="D334" s="1164" t="s">
        <v>11</v>
      </c>
    </row>
    <row r="335" spans="1:4" s="1161" customFormat="1" ht="11.25" customHeight="1" x14ac:dyDescent="0.2">
      <c r="A335" s="1425" t="s">
        <v>935</v>
      </c>
      <c r="B335" s="1162">
        <v>65</v>
      </c>
      <c r="C335" s="1162">
        <v>65</v>
      </c>
      <c r="D335" s="1163" t="s">
        <v>3072</v>
      </c>
    </row>
    <row r="336" spans="1:4" s="1161" customFormat="1" ht="10.5" customHeight="1" x14ac:dyDescent="0.2">
      <c r="A336" s="1425"/>
      <c r="B336" s="1162">
        <v>200</v>
      </c>
      <c r="C336" s="1162">
        <v>200</v>
      </c>
      <c r="D336" s="1163" t="s">
        <v>2824</v>
      </c>
    </row>
    <row r="337" spans="1:4" s="1161" customFormat="1" ht="10.5" customHeight="1" x14ac:dyDescent="0.2">
      <c r="A337" s="1425"/>
      <c r="B337" s="1162">
        <v>120</v>
      </c>
      <c r="C337" s="1162">
        <v>120</v>
      </c>
      <c r="D337" s="1163" t="s">
        <v>3253</v>
      </c>
    </row>
    <row r="338" spans="1:4" s="1161" customFormat="1" ht="10.5" customHeight="1" x14ac:dyDescent="0.2">
      <c r="A338" s="1425"/>
      <c r="B338" s="1162">
        <v>14794.89</v>
      </c>
      <c r="C338" s="1162">
        <v>14794.885999999999</v>
      </c>
      <c r="D338" s="1163" t="s">
        <v>568</v>
      </c>
    </row>
    <row r="339" spans="1:4" s="1161" customFormat="1" ht="10.5" customHeight="1" x14ac:dyDescent="0.2">
      <c r="A339" s="1425"/>
      <c r="B339" s="1162">
        <v>4034</v>
      </c>
      <c r="C339" s="1162">
        <v>3530.72181</v>
      </c>
      <c r="D339" s="1163" t="s">
        <v>679</v>
      </c>
    </row>
    <row r="340" spans="1:4" s="1161" customFormat="1" ht="10.5" customHeight="1" x14ac:dyDescent="0.2">
      <c r="A340" s="1425"/>
      <c r="B340" s="1162">
        <v>439</v>
      </c>
      <c r="C340" s="1162">
        <v>439</v>
      </c>
      <c r="D340" s="1163" t="s">
        <v>680</v>
      </c>
    </row>
    <row r="341" spans="1:4" s="1161" customFormat="1" ht="21" x14ac:dyDescent="0.2">
      <c r="A341" s="1425"/>
      <c r="B341" s="1162">
        <v>67.400000000000006</v>
      </c>
      <c r="C341" s="1162">
        <v>67.400000000000006</v>
      </c>
      <c r="D341" s="1163" t="s">
        <v>2642</v>
      </c>
    </row>
    <row r="342" spans="1:4" s="1161" customFormat="1" ht="11.25" customHeight="1" x14ac:dyDescent="0.2">
      <c r="A342" s="1425"/>
      <c r="B342" s="1162">
        <v>2675.15</v>
      </c>
      <c r="C342" s="1162">
        <v>2675.1492499999999</v>
      </c>
      <c r="D342" s="1163" t="s">
        <v>4814</v>
      </c>
    </row>
    <row r="343" spans="1:4" s="1161" customFormat="1" ht="11.25" customHeight="1" x14ac:dyDescent="0.2">
      <c r="A343" s="1426"/>
      <c r="B343" s="1157">
        <v>22395.440000000002</v>
      </c>
      <c r="C343" s="1157">
        <v>21892.157059999998</v>
      </c>
      <c r="D343" s="1164" t="s">
        <v>11</v>
      </c>
    </row>
    <row r="344" spans="1:4" s="1161" customFormat="1" ht="11.25" customHeight="1" x14ac:dyDescent="0.2">
      <c r="A344" s="1425" t="s">
        <v>939</v>
      </c>
      <c r="B344" s="1162">
        <v>20454.25</v>
      </c>
      <c r="C344" s="1162">
        <v>20454.252</v>
      </c>
      <c r="D344" s="1163" t="s">
        <v>568</v>
      </c>
    </row>
    <row r="345" spans="1:4" s="1161" customFormat="1" ht="11.25" customHeight="1" x14ac:dyDescent="0.2">
      <c r="A345" s="1425"/>
      <c r="B345" s="1162">
        <v>6920</v>
      </c>
      <c r="C345" s="1162">
        <v>6528.8867200000004</v>
      </c>
      <c r="D345" s="1163" t="s">
        <v>679</v>
      </c>
    </row>
    <row r="346" spans="1:4" s="1161" customFormat="1" ht="11.25" customHeight="1" x14ac:dyDescent="0.2">
      <c r="A346" s="1425"/>
      <c r="B346" s="1162">
        <v>318</v>
      </c>
      <c r="C346" s="1162">
        <v>318</v>
      </c>
      <c r="D346" s="1163" t="s">
        <v>680</v>
      </c>
    </row>
    <row r="347" spans="1:4" s="1161" customFormat="1" ht="11.25" customHeight="1" x14ac:dyDescent="0.2">
      <c r="A347" s="1425"/>
      <c r="B347" s="1162">
        <v>3900</v>
      </c>
      <c r="C347" s="1162">
        <v>3900</v>
      </c>
      <c r="D347" s="1163" t="s">
        <v>4815</v>
      </c>
    </row>
    <row r="348" spans="1:4" s="1161" customFormat="1" ht="11.25" customHeight="1" x14ac:dyDescent="0.2">
      <c r="A348" s="1426"/>
      <c r="B348" s="1157">
        <v>31592.25</v>
      </c>
      <c r="C348" s="1157">
        <v>31201.138719999999</v>
      </c>
      <c r="D348" s="1164" t="s">
        <v>11</v>
      </c>
    </row>
    <row r="349" spans="1:4" s="1161" customFormat="1" ht="11.25" customHeight="1" x14ac:dyDescent="0.2">
      <c r="A349" s="1425" t="s">
        <v>932</v>
      </c>
      <c r="B349" s="1162">
        <v>600</v>
      </c>
      <c r="C349" s="1162">
        <v>600</v>
      </c>
      <c r="D349" s="1163" t="s">
        <v>537</v>
      </c>
    </row>
    <row r="350" spans="1:4" s="1161" customFormat="1" ht="11.25" customHeight="1" x14ac:dyDescent="0.2">
      <c r="A350" s="1425"/>
      <c r="B350" s="1162">
        <v>400</v>
      </c>
      <c r="C350" s="1162">
        <v>400</v>
      </c>
      <c r="D350" s="1163" t="s">
        <v>2824</v>
      </c>
    </row>
    <row r="351" spans="1:4" s="1161" customFormat="1" ht="11.25" customHeight="1" x14ac:dyDescent="0.2">
      <c r="A351" s="1425"/>
      <c r="B351" s="1162">
        <v>14851.07</v>
      </c>
      <c r="C351" s="1162">
        <v>14851.065000000001</v>
      </c>
      <c r="D351" s="1163" t="s">
        <v>568</v>
      </c>
    </row>
    <row r="352" spans="1:4" s="1161" customFormat="1" ht="11.25" customHeight="1" x14ac:dyDescent="0.2">
      <c r="A352" s="1425"/>
      <c r="B352" s="1162">
        <v>4162</v>
      </c>
      <c r="C352" s="1162">
        <v>4046.4028199999998</v>
      </c>
      <c r="D352" s="1163" t="s">
        <v>679</v>
      </c>
    </row>
    <row r="353" spans="1:4" s="1161" customFormat="1" ht="11.25" customHeight="1" x14ac:dyDescent="0.2">
      <c r="A353" s="1425"/>
      <c r="B353" s="1162">
        <v>559</v>
      </c>
      <c r="C353" s="1162">
        <v>559</v>
      </c>
      <c r="D353" s="1163" t="s">
        <v>680</v>
      </c>
    </row>
    <row r="354" spans="1:4" s="1161" customFormat="1" ht="21" x14ac:dyDescent="0.2">
      <c r="A354" s="1425"/>
      <c r="B354" s="1162">
        <v>67.400000000000006</v>
      </c>
      <c r="C354" s="1162">
        <v>67.150000000000006</v>
      </c>
      <c r="D354" s="1163" t="s">
        <v>2642</v>
      </c>
    </row>
    <row r="355" spans="1:4" s="1161" customFormat="1" ht="11.25" customHeight="1" x14ac:dyDescent="0.2">
      <c r="A355" s="1426"/>
      <c r="B355" s="1157">
        <v>20639.47</v>
      </c>
      <c r="C355" s="1157">
        <v>20523.617820000003</v>
      </c>
      <c r="D355" s="1164" t="s">
        <v>11</v>
      </c>
    </row>
    <row r="356" spans="1:4" s="1161" customFormat="1" ht="11.25" customHeight="1" x14ac:dyDescent="0.2">
      <c r="A356" s="1425" t="s">
        <v>857</v>
      </c>
      <c r="B356" s="1162">
        <v>35</v>
      </c>
      <c r="C356" s="1162">
        <v>35</v>
      </c>
      <c r="D356" s="1163" t="s">
        <v>684</v>
      </c>
    </row>
    <row r="357" spans="1:4" s="1161" customFormat="1" ht="11.25" customHeight="1" x14ac:dyDescent="0.2">
      <c r="A357" s="1425"/>
      <c r="B357" s="1162">
        <v>20587.099999999999</v>
      </c>
      <c r="C357" s="1162">
        <v>20580.603879999999</v>
      </c>
      <c r="D357" s="1163" t="s">
        <v>568</v>
      </c>
    </row>
    <row r="358" spans="1:4" s="1161" customFormat="1" ht="11.25" customHeight="1" x14ac:dyDescent="0.2">
      <c r="A358" s="1425"/>
      <c r="B358" s="1162">
        <v>5349</v>
      </c>
      <c r="C358" s="1162">
        <v>5194.2931500000004</v>
      </c>
      <c r="D358" s="1163" t="s">
        <v>679</v>
      </c>
    </row>
    <row r="359" spans="1:4" s="1161" customFormat="1" ht="11.25" customHeight="1" x14ac:dyDescent="0.2">
      <c r="A359" s="1425"/>
      <c r="B359" s="1162">
        <v>1127</v>
      </c>
      <c r="C359" s="1162">
        <v>1126.5730000000001</v>
      </c>
      <c r="D359" s="1163" t="s">
        <v>680</v>
      </c>
    </row>
    <row r="360" spans="1:4" s="1161" customFormat="1" ht="21" x14ac:dyDescent="0.2">
      <c r="A360" s="1425"/>
      <c r="B360" s="1162">
        <v>67.400000000000006</v>
      </c>
      <c r="C360" s="1162">
        <v>67.400000000000006</v>
      </c>
      <c r="D360" s="1163" t="s">
        <v>2642</v>
      </c>
    </row>
    <row r="361" spans="1:4" s="1161" customFormat="1" ht="11.25" customHeight="1" x14ac:dyDescent="0.2">
      <c r="A361" s="1426"/>
      <c r="B361" s="1157">
        <v>27165.5</v>
      </c>
      <c r="C361" s="1157">
        <v>27003.870029999998</v>
      </c>
      <c r="D361" s="1164" t="s">
        <v>11</v>
      </c>
    </row>
    <row r="362" spans="1:4" s="1161" customFormat="1" ht="11.25" customHeight="1" x14ac:dyDescent="0.2">
      <c r="A362" s="1425" t="s">
        <v>936</v>
      </c>
      <c r="B362" s="1162">
        <v>200</v>
      </c>
      <c r="C362" s="1162">
        <v>200</v>
      </c>
      <c r="D362" s="1163" t="s">
        <v>2824</v>
      </c>
    </row>
    <row r="363" spans="1:4" s="1161" customFormat="1" ht="11.25" customHeight="1" x14ac:dyDescent="0.2">
      <c r="A363" s="1425"/>
      <c r="B363" s="1162">
        <v>89</v>
      </c>
      <c r="C363" s="1162">
        <v>89</v>
      </c>
      <c r="D363" s="1163" t="s">
        <v>3253</v>
      </c>
    </row>
    <row r="364" spans="1:4" s="1161" customFormat="1" ht="11.25" customHeight="1" x14ac:dyDescent="0.2">
      <c r="A364" s="1425"/>
      <c r="B364" s="1162">
        <v>12334.57</v>
      </c>
      <c r="C364" s="1162">
        <v>12334.568000000001</v>
      </c>
      <c r="D364" s="1163" t="s">
        <v>568</v>
      </c>
    </row>
    <row r="365" spans="1:4" s="1161" customFormat="1" ht="11.25" customHeight="1" x14ac:dyDescent="0.2">
      <c r="A365" s="1425"/>
      <c r="B365" s="1162">
        <v>2712</v>
      </c>
      <c r="C365" s="1162">
        <v>2542.8558499999999</v>
      </c>
      <c r="D365" s="1163" t="s">
        <v>679</v>
      </c>
    </row>
    <row r="366" spans="1:4" s="1161" customFormat="1" ht="11.25" customHeight="1" x14ac:dyDescent="0.2">
      <c r="A366" s="1425"/>
      <c r="B366" s="1162">
        <v>245</v>
      </c>
      <c r="C366" s="1162">
        <v>245</v>
      </c>
      <c r="D366" s="1163" t="s">
        <v>680</v>
      </c>
    </row>
    <row r="367" spans="1:4" s="1161" customFormat="1" ht="21" x14ac:dyDescent="0.2">
      <c r="A367" s="1425"/>
      <c r="B367" s="1162">
        <v>67.400000000000006</v>
      </c>
      <c r="C367" s="1162">
        <v>67.400000000000006</v>
      </c>
      <c r="D367" s="1163" t="s">
        <v>2642</v>
      </c>
    </row>
    <row r="368" spans="1:4" s="1161" customFormat="1" ht="11.25" customHeight="1" x14ac:dyDescent="0.2">
      <c r="A368" s="1425"/>
      <c r="B368" s="1162">
        <v>888.39</v>
      </c>
      <c r="C368" s="1162">
        <v>888.38085999999998</v>
      </c>
      <c r="D368" s="1163" t="s">
        <v>3769</v>
      </c>
    </row>
    <row r="369" spans="1:4" s="1161" customFormat="1" ht="11.25" customHeight="1" x14ac:dyDescent="0.2">
      <c r="A369" s="1425"/>
      <c r="B369" s="1162">
        <v>500</v>
      </c>
      <c r="C369" s="1162">
        <v>500</v>
      </c>
      <c r="D369" s="1163" t="s">
        <v>3750</v>
      </c>
    </row>
    <row r="370" spans="1:4" s="1161" customFormat="1" ht="11.25" customHeight="1" x14ac:dyDescent="0.2">
      <c r="A370" s="1426"/>
      <c r="B370" s="1157">
        <v>17036.36</v>
      </c>
      <c r="C370" s="1157">
        <v>16867.204710000002</v>
      </c>
      <c r="D370" s="1164" t="s">
        <v>11</v>
      </c>
    </row>
    <row r="371" spans="1:4" s="1161" customFormat="1" ht="11.25" customHeight="1" x14ac:dyDescent="0.2">
      <c r="A371" s="1425" t="s">
        <v>878</v>
      </c>
      <c r="B371" s="1162">
        <v>930.8</v>
      </c>
      <c r="C371" s="1162">
        <v>194.30301</v>
      </c>
      <c r="D371" s="1163" t="s">
        <v>4252</v>
      </c>
    </row>
    <row r="372" spans="1:4" s="1161" customFormat="1" ht="11.25" customHeight="1" x14ac:dyDescent="0.2">
      <c r="A372" s="1425"/>
      <c r="B372" s="1162">
        <v>140</v>
      </c>
      <c r="C372" s="1162">
        <v>140</v>
      </c>
      <c r="D372" s="1163" t="s">
        <v>3253</v>
      </c>
    </row>
    <row r="373" spans="1:4" s="1161" customFormat="1" ht="11.25" customHeight="1" x14ac:dyDescent="0.2">
      <c r="A373" s="1425"/>
      <c r="B373" s="1162">
        <v>17115.330000000002</v>
      </c>
      <c r="C373" s="1162">
        <v>17115.329000000002</v>
      </c>
      <c r="D373" s="1163" t="s">
        <v>568</v>
      </c>
    </row>
    <row r="374" spans="1:4" s="1161" customFormat="1" ht="11.25" customHeight="1" x14ac:dyDescent="0.2">
      <c r="A374" s="1425"/>
      <c r="B374" s="1162">
        <v>5590</v>
      </c>
      <c r="C374" s="1162">
        <v>4889.94146</v>
      </c>
      <c r="D374" s="1163" t="s">
        <v>679</v>
      </c>
    </row>
    <row r="375" spans="1:4" s="1161" customFormat="1" ht="11.25" customHeight="1" x14ac:dyDescent="0.2">
      <c r="A375" s="1425"/>
      <c r="B375" s="1162">
        <v>98</v>
      </c>
      <c r="C375" s="1162">
        <v>98</v>
      </c>
      <c r="D375" s="1163" t="s">
        <v>680</v>
      </c>
    </row>
    <row r="376" spans="1:4" s="1161" customFormat="1" ht="21" x14ac:dyDescent="0.2">
      <c r="A376" s="1425"/>
      <c r="B376" s="1162">
        <v>337</v>
      </c>
      <c r="C376" s="1162">
        <v>337</v>
      </c>
      <c r="D376" s="1163" t="s">
        <v>2642</v>
      </c>
    </row>
    <row r="377" spans="1:4" s="1161" customFormat="1" ht="11.25" customHeight="1" x14ac:dyDescent="0.2">
      <c r="A377" s="1425"/>
      <c r="B377" s="1162">
        <v>423.5</v>
      </c>
      <c r="C377" s="1162">
        <v>80.5</v>
      </c>
      <c r="D377" s="1163" t="s">
        <v>3261</v>
      </c>
    </row>
    <row r="378" spans="1:4" s="1161" customFormat="1" ht="11.25" customHeight="1" x14ac:dyDescent="0.2">
      <c r="A378" s="1426"/>
      <c r="B378" s="1157">
        <v>24634.63</v>
      </c>
      <c r="C378" s="1157">
        <v>22855.073470000003</v>
      </c>
      <c r="D378" s="1164" t="s">
        <v>11</v>
      </c>
    </row>
    <row r="379" spans="1:4" s="1161" customFormat="1" ht="11.25" customHeight="1" x14ac:dyDescent="0.2">
      <c r="A379" s="1425" t="s">
        <v>873</v>
      </c>
      <c r="B379" s="1162">
        <v>300</v>
      </c>
      <c r="C379" s="1162">
        <v>300</v>
      </c>
      <c r="D379" s="1163" t="s">
        <v>2824</v>
      </c>
    </row>
    <row r="380" spans="1:4" s="1161" customFormat="1" ht="11.25" customHeight="1" x14ac:dyDescent="0.2">
      <c r="A380" s="1425"/>
      <c r="B380" s="1162">
        <v>14908.68</v>
      </c>
      <c r="C380" s="1162">
        <v>14908.672999999999</v>
      </c>
      <c r="D380" s="1163" t="s">
        <v>568</v>
      </c>
    </row>
    <row r="381" spans="1:4" s="1161" customFormat="1" ht="11.25" customHeight="1" x14ac:dyDescent="0.2">
      <c r="A381" s="1425"/>
      <c r="B381" s="1162">
        <v>3864</v>
      </c>
      <c r="C381" s="1162">
        <v>3738.8499499999998</v>
      </c>
      <c r="D381" s="1163" t="s">
        <v>679</v>
      </c>
    </row>
    <row r="382" spans="1:4" s="1161" customFormat="1" ht="11.25" customHeight="1" x14ac:dyDescent="0.2">
      <c r="A382" s="1425"/>
      <c r="B382" s="1162">
        <v>267</v>
      </c>
      <c r="C382" s="1162">
        <v>267</v>
      </c>
      <c r="D382" s="1163" t="s">
        <v>680</v>
      </c>
    </row>
    <row r="383" spans="1:4" s="1161" customFormat="1" ht="11.25" customHeight="1" x14ac:dyDescent="0.2">
      <c r="A383" s="1426"/>
      <c r="B383" s="1157">
        <v>19339.68</v>
      </c>
      <c r="C383" s="1157">
        <v>19214.522949999999</v>
      </c>
      <c r="D383" s="1164" t="s">
        <v>11</v>
      </c>
    </row>
    <row r="384" spans="1:4" s="1161" customFormat="1" ht="11.25" customHeight="1" x14ac:dyDescent="0.2">
      <c r="A384" s="1425" t="s">
        <v>1721</v>
      </c>
      <c r="B384" s="1162">
        <v>20872.669999999998</v>
      </c>
      <c r="C384" s="1162">
        <v>20872.667999999998</v>
      </c>
      <c r="D384" s="1163" t="s">
        <v>568</v>
      </c>
    </row>
    <row r="385" spans="1:4" s="1161" customFormat="1" ht="11.25" customHeight="1" x14ac:dyDescent="0.2">
      <c r="A385" s="1425"/>
      <c r="B385" s="1162">
        <v>6180</v>
      </c>
      <c r="C385" s="1162">
        <v>5960.1307999999999</v>
      </c>
      <c r="D385" s="1163" t="s">
        <v>679</v>
      </c>
    </row>
    <row r="386" spans="1:4" s="1161" customFormat="1" ht="11.25" customHeight="1" x14ac:dyDescent="0.2">
      <c r="A386" s="1425"/>
      <c r="B386" s="1162">
        <v>781</v>
      </c>
      <c r="C386" s="1162">
        <v>781</v>
      </c>
      <c r="D386" s="1163" t="s">
        <v>680</v>
      </c>
    </row>
    <row r="387" spans="1:4" s="1161" customFormat="1" ht="11.25" customHeight="1" x14ac:dyDescent="0.2">
      <c r="A387" s="1426"/>
      <c r="B387" s="1157">
        <v>27833.67</v>
      </c>
      <c r="C387" s="1157">
        <v>27613.798799999997</v>
      </c>
      <c r="D387" s="1164" t="s">
        <v>11</v>
      </c>
    </row>
    <row r="388" spans="1:4" s="1161" customFormat="1" ht="11.25" customHeight="1" x14ac:dyDescent="0.2">
      <c r="A388" s="1425" t="s">
        <v>1722</v>
      </c>
      <c r="B388" s="1162">
        <v>300</v>
      </c>
      <c r="C388" s="1162">
        <v>300</v>
      </c>
      <c r="D388" s="1163" t="s">
        <v>2824</v>
      </c>
    </row>
    <row r="389" spans="1:4" s="1161" customFormat="1" ht="11.25" customHeight="1" x14ac:dyDescent="0.2">
      <c r="A389" s="1425"/>
      <c r="B389" s="1162">
        <v>11912.49</v>
      </c>
      <c r="C389" s="1162">
        <v>11912.491</v>
      </c>
      <c r="D389" s="1163" t="s">
        <v>568</v>
      </c>
    </row>
    <row r="390" spans="1:4" s="1161" customFormat="1" ht="11.25" customHeight="1" x14ac:dyDescent="0.2">
      <c r="A390" s="1425"/>
      <c r="B390" s="1162">
        <v>3332</v>
      </c>
      <c r="C390" s="1162">
        <v>3138.1562800000002</v>
      </c>
      <c r="D390" s="1163" t="s">
        <v>679</v>
      </c>
    </row>
    <row r="391" spans="1:4" s="1161" customFormat="1" ht="11.25" customHeight="1" x14ac:dyDescent="0.2">
      <c r="A391" s="1425"/>
      <c r="B391" s="1162">
        <v>224</v>
      </c>
      <c r="C391" s="1162">
        <v>224</v>
      </c>
      <c r="D391" s="1163" t="s">
        <v>680</v>
      </c>
    </row>
    <row r="392" spans="1:4" s="1161" customFormat="1" ht="21" x14ac:dyDescent="0.2">
      <c r="A392" s="1425"/>
      <c r="B392" s="1162">
        <v>67.400000000000006</v>
      </c>
      <c r="C392" s="1162">
        <v>67.400000000000006</v>
      </c>
      <c r="D392" s="1163" t="s">
        <v>2642</v>
      </c>
    </row>
    <row r="393" spans="1:4" s="1161" customFormat="1" ht="11.25" customHeight="1" x14ac:dyDescent="0.2">
      <c r="A393" s="1426"/>
      <c r="B393" s="1157">
        <v>15835.89</v>
      </c>
      <c r="C393" s="1157">
        <v>15642.047279999999</v>
      </c>
      <c r="D393" s="1164" t="s">
        <v>11</v>
      </c>
    </row>
    <row r="394" spans="1:4" s="1161" customFormat="1" ht="11.25" customHeight="1" x14ac:dyDescent="0.2">
      <c r="A394" s="1425" t="s">
        <v>924</v>
      </c>
      <c r="B394" s="1162">
        <v>5161.7</v>
      </c>
      <c r="C394" s="1162">
        <v>5161.6980000000003</v>
      </c>
      <c r="D394" s="1163" t="s">
        <v>568</v>
      </c>
    </row>
    <row r="395" spans="1:4" s="1161" customFormat="1" ht="11.25" customHeight="1" x14ac:dyDescent="0.2">
      <c r="A395" s="1425"/>
      <c r="B395" s="1162">
        <v>1801.5</v>
      </c>
      <c r="C395" s="1162">
        <v>1801.5</v>
      </c>
      <c r="D395" s="1163" t="s">
        <v>679</v>
      </c>
    </row>
    <row r="396" spans="1:4" s="1161" customFormat="1" ht="11.25" customHeight="1" x14ac:dyDescent="0.2">
      <c r="A396" s="1425"/>
      <c r="B396" s="1162">
        <v>53.5</v>
      </c>
      <c r="C396" s="1162">
        <v>53.5</v>
      </c>
      <c r="D396" s="1163" t="s">
        <v>680</v>
      </c>
    </row>
    <row r="397" spans="1:4" s="1161" customFormat="1" ht="21" x14ac:dyDescent="0.2">
      <c r="A397" s="1425"/>
      <c r="B397" s="1162">
        <v>809</v>
      </c>
      <c r="C397" s="1162">
        <v>809</v>
      </c>
      <c r="D397" s="1163" t="s">
        <v>2642</v>
      </c>
    </row>
    <row r="398" spans="1:4" s="1161" customFormat="1" ht="11.25" customHeight="1" x14ac:dyDescent="0.2">
      <c r="A398" s="1426"/>
      <c r="B398" s="1157">
        <v>7825.7</v>
      </c>
      <c r="C398" s="1157">
        <v>7825.6980000000003</v>
      </c>
      <c r="D398" s="1164" t="s">
        <v>11</v>
      </c>
    </row>
    <row r="399" spans="1:4" s="1161" customFormat="1" ht="11.25" customHeight="1" x14ac:dyDescent="0.2">
      <c r="A399" s="1425" t="s">
        <v>791</v>
      </c>
      <c r="B399" s="1162">
        <v>542.64</v>
      </c>
      <c r="C399" s="1162">
        <v>542.63957999999991</v>
      </c>
      <c r="D399" s="1163" t="s">
        <v>4250</v>
      </c>
    </row>
    <row r="400" spans="1:4" s="1161" customFormat="1" ht="11.25" customHeight="1" x14ac:dyDescent="0.2">
      <c r="A400" s="1425"/>
      <c r="B400" s="1162">
        <v>73</v>
      </c>
      <c r="C400" s="1162">
        <v>73</v>
      </c>
      <c r="D400" s="1163" t="s">
        <v>3223</v>
      </c>
    </row>
    <row r="401" spans="1:4" s="1161" customFormat="1" ht="11.25" customHeight="1" x14ac:dyDescent="0.2">
      <c r="A401" s="1425"/>
      <c r="B401" s="1162">
        <v>180</v>
      </c>
      <c r="C401" s="1162">
        <v>180</v>
      </c>
      <c r="D401" s="1163" t="s">
        <v>685</v>
      </c>
    </row>
    <row r="402" spans="1:4" s="1161" customFormat="1" ht="11.25" customHeight="1" x14ac:dyDescent="0.2">
      <c r="A402" s="1425"/>
      <c r="B402" s="1162">
        <v>25.369999999999997</v>
      </c>
      <c r="C402" s="1162">
        <v>25.357500000000002</v>
      </c>
      <c r="D402" s="1163" t="s">
        <v>3491</v>
      </c>
    </row>
    <row r="403" spans="1:4" s="1161" customFormat="1" ht="11.25" customHeight="1" x14ac:dyDescent="0.2">
      <c r="A403" s="1425"/>
      <c r="B403" s="1162">
        <v>58.41</v>
      </c>
      <c r="C403" s="1162">
        <v>58.412999999999997</v>
      </c>
      <c r="D403" s="1163" t="s">
        <v>3699</v>
      </c>
    </row>
    <row r="404" spans="1:4" s="1161" customFormat="1" ht="11.25" customHeight="1" x14ac:dyDescent="0.2">
      <c r="A404" s="1425"/>
      <c r="B404" s="1162">
        <v>60908.06</v>
      </c>
      <c r="C404" s="1162">
        <v>60908.06</v>
      </c>
      <c r="D404" s="1163" t="s">
        <v>568</v>
      </c>
    </row>
    <row r="405" spans="1:4" s="1161" customFormat="1" ht="11.25" customHeight="1" x14ac:dyDescent="0.2">
      <c r="A405" s="1425"/>
      <c r="B405" s="1162">
        <v>9887</v>
      </c>
      <c r="C405" s="1162">
        <v>9513.4241000000002</v>
      </c>
      <c r="D405" s="1163" t="s">
        <v>679</v>
      </c>
    </row>
    <row r="406" spans="1:4" s="1161" customFormat="1" ht="11.25" customHeight="1" x14ac:dyDescent="0.2">
      <c r="A406" s="1425"/>
      <c r="B406" s="1162">
        <v>3992</v>
      </c>
      <c r="C406" s="1162">
        <v>3992</v>
      </c>
      <c r="D406" s="1163" t="s">
        <v>680</v>
      </c>
    </row>
    <row r="407" spans="1:4" s="1161" customFormat="1" ht="11.25" customHeight="1" x14ac:dyDescent="0.2">
      <c r="A407" s="1425"/>
      <c r="B407" s="1162">
        <v>7466.61</v>
      </c>
      <c r="C407" s="1162">
        <v>7466.6039999999994</v>
      </c>
      <c r="D407" s="1163" t="s">
        <v>4816</v>
      </c>
    </row>
    <row r="408" spans="1:4" s="1161" customFormat="1" ht="21" x14ac:dyDescent="0.2">
      <c r="A408" s="1425"/>
      <c r="B408" s="1162">
        <v>134.80000000000001</v>
      </c>
      <c r="C408" s="1162">
        <v>134.80000000000001</v>
      </c>
      <c r="D408" s="1163" t="s">
        <v>2642</v>
      </c>
    </row>
    <row r="409" spans="1:4" s="1161" customFormat="1" ht="11.25" customHeight="1" x14ac:dyDescent="0.2">
      <c r="A409" s="1426"/>
      <c r="B409" s="1157">
        <v>83267.89</v>
      </c>
      <c r="C409" s="1157">
        <v>82894.298179999998</v>
      </c>
      <c r="D409" s="1164" t="s">
        <v>11</v>
      </c>
    </row>
    <row r="410" spans="1:4" s="1161" customFormat="1" ht="11.25" customHeight="1" x14ac:dyDescent="0.2">
      <c r="A410" s="1425" t="s">
        <v>803</v>
      </c>
      <c r="B410" s="1162">
        <v>553.5</v>
      </c>
      <c r="C410" s="1162">
        <v>553.49384999999995</v>
      </c>
      <c r="D410" s="1163" t="s">
        <v>4250</v>
      </c>
    </row>
    <row r="411" spans="1:4" s="1161" customFormat="1" ht="11.25" customHeight="1" x14ac:dyDescent="0.2">
      <c r="A411" s="1425"/>
      <c r="B411" s="1162">
        <v>36</v>
      </c>
      <c r="C411" s="1162">
        <v>36</v>
      </c>
      <c r="D411" s="1163" t="s">
        <v>3223</v>
      </c>
    </row>
    <row r="412" spans="1:4" s="1161" customFormat="1" ht="11.25" customHeight="1" x14ac:dyDescent="0.2">
      <c r="A412" s="1425"/>
      <c r="B412" s="1162">
        <v>160</v>
      </c>
      <c r="C412" s="1162">
        <v>160</v>
      </c>
      <c r="D412" s="1163" t="s">
        <v>2824</v>
      </c>
    </row>
    <row r="413" spans="1:4" s="1161" customFormat="1" ht="11.25" customHeight="1" x14ac:dyDescent="0.2">
      <c r="A413" s="1425"/>
      <c r="B413" s="1162">
        <v>95</v>
      </c>
      <c r="C413" s="1162">
        <v>95</v>
      </c>
      <c r="D413" s="1163" t="s">
        <v>3253</v>
      </c>
    </row>
    <row r="414" spans="1:4" s="1161" customFormat="1" ht="11.25" customHeight="1" x14ac:dyDescent="0.2">
      <c r="A414" s="1425"/>
      <c r="B414" s="1162">
        <v>631.1</v>
      </c>
      <c r="C414" s="1162">
        <v>631.1</v>
      </c>
      <c r="D414" s="1163" t="s">
        <v>685</v>
      </c>
    </row>
    <row r="415" spans="1:4" s="1161" customFormat="1" ht="11.25" customHeight="1" x14ac:dyDescent="0.2">
      <c r="A415" s="1425"/>
      <c r="B415" s="1162">
        <v>38679.469999999994</v>
      </c>
      <c r="C415" s="1162">
        <v>38679.467999999993</v>
      </c>
      <c r="D415" s="1163" t="s">
        <v>568</v>
      </c>
    </row>
    <row r="416" spans="1:4" s="1161" customFormat="1" ht="11.25" customHeight="1" x14ac:dyDescent="0.2">
      <c r="A416" s="1425"/>
      <c r="B416" s="1162">
        <v>8119</v>
      </c>
      <c r="C416" s="1162">
        <v>6959.1787299999996</v>
      </c>
      <c r="D416" s="1163" t="s">
        <v>679</v>
      </c>
    </row>
    <row r="417" spans="1:4" s="1161" customFormat="1" ht="11.25" customHeight="1" x14ac:dyDescent="0.2">
      <c r="A417" s="1425"/>
      <c r="B417" s="1162">
        <v>1431</v>
      </c>
      <c r="C417" s="1162">
        <v>1431</v>
      </c>
      <c r="D417" s="1163" t="s">
        <v>680</v>
      </c>
    </row>
    <row r="418" spans="1:4" s="1161" customFormat="1" ht="21" x14ac:dyDescent="0.2">
      <c r="A418" s="1425"/>
      <c r="B418" s="1162">
        <v>134.80000000000001</v>
      </c>
      <c r="C418" s="1162">
        <v>134.80000000000001</v>
      </c>
      <c r="D418" s="1163" t="s">
        <v>2642</v>
      </c>
    </row>
    <row r="419" spans="1:4" s="1161" customFormat="1" ht="11.25" customHeight="1" x14ac:dyDescent="0.2">
      <c r="A419" s="1426"/>
      <c r="B419" s="1157">
        <v>49839.869999999995</v>
      </c>
      <c r="C419" s="1157">
        <v>48680.040579999993</v>
      </c>
      <c r="D419" s="1164" t="s">
        <v>11</v>
      </c>
    </row>
    <row r="420" spans="1:4" s="1161" customFormat="1" ht="11.25" customHeight="1" x14ac:dyDescent="0.2">
      <c r="A420" s="1425" t="s">
        <v>793</v>
      </c>
      <c r="B420" s="1162">
        <v>128</v>
      </c>
      <c r="C420" s="1162">
        <v>128</v>
      </c>
      <c r="D420" s="1163" t="s">
        <v>3223</v>
      </c>
    </row>
    <row r="421" spans="1:4" s="1161" customFormat="1" ht="11.25" customHeight="1" x14ac:dyDescent="0.2">
      <c r="A421" s="1425"/>
      <c r="B421" s="1162">
        <v>3282.37</v>
      </c>
      <c r="C421" s="1162">
        <v>3282.3666000000003</v>
      </c>
      <c r="D421" s="1163" t="s">
        <v>4310</v>
      </c>
    </row>
    <row r="422" spans="1:4" s="1161" customFormat="1" ht="11.25" customHeight="1" x14ac:dyDescent="0.2">
      <c r="A422" s="1425"/>
      <c r="B422" s="1162">
        <v>400</v>
      </c>
      <c r="C422" s="1162">
        <v>400</v>
      </c>
      <c r="D422" s="1163" t="s">
        <v>3072</v>
      </c>
    </row>
    <row r="423" spans="1:4" s="1161" customFormat="1" ht="11.25" customHeight="1" x14ac:dyDescent="0.2">
      <c r="A423" s="1425"/>
      <c r="B423" s="1162">
        <v>318</v>
      </c>
      <c r="C423" s="1162">
        <v>318</v>
      </c>
      <c r="D423" s="1163" t="s">
        <v>685</v>
      </c>
    </row>
    <row r="424" spans="1:4" s="1161" customFormat="1" ht="11.25" customHeight="1" x14ac:dyDescent="0.2">
      <c r="A424" s="1425"/>
      <c r="B424" s="1162">
        <v>72104.78</v>
      </c>
      <c r="C424" s="1162">
        <v>72104.782999999996</v>
      </c>
      <c r="D424" s="1163" t="s">
        <v>568</v>
      </c>
    </row>
    <row r="425" spans="1:4" s="1161" customFormat="1" ht="11.25" customHeight="1" x14ac:dyDescent="0.2">
      <c r="A425" s="1425"/>
      <c r="B425" s="1162">
        <v>10219</v>
      </c>
      <c r="C425" s="1162">
        <v>9330.0480399999997</v>
      </c>
      <c r="D425" s="1163" t="s">
        <v>679</v>
      </c>
    </row>
    <row r="426" spans="1:4" s="1161" customFormat="1" ht="11.25" customHeight="1" x14ac:dyDescent="0.2">
      <c r="A426" s="1425"/>
      <c r="B426" s="1162">
        <v>1050</v>
      </c>
      <c r="C426" s="1162">
        <v>976.80104000000006</v>
      </c>
      <c r="D426" s="1163" t="s">
        <v>680</v>
      </c>
    </row>
    <row r="427" spans="1:4" s="1161" customFormat="1" ht="21" x14ac:dyDescent="0.2">
      <c r="A427" s="1425"/>
      <c r="B427" s="1162">
        <v>391.8</v>
      </c>
      <c r="C427" s="1162">
        <v>391.8</v>
      </c>
      <c r="D427" s="1163" t="s">
        <v>2642</v>
      </c>
    </row>
    <row r="428" spans="1:4" s="1161" customFormat="1" ht="11.25" customHeight="1" x14ac:dyDescent="0.2">
      <c r="A428" s="1426"/>
      <c r="B428" s="1157">
        <v>87893.95</v>
      </c>
      <c r="C428" s="1157">
        <v>86931.798679999993</v>
      </c>
      <c r="D428" s="1164" t="s">
        <v>11</v>
      </c>
    </row>
    <row r="429" spans="1:4" s="1161" customFormat="1" ht="11.25" customHeight="1" x14ac:dyDescent="0.2">
      <c r="A429" s="1425" t="s">
        <v>3243</v>
      </c>
      <c r="B429" s="1162">
        <v>488.1</v>
      </c>
      <c r="C429" s="1162">
        <v>488.09622999999999</v>
      </c>
      <c r="D429" s="1163" t="s">
        <v>4250</v>
      </c>
    </row>
    <row r="430" spans="1:4" s="1161" customFormat="1" ht="11.25" customHeight="1" x14ac:dyDescent="0.2">
      <c r="A430" s="1425"/>
      <c r="B430" s="1162">
        <v>2270</v>
      </c>
      <c r="C430" s="1162">
        <v>2270</v>
      </c>
      <c r="D430" s="1163" t="s">
        <v>2824</v>
      </c>
    </row>
    <row r="431" spans="1:4" s="1161" customFormat="1" ht="11.25" customHeight="1" x14ac:dyDescent="0.2">
      <c r="A431" s="1425"/>
      <c r="B431" s="1162">
        <v>20</v>
      </c>
      <c r="C431" s="1162">
        <v>20</v>
      </c>
      <c r="D431" s="1163" t="s">
        <v>684</v>
      </c>
    </row>
    <row r="432" spans="1:4" s="1161" customFormat="1" ht="11.25" customHeight="1" x14ac:dyDescent="0.2">
      <c r="A432" s="1425"/>
      <c r="B432" s="1162">
        <v>37385.339999999997</v>
      </c>
      <c r="C432" s="1162">
        <v>37385.334999999999</v>
      </c>
      <c r="D432" s="1163" t="s">
        <v>568</v>
      </c>
    </row>
    <row r="433" spans="1:4" s="1161" customFormat="1" ht="11.25" customHeight="1" x14ac:dyDescent="0.2">
      <c r="A433" s="1425"/>
      <c r="B433" s="1162">
        <v>5602</v>
      </c>
      <c r="C433" s="1162">
        <v>5054.2400399999997</v>
      </c>
      <c r="D433" s="1163" t="s">
        <v>679</v>
      </c>
    </row>
    <row r="434" spans="1:4" s="1161" customFormat="1" ht="11.25" customHeight="1" x14ac:dyDescent="0.2">
      <c r="A434" s="1425"/>
      <c r="B434" s="1162">
        <v>1505</v>
      </c>
      <c r="C434" s="1162">
        <v>1505</v>
      </c>
      <c r="D434" s="1163" t="s">
        <v>680</v>
      </c>
    </row>
    <row r="435" spans="1:4" s="1161" customFormat="1" ht="11.25" customHeight="1" x14ac:dyDescent="0.2">
      <c r="A435" s="1425"/>
      <c r="B435" s="1162">
        <v>31216.87</v>
      </c>
      <c r="C435" s="1162">
        <v>31216.851929999997</v>
      </c>
      <c r="D435" s="1163" t="s">
        <v>3263</v>
      </c>
    </row>
    <row r="436" spans="1:4" s="1161" customFormat="1" ht="21" x14ac:dyDescent="0.2">
      <c r="A436" s="1425"/>
      <c r="B436" s="1162">
        <v>134.80000000000001</v>
      </c>
      <c r="C436" s="1162">
        <v>134.80000000000001</v>
      </c>
      <c r="D436" s="1163" t="s">
        <v>2642</v>
      </c>
    </row>
    <row r="437" spans="1:4" s="1161" customFormat="1" ht="11.25" customHeight="1" x14ac:dyDescent="0.2">
      <c r="A437" s="1425"/>
      <c r="B437" s="1162">
        <v>7300</v>
      </c>
      <c r="C437" s="1162">
        <v>7300</v>
      </c>
      <c r="D437" s="1163" t="s">
        <v>4817</v>
      </c>
    </row>
    <row r="438" spans="1:4" s="1161" customFormat="1" ht="11.25" customHeight="1" x14ac:dyDescent="0.2">
      <c r="A438" s="1426"/>
      <c r="B438" s="1157">
        <v>85922.11</v>
      </c>
      <c r="C438" s="1157">
        <v>85374.323199999999</v>
      </c>
      <c r="D438" s="1164" t="s">
        <v>11</v>
      </c>
    </row>
    <row r="439" spans="1:4" s="1161" customFormat="1" ht="11.25" customHeight="1" x14ac:dyDescent="0.2">
      <c r="A439" s="1425" t="s">
        <v>785</v>
      </c>
      <c r="B439" s="1162">
        <v>472.45</v>
      </c>
      <c r="C439" s="1162">
        <v>472.44529999999997</v>
      </c>
      <c r="D439" s="1163" t="s">
        <v>4250</v>
      </c>
    </row>
    <row r="440" spans="1:4" s="1161" customFormat="1" ht="11.25" customHeight="1" x14ac:dyDescent="0.2">
      <c r="A440" s="1425"/>
      <c r="B440" s="1162">
        <v>1650</v>
      </c>
      <c r="C440" s="1162">
        <v>0</v>
      </c>
      <c r="D440" s="1163" t="s">
        <v>4166</v>
      </c>
    </row>
    <row r="441" spans="1:4" s="1161" customFormat="1" ht="11.25" customHeight="1" x14ac:dyDescent="0.2">
      <c r="A441" s="1425"/>
      <c r="B441" s="1162">
        <v>180</v>
      </c>
      <c r="C441" s="1162">
        <v>180</v>
      </c>
      <c r="D441" s="1163" t="s">
        <v>685</v>
      </c>
    </row>
    <row r="442" spans="1:4" s="1161" customFormat="1" ht="11.25" customHeight="1" x14ac:dyDescent="0.2">
      <c r="A442" s="1425"/>
      <c r="B442" s="1162">
        <v>19.7</v>
      </c>
      <c r="C442" s="1162">
        <v>19.7</v>
      </c>
      <c r="D442" s="1163" t="s">
        <v>4778</v>
      </c>
    </row>
    <row r="443" spans="1:4" s="1161" customFormat="1" ht="11.25" customHeight="1" x14ac:dyDescent="0.2">
      <c r="A443" s="1425"/>
      <c r="B443" s="1162">
        <v>28365.06</v>
      </c>
      <c r="C443" s="1162">
        <v>28365.059000000001</v>
      </c>
      <c r="D443" s="1163" t="s">
        <v>568</v>
      </c>
    </row>
    <row r="444" spans="1:4" s="1161" customFormat="1" ht="11.25" customHeight="1" x14ac:dyDescent="0.2">
      <c r="A444" s="1425"/>
      <c r="B444" s="1162">
        <v>3715</v>
      </c>
      <c r="C444" s="1162">
        <v>3439.98747</v>
      </c>
      <c r="D444" s="1163" t="s">
        <v>679</v>
      </c>
    </row>
    <row r="445" spans="1:4" s="1161" customFormat="1" ht="11.25" customHeight="1" x14ac:dyDescent="0.2">
      <c r="A445" s="1425"/>
      <c r="B445" s="1162">
        <v>309</v>
      </c>
      <c r="C445" s="1162">
        <v>309</v>
      </c>
      <c r="D445" s="1163" t="s">
        <v>680</v>
      </c>
    </row>
    <row r="446" spans="1:4" s="1161" customFormat="1" ht="21" x14ac:dyDescent="0.2">
      <c r="A446" s="1425"/>
      <c r="B446" s="1162">
        <v>337</v>
      </c>
      <c r="C446" s="1162">
        <v>337</v>
      </c>
      <c r="D446" s="1163" t="s">
        <v>2642</v>
      </c>
    </row>
    <row r="447" spans="1:4" s="1161" customFormat="1" ht="11.25" customHeight="1" x14ac:dyDescent="0.2">
      <c r="A447" s="1426"/>
      <c r="B447" s="1157">
        <v>35048.21</v>
      </c>
      <c r="C447" s="1157">
        <v>33123.191769999998</v>
      </c>
      <c r="D447" s="1164" t="s">
        <v>11</v>
      </c>
    </row>
    <row r="448" spans="1:4" s="1161" customFormat="1" ht="11.25" customHeight="1" x14ac:dyDescent="0.2">
      <c r="A448" s="1425" t="s">
        <v>2858</v>
      </c>
      <c r="B448" s="1162">
        <v>36</v>
      </c>
      <c r="C448" s="1162">
        <v>36</v>
      </c>
      <c r="D448" s="1163" t="s">
        <v>3223</v>
      </c>
    </row>
    <row r="449" spans="1:4" s="1161" customFormat="1" ht="11.25" customHeight="1" x14ac:dyDescent="0.2">
      <c r="A449" s="1425"/>
      <c r="B449" s="1162">
        <v>200</v>
      </c>
      <c r="C449" s="1162">
        <v>200</v>
      </c>
      <c r="D449" s="1163" t="s">
        <v>3072</v>
      </c>
    </row>
    <row r="450" spans="1:4" s="1161" customFormat="1" ht="11.25" customHeight="1" x14ac:dyDescent="0.2">
      <c r="A450" s="1425"/>
      <c r="B450" s="1162">
        <v>15</v>
      </c>
      <c r="C450" s="1162">
        <v>15</v>
      </c>
      <c r="D450" s="1163" t="s">
        <v>685</v>
      </c>
    </row>
    <row r="451" spans="1:4" s="1161" customFormat="1" ht="11.25" customHeight="1" x14ac:dyDescent="0.2">
      <c r="A451" s="1425"/>
      <c r="B451" s="1162">
        <v>5.08</v>
      </c>
      <c r="C451" s="1162">
        <v>5.0715000000000003</v>
      </c>
      <c r="D451" s="1163" t="s">
        <v>3491</v>
      </c>
    </row>
    <row r="452" spans="1:4" s="1161" customFormat="1" ht="11.25" customHeight="1" x14ac:dyDescent="0.2">
      <c r="A452" s="1425"/>
      <c r="B452" s="1162">
        <v>116.83</v>
      </c>
      <c r="C452" s="1162">
        <v>116.827</v>
      </c>
      <c r="D452" s="1163" t="s">
        <v>3699</v>
      </c>
    </row>
    <row r="453" spans="1:4" s="1161" customFormat="1" ht="11.25" customHeight="1" x14ac:dyDescent="0.2">
      <c r="A453" s="1425"/>
      <c r="B453" s="1162">
        <v>44537.99</v>
      </c>
      <c r="C453" s="1162">
        <v>44537.99</v>
      </c>
      <c r="D453" s="1163" t="s">
        <v>568</v>
      </c>
    </row>
    <row r="454" spans="1:4" s="1161" customFormat="1" ht="11.25" customHeight="1" x14ac:dyDescent="0.2">
      <c r="A454" s="1425"/>
      <c r="B454" s="1162">
        <v>4322</v>
      </c>
      <c r="C454" s="1162">
        <v>4199.7480999999998</v>
      </c>
      <c r="D454" s="1163" t="s">
        <v>679</v>
      </c>
    </row>
    <row r="455" spans="1:4" s="1161" customFormat="1" ht="11.25" customHeight="1" x14ac:dyDescent="0.2">
      <c r="A455" s="1425"/>
      <c r="B455" s="1162">
        <v>441</v>
      </c>
      <c r="C455" s="1162">
        <v>441</v>
      </c>
      <c r="D455" s="1163" t="s">
        <v>680</v>
      </c>
    </row>
    <row r="456" spans="1:4" s="1161" customFormat="1" ht="11.25" customHeight="1" x14ac:dyDescent="0.2">
      <c r="A456" s="1425"/>
      <c r="B456" s="1162">
        <v>1000</v>
      </c>
      <c r="C456" s="1162">
        <v>0</v>
      </c>
      <c r="D456" s="1163" t="s">
        <v>1726</v>
      </c>
    </row>
    <row r="457" spans="1:4" s="1161" customFormat="1" ht="21" x14ac:dyDescent="0.2">
      <c r="A457" s="1425"/>
      <c r="B457" s="1162">
        <v>341.16</v>
      </c>
      <c r="C457" s="1162">
        <v>341.16</v>
      </c>
      <c r="D457" s="1163" t="s">
        <v>2642</v>
      </c>
    </row>
    <row r="458" spans="1:4" s="1161" customFormat="1" ht="11.25" customHeight="1" x14ac:dyDescent="0.2">
      <c r="A458" s="1425"/>
      <c r="B458" s="1162">
        <v>144</v>
      </c>
      <c r="C458" s="1162">
        <v>144</v>
      </c>
      <c r="D458" s="1163" t="s">
        <v>1723</v>
      </c>
    </row>
    <row r="459" spans="1:4" s="1161" customFormat="1" ht="11.25" customHeight="1" x14ac:dyDescent="0.2">
      <c r="A459" s="1425"/>
      <c r="B459" s="1162">
        <v>275</v>
      </c>
      <c r="C459" s="1162">
        <v>275</v>
      </c>
      <c r="D459" s="1163" t="s">
        <v>686</v>
      </c>
    </row>
    <row r="460" spans="1:4" s="1161" customFormat="1" ht="11.25" customHeight="1" x14ac:dyDescent="0.2">
      <c r="A460" s="1425"/>
      <c r="B460" s="1162">
        <v>512.20000000000005</v>
      </c>
      <c r="C460" s="1162">
        <v>512.20000000000005</v>
      </c>
      <c r="D460" s="1163" t="s">
        <v>681</v>
      </c>
    </row>
    <row r="461" spans="1:4" s="1161" customFormat="1" ht="11.25" customHeight="1" x14ac:dyDescent="0.2">
      <c r="A461" s="1425"/>
      <c r="B461" s="1162">
        <v>100</v>
      </c>
      <c r="C461" s="1162">
        <v>100</v>
      </c>
      <c r="D461" s="1163" t="s">
        <v>2859</v>
      </c>
    </row>
    <row r="462" spans="1:4" s="1161" customFormat="1" ht="11.25" customHeight="1" x14ac:dyDescent="0.2">
      <c r="A462" s="1426"/>
      <c r="B462" s="1157">
        <v>52046.26</v>
      </c>
      <c r="C462" s="1157">
        <v>50923.996599999999</v>
      </c>
      <c r="D462" s="1164" t="s">
        <v>11</v>
      </c>
    </row>
    <row r="463" spans="1:4" s="1161" customFormat="1" ht="11.25" customHeight="1" x14ac:dyDescent="0.2">
      <c r="A463" s="1425" t="s">
        <v>786</v>
      </c>
      <c r="B463" s="1162">
        <v>511.12</v>
      </c>
      <c r="C463" s="1162">
        <v>511.11520000000002</v>
      </c>
      <c r="D463" s="1163" t="s">
        <v>4250</v>
      </c>
    </row>
    <row r="464" spans="1:4" s="1161" customFormat="1" ht="11.25" customHeight="1" x14ac:dyDescent="0.2">
      <c r="A464" s="1425"/>
      <c r="B464" s="1162">
        <v>183</v>
      </c>
      <c r="C464" s="1162">
        <v>183</v>
      </c>
      <c r="D464" s="1163" t="s">
        <v>3223</v>
      </c>
    </row>
    <row r="465" spans="1:4" s="1161" customFormat="1" ht="11.25" customHeight="1" x14ac:dyDescent="0.2">
      <c r="A465" s="1425"/>
      <c r="B465" s="1162">
        <v>500</v>
      </c>
      <c r="C465" s="1162">
        <v>500</v>
      </c>
      <c r="D465" s="1163" t="s">
        <v>2824</v>
      </c>
    </row>
    <row r="466" spans="1:4" s="1161" customFormat="1" ht="11.25" customHeight="1" x14ac:dyDescent="0.2">
      <c r="A466" s="1425"/>
      <c r="B466" s="1162">
        <v>195</v>
      </c>
      <c r="C466" s="1162">
        <v>195</v>
      </c>
      <c r="D466" s="1163" t="s">
        <v>685</v>
      </c>
    </row>
    <row r="467" spans="1:4" s="1161" customFormat="1" ht="11.25" customHeight="1" x14ac:dyDescent="0.2">
      <c r="A467" s="1425"/>
      <c r="B467" s="1162">
        <v>25</v>
      </c>
      <c r="C467" s="1162">
        <v>25</v>
      </c>
      <c r="D467" s="1163" t="s">
        <v>684</v>
      </c>
    </row>
    <row r="468" spans="1:4" s="1161" customFormat="1" ht="11.25" customHeight="1" x14ac:dyDescent="0.2">
      <c r="A468" s="1425"/>
      <c r="B468" s="1162">
        <v>34387.799999999996</v>
      </c>
      <c r="C468" s="1162">
        <v>34387.794000000002</v>
      </c>
      <c r="D468" s="1163" t="s">
        <v>568</v>
      </c>
    </row>
    <row r="469" spans="1:4" s="1161" customFormat="1" ht="11.25" customHeight="1" x14ac:dyDescent="0.2">
      <c r="A469" s="1425"/>
      <c r="B469" s="1162">
        <v>5423</v>
      </c>
      <c r="C469" s="1162">
        <v>4530.6125199999997</v>
      </c>
      <c r="D469" s="1163" t="s">
        <v>679</v>
      </c>
    </row>
    <row r="470" spans="1:4" s="1161" customFormat="1" ht="11.25" customHeight="1" x14ac:dyDescent="0.2">
      <c r="A470" s="1425"/>
      <c r="B470" s="1162">
        <v>2485</v>
      </c>
      <c r="C470" s="1162">
        <v>2485</v>
      </c>
      <c r="D470" s="1163" t="s">
        <v>680</v>
      </c>
    </row>
    <row r="471" spans="1:4" s="1161" customFormat="1" ht="21" x14ac:dyDescent="0.2">
      <c r="A471" s="1425"/>
      <c r="B471" s="1162">
        <v>215.68</v>
      </c>
      <c r="C471" s="1162">
        <v>215.68</v>
      </c>
      <c r="D471" s="1163" t="s">
        <v>2642</v>
      </c>
    </row>
    <row r="472" spans="1:4" s="1161" customFormat="1" ht="11.25" customHeight="1" x14ac:dyDescent="0.2">
      <c r="A472" s="1425"/>
      <c r="B472" s="1162">
        <v>275</v>
      </c>
      <c r="C472" s="1162">
        <v>275</v>
      </c>
      <c r="D472" s="1163" t="s">
        <v>686</v>
      </c>
    </row>
    <row r="473" spans="1:4" s="1161" customFormat="1" ht="11.25" customHeight="1" x14ac:dyDescent="0.2">
      <c r="A473" s="1425"/>
      <c r="B473" s="1162">
        <v>96</v>
      </c>
      <c r="C473" s="1162">
        <v>96</v>
      </c>
      <c r="D473" s="1163" t="s">
        <v>681</v>
      </c>
    </row>
    <row r="474" spans="1:4" s="1161" customFormat="1" ht="11.25" customHeight="1" x14ac:dyDescent="0.2">
      <c r="A474" s="1426"/>
      <c r="B474" s="1157">
        <v>44296.6</v>
      </c>
      <c r="C474" s="1157">
        <v>43404.201720000005</v>
      </c>
      <c r="D474" s="1164" t="s">
        <v>11</v>
      </c>
    </row>
    <row r="475" spans="1:4" s="1161" customFormat="1" ht="11.25" customHeight="1" x14ac:dyDescent="0.2">
      <c r="A475" s="1425" t="s">
        <v>1724</v>
      </c>
      <c r="B475" s="1162">
        <v>15</v>
      </c>
      <c r="C475" s="1162">
        <v>15</v>
      </c>
      <c r="D475" s="1163" t="s">
        <v>685</v>
      </c>
    </row>
    <row r="476" spans="1:4" s="1161" customFormat="1" ht="11.25" customHeight="1" x14ac:dyDescent="0.2">
      <c r="A476" s="1425"/>
      <c r="B476" s="1162">
        <v>11.68</v>
      </c>
      <c r="C476" s="1162">
        <v>11.68267</v>
      </c>
      <c r="D476" s="1163" t="s">
        <v>3699</v>
      </c>
    </row>
    <row r="477" spans="1:4" s="1161" customFormat="1" ht="11.25" customHeight="1" x14ac:dyDescent="0.2">
      <c r="A477" s="1425"/>
      <c r="B477" s="1162">
        <v>26100.170000000002</v>
      </c>
      <c r="C477" s="1162">
        <v>26100.165000000001</v>
      </c>
      <c r="D477" s="1163" t="s">
        <v>568</v>
      </c>
    </row>
    <row r="478" spans="1:4" s="1161" customFormat="1" ht="11.25" customHeight="1" x14ac:dyDescent="0.2">
      <c r="A478" s="1425"/>
      <c r="B478" s="1162">
        <v>3642.5</v>
      </c>
      <c r="C478" s="1162">
        <v>3378.6460099999999</v>
      </c>
      <c r="D478" s="1163" t="s">
        <v>679</v>
      </c>
    </row>
    <row r="479" spans="1:4" s="1161" customFormat="1" ht="11.25" customHeight="1" x14ac:dyDescent="0.2">
      <c r="A479" s="1425"/>
      <c r="B479" s="1162">
        <v>388</v>
      </c>
      <c r="C479" s="1162">
        <v>388</v>
      </c>
      <c r="D479" s="1163" t="s">
        <v>680</v>
      </c>
    </row>
    <row r="480" spans="1:4" s="1161" customFormat="1" ht="11.25" customHeight="1" x14ac:dyDescent="0.2">
      <c r="A480" s="1425"/>
      <c r="B480" s="1162">
        <v>6866.6</v>
      </c>
      <c r="C480" s="1162">
        <v>6866.6</v>
      </c>
      <c r="D480" s="1163" t="s">
        <v>1726</v>
      </c>
    </row>
    <row r="481" spans="1:4" s="1161" customFormat="1" ht="21" x14ac:dyDescent="0.2">
      <c r="A481" s="1425"/>
      <c r="B481" s="1162">
        <v>134.80000000000001</v>
      </c>
      <c r="C481" s="1162">
        <v>134.80000000000001</v>
      </c>
      <c r="D481" s="1163" t="s">
        <v>2642</v>
      </c>
    </row>
    <row r="482" spans="1:4" s="1161" customFormat="1" ht="11.25" customHeight="1" x14ac:dyDescent="0.2">
      <c r="A482" s="1426"/>
      <c r="B482" s="1157">
        <v>37158.750000000007</v>
      </c>
      <c r="C482" s="1157">
        <v>36894.893680000008</v>
      </c>
      <c r="D482" s="1164" t="s">
        <v>11</v>
      </c>
    </row>
    <row r="483" spans="1:4" s="1161" customFormat="1" ht="11.25" customHeight="1" x14ac:dyDescent="0.2">
      <c r="A483" s="1425" t="s">
        <v>792</v>
      </c>
      <c r="B483" s="1162">
        <v>514.21</v>
      </c>
      <c r="C483" s="1162">
        <v>514.20582999999999</v>
      </c>
      <c r="D483" s="1163" t="s">
        <v>4250</v>
      </c>
    </row>
    <row r="484" spans="1:4" s="1161" customFormat="1" ht="11.25" customHeight="1" x14ac:dyDescent="0.2">
      <c r="A484" s="1425"/>
      <c r="B484" s="1162">
        <v>99.1</v>
      </c>
      <c r="C484" s="1162">
        <v>99.1</v>
      </c>
      <c r="D484" s="1163" t="s">
        <v>3751</v>
      </c>
    </row>
    <row r="485" spans="1:4" s="1161" customFormat="1" ht="11.25" customHeight="1" x14ac:dyDescent="0.2">
      <c r="A485" s="1425"/>
      <c r="B485" s="1162">
        <v>2000</v>
      </c>
      <c r="C485" s="1162">
        <v>2000</v>
      </c>
      <c r="D485" s="1163" t="s">
        <v>3752</v>
      </c>
    </row>
    <row r="486" spans="1:4" s="1161" customFormat="1" ht="11.25" customHeight="1" x14ac:dyDescent="0.2">
      <c r="A486" s="1425"/>
      <c r="B486" s="1162">
        <v>165.8</v>
      </c>
      <c r="C486" s="1162">
        <v>165.8</v>
      </c>
      <c r="D486" s="1163" t="s">
        <v>3253</v>
      </c>
    </row>
    <row r="487" spans="1:4" s="1161" customFormat="1" ht="11.25" customHeight="1" x14ac:dyDescent="0.2">
      <c r="A487" s="1425"/>
      <c r="B487" s="1162">
        <v>180</v>
      </c>
      <c r="C487" s="1162">
        <v>180</v>
      </c>
      <c r="D487" s="1163" t="s">
        <v>685</v>
      </c>
    </row>
    <row r="488" spans="1:4" s="1161" customFormat="1" ht="11.25" customHeight="1" x14ac:dyDescent="0.2">
      <c r="A488" s="1425"/>
      <c r="B488" s="1162">
        <v>998.7</v>
      </c>
      <c r="C488" s="1162">
        <v>998.7</v>
      </c>
      <c r="D488" s="1163" t="s">
        <v>3249</v>
      </c>
    </row>
    <row r="489" spans="1:4" s="1161" customFormat="1" ht="11.25" customHeight="1" x14ac:dyDescent="0.2">
      <c r="A489" s="1425"/>
      <c r="B489" s="1162">
        <v>35215.93</v>
      </c>
      <c r="C489" s="1162">
        <v>35215.926999999996</v>
      </c>
      <c r="D489" s="1163" t="s">
        <v>568</v>
      </c>
    </row>
    <row r="490" spans="1:4" s="1161" customFormat="1" ht="11.25" customHeight="1" x14ac:dyDescent="0.2">
      <c r="A490" s="1425"/>
      <c r="B490" s="1162">
        <v>5706</v>
      </c>
      <c r="C490" s="1162">
        <v>4911.4379600000002</v>
      </c>
      <c r="D490" s="1163" t="s">
        <v>679</v>
      </c>
    </row>
    <row r="491" spans="1:4" s="1161" customFormat="1" ht="11.25" customHeight="1" x14ac:dyDescent="0.2">
      <c r="A491" s="1425"/>
      <c r="B491" s="1162">
        <v>1841</v>
      </c>
      <c r="C491" s="1162">
        <v>1841</v>
      </c>
      <c r="D491" s="1163" t="s">
        <v>680</v>
      </c>
    </row>
    <row r="492" spans="1:4" s="1161" customFormat="1" ht="11.25" customHeight="1" x14ac:dyDescent="0.2">
      <c r="A492" s="1425"/>
      <c r="B492" s="1162">
        <v>4102.6000000000004</v>
      </c>
      <c r="C492" s="1162">
        <v>4102.5974900000001</v>
      </c>
      <c r="D492" s="1163" t="s">
        <v>4818</v>
      </c>
    </row>
    <row r="493" spans="1:4" s="1161" customFormat="1" ht="11.25" customHeight="1" x14ac:dyDescent="0.2">
      <c r="A493" s="1425"/>
      <c r="B493" s="1162">
        <v>2918.15</v>
      </c>
      <c r="C493" s="1162">
        <v>2918.1432400000003</v>
      </c>
      <c r="D493" s="1163" t="s">
        <v>4819</v>
      </c>
    </row>
    <row r="494" spans="1:4" s="1161" customFormat="1" ht="21" x14ac:dyDescent="0.2">
      <c r="A494" s="1425"/>
      <c r="B494" s="1162">
        <v>229.16</v>
      </c>
      <c r="C494" s="1162">
        <v>229.16</v>
      </c>
      <c r="D494" s="1163" t="s">
        <v>2642</v>
      </c>
    </row>
    <row r="495" spans="1:4" s="1161" customFormat="1" ht="11.25" customHeight="1" x14ac:dyDescent="0.2">
      <c r="A495" s="1425"/>
      <c r="B495" s="1162">
        <v>445.5</v>
      </c>
      <c r="C495" s="1162">
        <v>445.5</v>
      </c>
      <c r="D495" s="1163" t="s">
        <v>681</v>
      </c>
    </row>
    <row r="496" spans="1:4" s="1161" customFormat="1" ht="11.25" customHeight="1" x14ac:dyDescent="0.2">
      <c r="A496" s="1426"/>
      <c r="B496" s="1157">
        <v>54416.15</v>
      </c>
      <c r="C496" s="1157">
        <v>53621.571519999998</v>
      </c>
      <c r="D496" s="1164" t="s">
        <v>11</v>
      </c>
    </row>
    <row r="497" spans="1:4" s="1161" customFormat="1" ht="11.25" customHeight="1" x14ac:dyDescent="0.2">
      <c r="A497" s="1425" t="s">
        <v>780</v>
      </c>
      <c r="B497" s="1162">
        <v>214.17</v>
      </c>
      <c r="C497" s="1162">
        <v>83.49</v>
      </c>
      <c r="D497" s="1163" t="s">
        <v>4226</v>
      </c>
    </row>
    <row r="498" spans="1:4" s="1161" customFormat="1" ht="11.25" customHeight="1" x14ac:dyDescent="0.2">
      <c r="A498" s="1425"/>
      <c r="B498" s="1162">
        <v>144</v>
      </c>
      <c r="C498" s="1162">
        <v>144</v>
      </c>
      <c r="D498" s="1163" t="s">
        <v>3253</v>
      </c>
    </row>
    <row r="499" spans="1:4" s="1161" customFormat="1" ht="11.25" customHeight="1" x14ac:dyDescent="0.2">
      <c r="A499" s="1425"/>
      <c r="B499" s="1162">
        <v>195</v>
      </c>
      <c r="C499" s="1162">
        <v>195</v>
      </c>
      <c r="D499" s="1163" t="s">
        <v>685</v>
      </c>
    </row>
    <row r="500" spans="1:4" s="1161" customFormat="1" ht="11.25" customHeight="1" x14ac:dyDescent="0.2">
      <c r="A500" s="1425"/>
      <c r="B500" s="1162">
        <v>50949.54</v>
      </c>
      <c r="C500" s="1162">
        <v>50949.536999999997</v>
      </c>
      <c r="D500" s="1163" t="s">
        <v>568</v>
      </c>
    </row>
    <row r="501" spans="1:4" s="1161" customFormat="1" ht="11.25" customHeight="1" x14ac:dyDescent="0.2">
      <c r="A501" s="1425"/>
      <c r="B501" s="1162">
        <v>4328</v>
      </c>
      <c r="C501" s="1162">
        <v>3970.5428400000001</v>
      </c>
      <c r="D501" s="1163" t="s">
        <v>679</v>
      </c>
    </row>
    <row r="502" spans="1:4" s="1161" customFormat="1" ht="11.25" customHeight="1" x14ac:dyDescent="0.2">
      <c r="A502" s="1425"/>
      <c r="B502" s="1162">
        <v>1452</v>
      </c>
      <c r="C502" s="1162">
        <v>1452</v>
      </c>
      <c r="D502" s="1163" t="s">
        <v>680</v>
      </c>
    </row>
    <row r="503" spans="1:4" s="1161" customFormat="1" ht="21" x14ac:dyDescent="0.2">
      <c r="A503" s="1425"/>
      <c r="B503" s="1162">
        <v>229.16</v>
      </c>
      <c r="C503" s="1162">
        <v>229.16</v>
      </c>
      <c r="D503" s="1163" t="s">
        <v>2642</v>
      </c>
    </row>
    <row r="504" spans="1:4" s="1161" customFormat="1" ht="11.25" customHeight="1" x14ac:dyDescent="0.2">
      <c r="A504" s="1426"/>
      <c r="B504" s="1157">
        <v>57511.87</v>
      </c>
      <c r="C504" s="1157">
        <v>57023.72984</v>
      </c>
      <c r="D504" s="1164" t="s">
        <v>11</v>
      </c>
    </row>
    <row r="505" spans="1:4" s="1161" customFormat="1" ht="11.25" customHeight="1" x14ac:dyDescent="0.2">
      <c r="A505" s="1425" t="s">
        <v>799</v>
      </c>
      <c r="B505" s="1162">
        <v>9.84</v>
      </c>
      <c r="C505" s="1162">
        <v>8.9919999999999991</v>
      </c>
      <c r="D505" s="1163" t="s">
        <v>687</v>
      </c>
    </row>
    <row r="506" spans="1:4" s="1161" customFormat="1" ht="11.25" customHeight="1" x14ac:dyDescent="0.2">
      <c r="A506" s="1425"/>
      <c r="B506" s="1162">
        <v>195</v>
      </c>
      <c r="C506" s="1162">
        <v>195</v>
      </c>
      <c r="D506" s="1163" t="s">
        <v>685</v>
      </c>
    </row>
    <row r="507" spans="1:4" s="1161" customFormat="1" ht="11.25" customHeight="1" x14ac:dyDescent="0.2">
      <c r="A507" s="1425"/>
      <c r="B507" s="1162">
        <v>45559.049999999996</v>
      </c>
      <c r="C507" s="1162">
        <v>45559.046000000002</v>
      </c>
      <c r="D507" s="1163" t="s">
        <v>568</v>
      </c>
    </row>
    <row r="508" spans="1:4" s="1161" customFormat="1" ht="11.25" customHeight="1" x14ac:dyDescent="0.2">
      <c r="A508" s="1425"/>
      <c r="B508" s="1162">
        <v>4444</v>
      </c>
      <c r="C508" s="1162">
        <v>4096.9340499999998</v>
      </c>
      <c r="D508" s="1163" t="s">
        <v>679</v>
      </c>
    </row>
    <row r="509" spans="1:4" s="1161" customFormat="1" ht="11.25" customHeight="1" x14ac:dyDescent="0.2">
      <c r="A509" s="1425"/>
      <c r="B509" s="1162">
        <v>1254</v>
      </c>
      <c r="C509" s="1162">
        <v>1254</v>
      </c>
      <c r="D509" s="1163" t="s">
        <v>680</v>
      </c>
    </row>
    <row r="510" spans="1:4" s="1161" customFormat="1" ht="11.25" customHeight="1" x14ac:dyDescent="0.2">
      <c r="A510" s="1425"/>
      <c r="B510" s="1162">
        <v>1000</v>
      </c>
      <c r="C510" s="1162">
        <v>586.42700000000002</v>
      </c>
      <c r="D510" s="1163" t="s">
        <v>4820</v>
      </c>
    </row>
    <row r="511" spans="1:4" s="1161" customFormat="1" ht="21" x14ac:dyDescent="0.2">
      <c r="A511" s="1425"/>
      <c r="B511" s="1162">
        <v>229.16</v>
      </c>
      <c r="C511" s="1162">
        <v>229.16</v>
      </c>
      <c r="D511" s="1163" t="s">
        <v>2642</v>
      </c>
    </row>
    <row r="512" spans="1:4" s="1161" customFormat="1" ht="11.25" customHeight="1" x14ac:dyDescent="0.2">
      <c r="A512" s="1426"/>
      <c r="B512" s="1157">
        <v>52691.049999999996</v>
      </c>
      <c r="C512" s="1157">
        <v>51929.559050000003</v>
      </c>
      <c r="D512" s="1164" t="s">
        <v>11</v>
      </c>
    </row>
    <row r="513" spans="1:4" s="1161" customFormat="1" ht="11.25" customHeight="1" x14ac:dyDescent="0.2">
      <c r="A513" s="1425" t="s">
        <v>4695</v>
      </c>
      <c r="B513" s="1162">
        <v>555.16</v>
      </c>
      <c r="C513" s="1162">
        <v>555.15043000000003</v>
      </c>
      <c r="D513" s="1163" t="s">
        <v>4250</v>
      </c>
    </row>
    <row r="514" spans="1:4" s="1161" customFormat="1" ht="11.25" customHeight="1" x14ac:dyDescent="0.2">
      <c r="A514" s="1425"/>
      <c r="B514" s="1162">
        <v>54</v>
      </c>
      <c r="C514" s="1162">
        <v>54</v>
      </c>
      <c r="D514" s="1163" t="s">
        <v>3223</v>
      </c>
    </row>
    <row r="515" spans="1:4" s="1161" customFormat="1" ht="11.25" customHeight="1" x14ac:dyDescent="0.2">
      <c r="A515" s="1425"/>
      <c r="B515" s="1162">
        <v>150</v>
      </c>
      <c r="C515" s="1162">
        <v>150</v>
      </c>
      <c r="D515" s="1163" t="s">
        <v>3072</v>
      </c>
    </row>
    <row r="516" spans="1:4" s="1161" customFormat="1" ht="11.25" customHeight="1" x14ac:dyDescent="0.2">
      <c r="A516" s="1425"/>
      <c r="B516" s="1162">
        <v>195</v>
      </c>
      <c r="C516" s="1162">
        <v>195</v>
      </c>
      <c r="D516" s="1163" t="s">
        <v>685</v>
      </c>
    </row>
    <row r="517" spans="1:4" s="1161" customFormat="1" ht="11.25" customHeight="1" x14ac:dyDescent="0.2">
      <c r="A517" s="1425"/>
      <c r="B517" s="1162">
        <v>27730.51</v>
      </c>
      <c r="C517" s="1162">
        <v>27730.513999999999</v>
      </c>
      <c r="D517" s="1163" t="s">
        <v>568</v>
      </c>
    </row>
    <row r="518" spans="1:4" s="1161" customFormat="1" ht="11.25" customHeight="1" x14ac:dyDescent="0.2">
      <c r="A518" s="1425"/>
      <c r="B518" s="1162">
        <v>4532</v>
      </c>
      <c r="C518" s="1162">
        <v>4381.4727000000003</v>
      </c>
      <c r="D518" s="1163" t="s">
        <v>679</v>
      </c>
    </row>
    <row r="519" spans="1:4" s="1161" customFormat="1" ht="11.25" customHeight="1" x14ac:dyDescent="0.2">
      <c r="A519" s="1425"/>
      <c r="B519" s="1162">
        <v>481</v>
      </c>
      <c r="C519" s="1162">
        <v>481</v>
      </c>
      <c r="D519" s="1163" t="s">
        <v>680</v>
      </c>
    </row>
    <row r="520" spans="1:4" s="1161" customFormat="1" ht="11.25" customHeight="1" x14ac:dyDescent="0.2">
      <c r="A520" s="1425"/>
      <c r="B520" s="1162">
        <v>450</v>
      </c>
      <c r="C520" s="1162">
        <v>389.74099999999999</v>
      </c>
      <c r="D520" s="1163" t="s">
        <v>4821</v>
      </c>
    </row>
    <row r="521" spans="1:4" s="1161" customFormat="1" ht="21" x14ac:dyDescent="0.2">
      <c r="A521" s="1425"/>
      <c r="B521" s="1162">
        <v>134.80000000000001</v>
      </c>
      <c r="C521" s="1162">
        <v>134.80000000000001</v>
      </c>
      <c r="D521" s="1163" t="s">
        <v>2642</v>
      </c>
    </row>
    <row r="522" spans="1:4" s="1161" customFormat="1" ht="11.25" customHeight="1" x14ac:dyDescent="0.2">
      <c r="A522" s="1425"/>
      <c r="B522" s="1162">
        <v>288</v>
      </c>
      <c r="C522" s="1162">
        <v>288</v>
      </c>
      <c r="D522" s="1163" t="s">
        <v>681</v>
      </c>
    </row>
    <row r="523" spans="1:4" s="1161" customFormat="1" ht="11.25" customHeight="1" x14ac:dyDescent="0.2">
      <c r="A523" s="1426"/>
      <c r="B523" s="1157">
        <v>34570.47</v>
      </c>
      <c r="C523" s="1157">
        <v>34359.678130000008</v>
      </c>
      <c r="D523" s="1164" t="s">
        <v>11</v>
      </c>
    </row>
    <row r="524" spans="1:4" s="1161" customFormat="1" ht="11.25" customHeight="1" x14ac:dyDescent="0.2">
      <c r="A524" s="1425" t="s">
        <v>800</v>
      </c>
      <c r="B524" s="1162">
        <v>180</v>
      </c>
      <c r="C524" s="1162">
        <v>180</v>
      </c>
      <c r="D524" s="1163" t="s">
        <v>685</v>
      </c>
    </row>
    <row r="525" spans="1:4" s="1161" customFormat="1" ht="11.25" customHeight="1" x14ac:dyDescent="0.2">
      <c r="A525" s="1425"/>
      <c r="B525" s="1162">
        <v>26690.14</v>
      </c>
      <c r="C525" s="1162">
        <v>26690.134999999998</v>
      </c>
      <c r="D525" s="1163" t="s">
        <v>568</v>
      </c>
    </row>
    <row r="526" spans="1:4" s="1161" customFormat="1" ht="11.25" customHeight="1" x14ac:dyDescent="0.2">
      <c r="A526" s="1425"/>
      <c r="B526" s="1162">
        <v>3528</v>
      </c>
      <c r="C526" s="1162">
        <v>3145.3809999999999</v>
      </c>
      <c r="D526" s="1163" t="s">
        <v>679</v>
      </c>
    </row>
    <row r="527" spans="1:4" s="1161" customFormat="1" ht="11.25" customHeight="1" x14ac:dyDescent="0.2">
      <c r="A527" s="1425"/>
      <c r="B527" s="1162">
        <v>680</v>
      </c>
      <c r="C527" s="1162">
        <v>680</v>
      </c>
      <c r="D527" s="1163" t="s">
        <v>680</v>
      </c>
    </row>
    <row r="528" spans="1:4" s="1161" customFormat="1" ht="21" x14ac:dyDescent="0.2">
      <c r="A528" s="1425"/>
      <c r="B528" s="1162">
        <v>134.80000000000001</v>
      </c>
      <c r="C528" s="1162">
        <v>134.80000000000001</v>
      </c>
      <c r="D528" s="1163" t="s">
        <v>2642</v>
      </c>
    </row>
    <row r="529" spans="1:4" s="1161" customFormat="1" ht="11.25" customHeight="1" x14ac:dyDescent="0.2">
      <c r="A529" s="1425"/>
      <c r="B529" s="1162">
        <v>15</v>
      </c>
      <c r="C529" s="1162">
        <v>15</v>
      </c>
      <c r="D529" s="1163" t="s">
        <v>2859</v>
      </c>
    </row>
    <row r="530" spans="1:4" s="1161" customFormat="1" ht="11.25" customHeight="1" x14ac:dyDescent="0.2">
      <c r="A530" s="1426"/>
      <c r="B530" s="1157">
        <v>31227.94</v>
      </c>
      <c r="C530" s="1157">
        <v>30845.315999999999</v>
      </c>
      <c r="D530" s="1164" t="s">
        <v>11</v>
      </c>
    </row>
    <row r="531" spans="1:4" s="1161" customFormat="1" ht="11.25" customHeight="1" x14ac:dyDescent="0.2">
      <c r="A531" s="1425" t="s">
        <v>788</v>
      </c>
      <c r="B531" s="1162">
        <v>1110.1400000000001</v>
      </c>
      <c r="C531" s="1162">
        <v>1110.1357</v>
      </c>
      <c r="D531" s="1163" t="s">
        <v>4310</v>
      </c>
    </row>
    <row r="532" spans="1:4" s="1161" customFormat="1" ht="11.25" customHeight="1" x14ac:dyDescent="0.2">
      <c r="A532" s="1425"/>
      <c r="B532" s="1162">
        <v>1970</v>
      </c>
      <c r="C532" s="1162">
        <v>1970</v>
      </c>
      <c r="D532" s="1163" t="s">
        <v>4822</v>
      </c>
    </row>
    <row r="533" spans="1:4" s="1161" customFormat="1" ht="11.25" customHeight="1" x14ac:dyDescent="0.2">
      <c r="A533" s="1425"/>
      <c r="B533" s="1162">
        <v>195</v>
      </c>
      <c r="C533" s="1162">
        <v>195</v>
      </c>
      <c r="D533" s="1163" t="s">
        <v>685</v>
      </c>
    </row>
    <row r="534" spans="1:4" s="1161" customFormat="1" ht="11.25" customHeight="1" x14ac:dyDescent="0.2">
      <c r="A534" s="1425"/>
      <c r="B534" s="1162">
        <v>35223.03</v>
      </c>
      <c r="C534" s="1162">
        <v>35223.033000000003</v>
      </c>
      <c r="D534" s="1163" t="s">
        <v>568</v>
      </c>
    </row>
    <row r="535" spans="1:4" s="1161" customFormat="1" ht="11.25" customHeight="1" x14ac:dyDescent="0.2">
      <c r="A535" s="1425"/>
      <c r="B535" s="1162">
        <v>3769</v>
      </c>
      <c r="C535" s="1162">
        <v>3475.53989</v>
      </c>
      <c r="D535" s="1163" t="s">
        <v>679</v>
      </c>
    </row>
    <row r="536" spans="1:4" s="1161" customFormat="1" ht="11.25" customHeight="1" x14ac:dyDescent="0.2">
      <c r="A536" s="1425"/>
      <c r="B536" s="1162">
        <v>217</v>
      </c>
      <c r="C536" s="1162">
        <v>217</v>
      </c>
      <c r="D536" s="1163" t="s">
        <v>680</v>
      </c>
    </row>
    <row r="537" spans="1:4" s="1161" customFormat="1" ht="21" x14ac:dyDescent="0.2">
      <c r="A537" s="1425"/>
      <c r="B537" s="1162">
        <v>134.80000000000001</v>
      </c>
      <c r="C537" s="1162">
        <v>134.80000000000001</v>
      </c>
      <c r="D537" s="1163" t="s">
        <v>2642</v>
      </c>
    </row>
    <row r="538" spans="1:4" s="1161" customFormat="1" ht="11.25" customHeight="1" x14ac:dyDescent="0.2">
      <c r="A538" s="1426"/>
      <c r="B538" s="1157">
        <v>42618.97</v>
      </c>
      <c r="C538" s="1157">
        <v>42325.508590000005</v>
      </c>
      <c r="D538" s="1164" t="s">
        <v>11</v>
      </c>
    </row>
    <row r="539" spans="1:4" s="1161" customFormat="1" ht="11.25" customHeight="1" x14ac:dyDescent="0.2">
      <c r="A539" s="1425" t="s">
        <v>789</v>
      </c>
      <c r="B539" s="1162">
        <v>507.41</v>
      </c>
      <c r="C539" s="1162">
        <v>507.40645000000001</v>
      </c>
      <c r="D539" s="1163" t="s">
        <v>4250</v>
      </c>
    </row>
    <row r="540" spans="1:4" s="1161" customFormat="1" ht="11.25" customHeight="1" x14ac:dyDescent="0.2">
      <c r="A540" s="1425"/>
      <c r="B540" s="1162">
        <v>36</v>
      </c>
      <c r="C540" s="1162">
        <v>36</v>
      </c>
      <c r="D540" s="1163" t="s">
        <v>3223</v>
      </c>
    </row>
    <row r="541" spans="1:4" s="1161" customFormat="1" ht="11.25" customHeight="1" x14ac:dyDescent="0.2">
      <c r="A541" s="1425"/>
      <c r="B541" s="1162">
        <v>77</v>
      </c>
      <c r="C541" s="1162">
        <v>77</v>
      </c>
      <c r="D541" s="1163" t="s">
        <v>3751</v>
      </c>
    </row>
    <row r="542" spans="1:4" s="1161" customFormat="1" ht="11.25" customHeight="1" x14ac:dyDescent="0.2">
      <c r="A542" s="1425"/>
      <c r="B542" s="1162">
        <v>140</v>
      </c>
      <c r="C542" s="1162">
        <v>139.97999999999999</v>
      </c>
      <c r="D542" s="1163" t="s">
        <v>3253</v>
      </c>
    </row>
    <row r="543" spans="1:4" s="1161" customFormat="1" ht="11.25" customHeight="1" x14ac:dyDescent="0.2">
      <c r="A543" s="1425"/>
      <c r="B543" s="1162">
        <v>195</v>
      </c>
      <c r="C543" s="1162">
        <v>195</v>
      </c>
      <c r="D543" s="1163" t="s">
        <v>685</v>
      </c>
    </row>
    <row r="544" spans="1:4" s="1161" customFormat="1" ht="11.25" customHeight="1" x14ac:dyDescent="0.2">
      <c r="A544" s="1425"/>
      <c r="B544" s="1162">
        <v>37408.080000000002</v>
      </c>
      <c r="C544" s="1162">
        <v>37408.078000000001</v>
      </c>
      <c r="D544" s="1163" t="s">
        <v>568</v>
      </c>
    </row>
    <row r="545" spans="1:4" s="1161" customFormat="1" ht="11.25" customHeight="1" x14ac:dyDescent="0.2">
      <c r="A545" s="1425"/>
      <c r="B545" s="1162">
        <v>4128</v>
      </c>
      <c r="C545" s="1162">
        <v>3989.0521600000002</v>
      </c>
      <c r="D545" s="1163" t="s">
        <v>679</v>
      </c>
    </row>
    <row r="546" spans="1:4" s="1161" customFormat="1" ht="11.25" customHeight="1" x14ac:dyDescent="0.2">
      <c r="A546" s="1425"/>
      <c r="B546" s="1162">
        <v>897</v>
      </c>
      <c r="C546" s="1162">
        <v>894.13957000000005</v>
      </c>
      <c r="D546" s="1163" t="s">
        <v>680</v>
      </c>
    </row>
    <row r="547" spans="1:4" s="1161" customFormat="1" ht="11.25" customHeight="1" x14ac:dyDescent="0.2">
      <c r="A547" s="1425"/>
      <c r="B547" s="1162">
        <v>12092.34</v>
      </c>
      <c r="C547" s="1162">
        <v>12092.324440000002</v>
      </c>
      <c r="D547" s="1163" t="s">
        <v>1726</v>
      </c>
    </row>
    <row r="548" spans="1:4" s="1161" customFormat="1" ht="11.25" customHeight="1" x14ac:dyDescent="0.2">
      <c r="A548" s="1425"/>
      <c r="B548" s="1162">
        <v>16843.62</v>
      </c>
      <c r="C548" s="1162">
        <v>8288.6224500000008</v>
      </c>
      <c r="D548" s="1163" t="s">
        <v>3753</v>
      </c>
    </row>
    <row r="549" spans="1:4" s="1161" customFormat="1" ht="21" x14ac:dyDescent="0.2">
      <c r="A549" s="1425"/>
      <c r="B549" s="1162">
        <v>134.80000000000001</v>
      </c>
      <c r="C549" s="1162">
        <v>134.62</v>
      </c>
      <c r="D549" s="1163" t="s">
        <v>2642</v>
      </c>
    </row>
    <row r="550" spans="1:4" s="1161" customFormat="1" ht="11.25" customHeight="1" x14ac:dyDescent="0.2">
      <c r="A550" s="1426"/>
      <c r="B550" s="1157">
        <v>72459.25</v>
      </c>
      <c r="C550" s="1157">
        <v>63762.223070000007</v>
      </c>
      <c r="D550" s="1164" t="s">
        <v>11</v>
      </c>
    </row>
    <row r="551" spans="1:4" s="1161" customFormat="1" ht="11.25" customHeight="1" x14ac:dyDescent="0.2">
      <c r="A551" s="1425" t="s">
        <v>790</v>
      </c>
      <c r="B551" s="1162">
        <v>20</v>
      </c>
      <c r="C551" s="1162">
        <v>20</v>
      </c>
      <c r="D551" s="1163" t="s">
        <v>3223</v>
      </c>
    </row>
    <row r="552" spans="1:4" s="1161" customFormat="1" ht="11.25" customHeight="1" x14ac:dyDescent="0.2">
      <c r="A552" s="1425"/>
      <c r="B552" s="1162">
        <v>145</v>
      </c>
      <c r="C552" s="1162">
        <v>144.9</v>
      </c>
      <c r="D552" s="1163" t="s">
        <v>3253</v>
      </c>
    </row>
    <row r="553" spans="1:4" s="1161" customFormat="1" ht="11.25" customHeight="1" x14ac:dyDescent="0.2">
      <c r="A553" s="1425"/>
      <c r="B553" s="1162">
        <v>195</v>
      </c>
      <c r="C553" s="1162">
        <v>195</v>
      </c>
      <c r="D553" s="1163" t="s">
        <v>685</v>
      </c>
    </row>
    <row r="554" spans="1:4" s="1161" customFormat="1" ht="11.25" customHeight="1" x14ac:dyDescent="0.2">
      <c r="A554" s="1425"/>
      <c r="B554" s="1162">
        <v>11.68</v>
      </c>
      <c r="C554" s="1162">
        <v>11.683</v>
      </c>
      <c r="D554" s="1163" t="s">
        <v>3699</v>
      </c>
    </row>
    <row r="555" spans="1:4" s="1161" customFormat="1" ht="11.25" customHeight="1" x14ac:dyDescent="0.2">
      <c r="A555" s="1425"/>
      <c r="B555" s="1162">
        <v>43571.64</v>
      </c>
      <c r="C555" s="1162">
        <v>43571.637000000002</v>
      </c>
      <c r="D555" s="1163" t="s">
        <v>568</v>
      </c>
    </row>
    <row r="556" spans="1:4" s="1161" customFormat="1" ht="11.25" customHeight="1" x14ac:dyDescent="0.2">
      <c r="A556" s="1425"/>
      <c r="B556" s="1162">
        <v>6512</v>
      </c>
      <c r="C556" s="1162">
        <v>5929.8491800000002</v>
      </c>
      <c r="D556" s="1163" t="s">
        <v>679</v>
      </c>
    </row>
    <row r="557" spans="1:4" s="1161" customFormat="1" ht="11.25" customHeight="1" x14ac:dyDescent="0.2">
      <c r="A557" s="1425"/>
      <c r="B557" s="1162">
        <v>1237</v>
      </c>
      <c r="C557" s="1162">
        <v>1237</v>
      </c>
      <c r="D557" s="1163" t="s">
        <v>680</v>
      </c>
    </row>
    <row r="558" spans="1:4" s="1161" customFormat="1" ht="21" x14ac:dyDescent="0.2">
      <c r="A558" s="1425"/>
      <c r="B558" s="1162">
        <v>134.80000000000001</v>
      </c>
      <c r="C558" s="1162">
        <v>134.32000000000002</v>
      </c>
      <c r="D558" s="1163" t="s">
        <v>2642</v>
      </c>
    </row>
    <row r="559" spans="1:4" s="1161" customFormat="1" ht="11.25" customHeight="1" x14ac:dyDescent="0.2">
      <c r="A559" s="1426"/>
      <c r="B559" s="1157">
        <v>51827.12</v>
      </c>
      <c r="C559" s="1157">
        <v>51244.389180000006</v>
      </c>
      <c r="D559" s="1164" t="s">
        <v>11</v>
      </c>
    </row>
    <row r="560" spans="1:4" s="1161" customFormat="1" ht="11.25" customHeight="1" x14ac:dyDescent="0.2">
      <c r="A560" s="1425" t="s">
        <v>802</v>
      </c>
      <c r="B560" s="1162">
        <v>4</v>
      </c>
      <c r="C560" s="1162">
        <v>4</v>
      </c>
      <c r="D560" s="1163" t="s">
        <v>4778</v>
      </c>
    </row>
    <row r="561" spans="1:4" s="1161" customFormat="1" ht="11.25" customHeight="1" x14ac:dyDescent="0.2">
      <c r="A561" s="1425"/>
      <c r="B561" s="1162">
        <v>28548.21</v>
      </c>
      <c r="C561" s="1162">
        <v>28548.210999999999</v>
      </c>
      <c r="D561" s="1163" t="s">
        <v>568</v>
      </c>
    </row>
    <row r="562" spans="1:4" s="1161" customFormat="1" ht="11.25" customHeight="1" x14ac:dyDescent="0.2">
      <c r="A562" s="1425"/>
      <c r="B562" s="1162">
        <v>3887</v>
      </c>
      <c r="C562" s="1162">
        <v>3491.19479</v>
      </c>
      <c r="D562" s="1163" t="s">
        <v>679</v>
      </c>
    </row>
    <row r="563" spans="1:4" s="1161" customFormat="1" ht="11.25" customHeight="1" x14ac:dyDescent="0.2">
      <c r="A563" s="1425"/>
      <c r="B563" s="1162">
        <v>418</v>
      </c>
      <c r="C563" s="1162">
        <v>418</v>
      </c>
      <c r="D563" s="1163" t="s">
        <v>680</v>
      </c>
    </row>
    <row r="564" spans="1:4" s="1161" customFormat="1" ht="21" x14ac:dyDescent="0.2">
      <c r="A564" s="1425"/>
      <c r="B564" s="1162">
        <v>337</v>
      </c>
      <c r="C564" s="1162">
        <v>337</v>
      </c>
      <c r="D564" s="1163" t="s">
        <v>2642</v>
      </c>
    </row>
    <row r="565" spans="1:4" s="1161" customFormat="1" ht="11.25" customHeight="1" x14ac:dyDescent="0.2">
      <c r="A565" s="1426"/>
      <c r="B565" s="1157">
        <v>33194.21</v>
      </c>
      <c r="C565" s="1157">
        <v>32798.405789999997</v>
      </c>
      <c r="D565" s="1164" t="s">
        <v>11</v>
      </c>
    </row>
    <row r="566" spans="1:4" s="1161" customFormat="1" ht="11.25" customHeight="1" x14ac:dyDescent="0.2">
      <c r="A566" s="1425" t="s">
        <v>794</v>
      </c>
      <c r="B566" s="1162">
        <v>36</v>
      </c>
      <c r="C566" s="1162">
        <v>36</v>
      </c>
      <c r="D566" s="1163" t="s">
        <v>3223</v>
      </c>
    </row>
    <row r="567" spans="1:4" s="1161" customFormat="1" ht="11.25" customHeight="1" x14ac:dyDescent="0.2">
      <c r="A567" s="1425"/>
      <c r="B567" s="1162">
        <v>180</v>
      </c>
      <c r="C567" s="1162">
        <v>180</v>
      </c>
      <c r="D567" s="1163" t="s">
        <v>685</v>
      </c>
    </row>
    <row r="568" spans="1:4" s="1161" customFormat="1" ht="11.25" customHeight="1" x14ac:dyDescent="0.2">
      <c r="A568" s="1425"/>
      <c r="B568" s="1162">
        <v>42411.729999999996</v>
      </c>
      <c r="C568" s="1162">
        <v>42411.727000000006</v>
      </c>
      <c r="D568" s="1163" t="s">
        <v>568</v>
      </c>
    </row>
    <row r="569" spans="1:4" s="1161" customFormat="1" ht="11.25" customHeight="1" x14ac:dyDescent="0.2">
      <c r="A569" s="1425"/>
      <c r="B569" s="1162">
        <v>5472</v>
      </c>
      <c r="C569" s="1162">
        <v>4922.0752199999997</v>
      </c>
      <c r="D569" s="1163" t="s">
        <v>679</v>
      </c>
    </row>
    <row r="570" spans="1:4" s="1161" customFormat="1" ht="11.25" customHeight="1" x14ac:dyDescent="0.2">
      <c r="A570" s="1425"/>
      <c r="B570" s="1162">
        <v>615</v>
      </c>
      <c r="C570" s="1162">
        <v>615</v>
      </c>
      <c r="D570" s="1163" t="s">
        <v>680</v>
      </c>
    </row>
    <row r="571" spans="1:4" s="1161" customFormat="1" ht="11.25" customHeight="1" x14ac:dyDescent="0.2">
      <c r="A571" s="1425"/>
      <c r="B571" s="1162">
        <v>1000</v>
      </c>
      <c r="C571" s="1162">
        <v>393.85500000000002</v>
      </c>
      <c r="D571" s="1163" t="s">
        <v>4823</v>
      </c>
    </row>
    <row r="572" spans="1:4" s="1161" customFormat="1" ht="21" x14ac:dyDescent="0.2">
      <c r="A572" s="1425"/>
      <c r="B572" s="1162">
        <v>229.16</v>
      </c>
      <c r="C572" s="1162">
        <v>229.16</v>
      </c>
      <c r="D572" s="1163" t="s">
        <v>2642</v>
      </c>
    </row>
    <row r="573" spans="1:4" s="1161" customFormat="1" ht="11.25" customHeight="1" x14ac:dyDescent="0.2">
      <c r="A573" s="1426"/>
      <c r="B573" s="1157">
        <v>49943.89</v>
      </c>
      <c r="C573" s="1157">
        <v>48787.817220000012</v>
      </c>
      <c r="D573" s="1164" t="s">
        <v>11</v>
      </c>
    </row>
    <row r="574" spans="1:4" s="1161" customFormat="1" ht="11.25" customHeight="1" x14ac:dyDescent="0.2">
      <c r="A574" s="1425" t="s">
        <v>779</v>
      </c>
      <c r="B574" s="1162">
        <v>492.92</v>
      </c>
      <c r="C574" s="1162">
        <v>492.91759999999999</v>
      </c>
      <c r="D574" s="1163" t="s">
        <v>4250</v>
      </c>
    </row>
    <row r="575" spans="1:4" s="1161" customFormat="1" ht="11.25" customHeight="1" x14ac:dyDescent="0.2">
      <c r="A575" s="1425"/>
      <c r="B575" s="1162">
        <v>310</v>
      </c>
      <c r="C575" s="1162">
        <v>310</v>
      </c>
      <c r="D575" s="1163" t="s">
        <v>3072</v>
      </c>
    </row>
    <row r="576" spans="1:4" s="1161" customFormat="1" ht="11.25" customHeight="1" x14ac:dyDescent="0.2">
      <c r="A576" s="1425"/>
      <c r="B576" s="1162">
        <v>196.6</v>
      </c>
      <c r="C576" s="1162">
        <v>196.6</v>
      </c>
      <c r="D576" s="1163" t="s">
        <v>3253</v>
      </c>
    </row>
    <row r="577" spans="1:4" s="1161" customFormat="1" ht="11.25" customHeight="1" x14ac:dyDescent="0.2">
      <c r="A577" s="1425"/>
      <c r="B577" s="1162">
        <v>70.099999999999994</v>
      </c>
      <c r="C577" s="1162">
        <v>70.096000000000004</v>
      </c>
      <c r="D577" s="1163" t="s">
        <v>3699</v>
      </c>
    </row>
    <row r="578" spans="1:4" s="1161" customFormat="1" ht="11.25" customHeight="1" x14ac:dyDescent="0.2">
      <c r="A578" s="1425"/>
      <c r="B578" s="1162">
        <v>49932.68</v>
      </c>
      <c r="C578" s="1162">
        <v>49932.678</v>
      </c>
      <c r="D578" s="1163" t="s">
        <v>568</v>
      </c>
    </row>
    <row r="579" spans="1:4" s="1161" customFormat="1" ht="11.25" customHeight="1" x14ac:dyDescent="0.2">
      <c r="A579" s="1425"/>
      <c r="B579" s="1162">
        <v>4526</v>
      </c>
      <c r="C579" s="1162">
        <v>4192.71958</v>
      </c>
      <c r="D579" s="1163" t="s">
        <v>679</v>
      </c>
    </row>
    <row r="580" spans="1:4" s="1161" customFormat="1" ht="11.25" customHeight="1" x14ac:dyDescent="0.2">
      <c r="A580" s="1425"/>
      <c r="B580" s="1162">
        <v>1425</v>
      </c>
      <c r="C580" s="1162">
        <v>1425</v>
      </c>
      <c r="D580" s="1163" t="s">
        <v>680</v>
      </c>
    </row>
    <row r="581" spans="1:4" s="1161" customFormat="1" ht="11.25" customHeight="1" x14ac:dyDescent="0.2">
      <c r="A581" s="1425"/>
      <c r="B581" s="1162">
        <v>1000</v>
      </c>
      <c r="C581" s="1162">
        <v>607.50159999999994</v>
      </c>
      <c r="D581" s="1163" t="s">
        <v>1726</v>
      </c>
    </row>
    <row r="582" spans="1:4" s="1161" customFormat="1" ht="21" x14ac:dyDescent="0.2">
      <c r="A582" s="1425"/>
      <c r="B582" s="1162">
        <v>134.80000000000001</v>
      </c>
      <c r="C582" s="1162">
        <v>134.80000000000001</v>
      </c>
      <c r="D582" s="1163" t="s">
        <v>2642</v>
      </c>
    </row>
    <row r="583" spans="1:4" s="1161" customFormat="1" ht="11.25" customHeight="1" x14ac:dyDescent="0.2">
      <c r="A583" s="1425"/>
      <c r="B583" s="1162">
        <v>415</v>
      </c>
      <c r="C583" s="1162">
        <v>415</v>
      </c>
      <c r="D583" s="1163" t="s">
        <v>681</v>
      </c>
    </row>
    <row r="584" spans="1:4" s="1161" customFormat="1" ht="11.25" customHeight="1" x14ac:dyDescent="0.2">
      <c r="A584" s="1426"/>
      <c r="B584" s="1157">
        <v>58503.100000000006</v>
      </c>
      <c r="C584" s="1157">
        <v>57777.31278</v>
      </c>
      <c r="D584" s="1164" t="s">
        <v>11</v>
      </c>
    </row>
    <row r="585" spans="1:4" s="1161" customFormat="1" ht="11.25" customHeight="1" x14ac:dyDescent="0.2">
      <c r="A585" s="1425" t="s">
        <v>782</v>
      </c>
      <c r="B585" s="1162">
        <v>509.61</v>
      </c>
      <c r="C585" s="1162">
        <v>509.60697999999996</v>
      </c>
      <c r="D585" s="1163" t="s">
        <v>4250</v>
      </c>
    </row>
    <row r="586" spans="1:4" s="1161" customFormat="1" ht="11.25" customHeight="1" x14ac:dyDescent="0.2">
      <c r="A586" s="1425"/>
      <c r="B586" s="1162">
        <v>20</v>
      </c>
      <c r="C586" s="1162">
        <v>20</v>
      </c>
      <c r="D586" s="1163" t="s">
        <v>3223</v>
      </c>
    </row>
    <row r="587" spans="1:4" s="1161" customFormat="1" ht="11.25" customHeight="1" x14ac:dyDescent="0.2">
      <c r="A587" s="1425"/>
      <c r="B587" s="1162">
        <v>44.5</v>
      </c>
      <c r="C587" s="1162">
        <v>44.5</v>
      </c>
      <c r="D587" s="1163" t="s">
        <v>3751</v>
      </c>
    </row>
    <row r="588" spans="1:4" s="1161" customFormat="1" ht="11.25" customHeight="1" x14ac:dyDescent="0.2">
      <c r="A588" s="1425"/>
      <c r="B588" s="1162">
        <v>1382.21</v>
      </c>
      <c r="C588" s="1162">
        <v>1382.2049</v>
      </c>
      <c r="D588" s="1163" t="s">
        <v>4310</v>
      </c>
    </row>
    <row r="589" spans="1:4" s="1161" customFormat="1" ht="11.25" customHeight="1" x14ac:dyDescent="0.2">
      <c r="A589" s="1425"/>
      <c r="B589" s="1162">
        <v>317.02</v>
      </c>
      <c r="C589" s="1162">
        <v>0</v>
      </c>
      <c r="D589" s="1163" t="s">
        <v>4227</v>
      </c>
    </row>
    <row r="590" spans="1:4" s="1161" customFormat="1" ht="11.25" customHeight="1" x14ac:dyDescent="0.2">
      <c r="A590" s="1425"/>
      <c r="B590" s="1162">
        <v>180</v>
      </c>
      <c r="C590" s="1162">
        <v>180</v>
      </c>
      <c r="D590" s="1163" t="s">
        <v>685</v>
      </c>
    </row>
    <row r="591" spans="1:4" s="1161" customFormat="1" ht="11.25" customHeight="1" x14ac:dyDescent="0.2">
      <c r="A591" s="1425"/>
      <c r="B591" s="1162">
        <v>46.73</v>
      </c>
      <c r="C591" s="1162">
        <v>46.731000000000002</v>
      </c>
      <c r="D591" s="1163" t="s">
        <v>3699</v>
      </c>
    </row>
    <row r="592" spans="1:4" s="1161" customFormat="1" ht="11.25" customHeight="1" x14ac:dyDescent="0.2">
      <c r="A592" s="1425"/>
      <c r="B592" s="1162">
        <v>37032.11</v>
      </c>
      <c r="C592" s="1162">
        <v>37032.108</v>
      </c>
      <c r="D592" s="1163" t="s">
        <v>568</v>
      </c>
    </row>
    <row r="593" spans="1:4" s="1161" customFormat="1" ht="11.25" customHeight="1" x14ac:dyDescent="0.2">
      <c r="A593" s="1425"/>
      <c r="B593" s="1162">
        <v>3929</v>
      </c>
      <c r="C593" s="1162">
        <v>3929</v>
      </c>
      <c r="D593" s="1163" t="s">
        <v>679</v>
      </c>
    </row>
    <row r="594" spans="1:4" s="1161" customFormat="1" ht="11.25" customHeight="1" x14ac:dyDescent="0.2">
      <c r="A594" s="1425"/>
      <c r="B594" s="1162">
        <v>323</v>
      </c>
      <c r="C594" s="1162">
        <v>323</v>
      </c>
      <c r="D594" s="1163" t="s">
        <v>680</v>
      </c>
    </row>
    <row r="595" spans="1:4" s="1161" customFormat="1" ht="21" x14ac:dyDescent="0.2">
      <c r="A595" s="1425"/>
      <c r="B595" s="1162">
        <v>229.16</v>
      </c>
      <c r="C595" s="1162">
        <v>229.16</v>
      </c>
      <c r="D595" s="1163" t="s">
        <v>2642</v>
      </c>
    </row>
    <row r="596" spans="1:4" s="1161" customFormat="1" ht="11.25" customHeight="1" x14ac:dyDescent="0.2">
      <c r="A596" s="1426"/>
      <c r="B596" s="1157">
        <v>44013.340000000004</v>
      </c>
      <c r="C596" s="1157">
        <v>43696.310880000005</v>
      </c>
      <c r="D596" s="1164" t="s">
        <v>11</v>
      </c>
    </row>
    <row r="597" spans="1:4" s="1161" customFormat="1" ht="11.25" customHeight="1" x14ac:dyDescent="0.2">
      <c r="A597" s="1425" t="s">
        <v>801</v>
      </c>
      <c r="B597" s="1162">
        <v>507.73</v>
      </c>
      <c r="C597" s="1162">
        <v>507.72788000000003</v>
      </c>
      <c r="D597" s="1163" t="s">
        <v>4250</v>
      </c>
    </row>
    <row r="598" spans="1:4" s="1161" customFormat="1" ht="11.25" customHeight="1" x14ac:dyDescent="0.2">
      <c r="A598" s="1425"/>
      <c r="B598" s="1162">
        <v>183.92</v>
      </c>
      <c r="C598" s="1162">
        <v>0</v>
      </c>
      <c r="D598" s="1163" t="s">
        <v>4219</v>
      </c>
    </row>
    <row r="599" spans="1:4" s="1161" customFormat="1" ht="11.25" customHeight="1" x14ac:dyDescent="0.2">
      <c r="A599" s="1425"/>
      <c r="B599" s="1162">
        <v>345</v>
      </c>
      <c r="C599" s="1162">
        <v>345</v>
      </c>
      <c r="D599" s="1163" t="s">
        <v>4169</v>
      </c>
    </row>
    <row r="600" spans="1:4" s="1161" customFormat="1" ht="11.25" customHeight="1" x14ac:dyDescent="0.2">
      <c r="A600" s="1425"/>
      <c r="B600" s="1162">
        <v>15</v>
      </c>
      <c r="C600" s="1162">
        <v>15</v>
      </c>
      <c r="D600" s="1163" t="s">
        <v>685</v>
      </c>
    </row>
    <row r="601" spans="1:4" s="1161" customFormat="1" ht="11.25" customHeight="1" x14ac:dyDescent="0.2">
      <c r="A601" s="1425"/>
      <c r="B601" s="1162">
        <v>44913.99</v>
      </c>
      <c r="C601" s="1162">
        <v>44913.987000000001</v>
      </c>
      <c r="D601" s="1163" t="s">
        <v>568</v>
      </c>
    </row>
    <row r="602" spans="1:4" s="1161" customFormat="1" ht="11.25" customHeight="1" x14ac:dyDescent="0.2">
      <c r="A602" s="1425"/>
      <c r="B602" s="1162">
        <v>5638</v>
      </c>
      <c r="C602" s="1162">
        <v>5045.9280399999998</v>
      </c>
      <c r="D602" s="1163" t="s">
        <v>679</v>
      </c>
    </row>
    <row r="603" spans="1:4" s="1161" customFormat="1" ht="11.25" customHeight="1" x14ac:dyDescent="0.2">
      <c r="A603" s="1425"/>
      <c r="B603" s="1162">
        <v>1360</v>
      </c>
      <c r="C603" s="1162">
        <v>1360</v>
      </c>
      <c r="D603" s="1163" t="s">
        <v>680</v>
      </c>
    </row>
    <row r="604" spans="1:4" s="1161" customFormat="1" ht="21" x14ac:dyDescent="0.2">
      <c r="A604" s="1425"/>
      <c r="B604" s="1162">
        <v>134.80000000000001</v>
      </c>
      <c r="C604" s="1162">
        <v>134.80000000000001</v>
      </c>
      <c r="D604" s="1163" t="s">
        <v>2642</v>
      </c>
    </row>
    <row r="605" spans="1:4" s="1161" customFormat="1" ht="11.25" customHeight="1" x14ac:dyDescent="0.2">
      <c r="A605" s="1425"/>
      <c r="B605" s="1162">
        <v>1000</v>
      </c>
      <c r="C605" s="1162">
        <v>955.28132999999991</v>
      </c>
      <c r="D605" s="1163" t="s">
        <v>4824</v>
      </c>
    </row>
    <row r="606" spans="1:4" s="1161" customFormat="1" ht="11.25" customHeight="1" x14ac:dyDescent="0.2">
      <c r="A606" s="1426"/>
      <c r="B606" s="1157">
        <v>54098.44</v>
      </c>
      <c r="C606" s="1157">
        <v>53277.724249999999</v>
      </c>
      <c r="D606" s="1164" t="s">
        <v>11</v>
      </c>
    </row>
    <row r="607" spans="1:4" s="1161" customFormat="1" ht="11.25" customHeight="1" x14ac:dyDescent="0.2">
      <c r="A607" s="1425" t="s">
        <v>841</v>
      </c>
      <c r="B607" s="1162">
        <v>128</v>
      </c>
      <c r="C607" s="1162">
        <v>128</v>
      </c>
      <c r="D607" s="1163" t="s">
        <v>3223</v>
      </c>
    </row>
    <row r="608" spans="1:4" s="1161" customFormat="1" ht="11.25" customHeight="1" x14ac:dyDescent="0.2">
      <c r="A608" s="1425"/>
      <c r="B608" s="1162">
        <v>50</v>
      </c>
      <c r="C608" s="1162">
        <v>50</v>
      </c>
      <c r="D608" s="1163" t="s">
        <v>682</v>
      </c>
    </row>
    <row r="609" spans="1:4" s="1161" customFormat="1" ht="11.25" customHeight="1" x14ac:dyDescent="0.2">
      <c r="A609" s="1425"/>
      <c r="B609" s="1162">
        <v>146</v>
      </c>
      <c r="C609" s="1162">
        <v>146</v>
      </c>
      <c r="D609" s="1163" t="s">
        <v>3253</v>
      </c>
    </row>
    <row r="610" spans="1:4" s="1161" customFormat="1" ht="11.25" customHeight="1" x14ac:dyDescent="0.2">
      <c r="A610" s="1425"/>
      <c r="B610" s="1162">
        <v>108</v>
      </c>
      <c r="C610" s="1162">
        <v>108</v>
      </c>
      <c r="D610" s="1163" t="s">
        <v>685</v>
      </c>
    </row>
    <row r="611" spans="1:4" s="1161" customFormat="1" ht="11.25" customHeight="1" x14ac:dyDescent="0.2">
      <c r="A611" s="1425"/>
      <c r="B611" s="1162">
        <v>1016.7</v>
      </c>
      <c r="C611" s="1162">
        <v>1016.7</v>
      </c>
      <c r="D611" s="1163" t="s">
        <v>3249</v>
      </c>
    </row>
    <row r="612" spans="1:4" s="1161" customFormat="1" ht="11.25" customHeight="1" x14ac:dyDescent="0.2">
      <c r="A612" s="1425"/>
      <c r="B612" s="1162">
        <v>42174.729999999996</v>
      </c>
      <c r="C612" s="1162">
        <v>42174.731</v>
      </c>
      <c r="D612" s="1163" t="s">
        <v>568</v>
      </c>
    </row>
    <row r="613" spans="1:4" s="1161" customFormat="1" ht="11.25" customHeight="1" x14ac:dyDescent="0.2">
      <c r="A613" s="1425"/>
      <c r="B613" s="1162">
        <v>7593</v>
      </c>
      <c r="C613" s="1162">
        <v>7230.5339800000002</v>
      </c>
      <c r="D613" s="1163" t="s">
        <v>679</v>
      </c>
    </row>
    <row r="614" spans="1:4" s="1161" customFormat="1" ht="11.25" customHeight="1" x14ac:dyDescent="0.2">
      <c r="A614" s="1425"/>
      <c r="B614" s="1162">
        <v>1674</v>
      </c>
      <c r="C614" s="1162">
        <v>1674</v>
      </c>
      <c r="D614" s="1163" t="s">
        <v>680</v>
      </c>
    </row>
    <row r="615" spans="1:4" s="1161" customFormat="1" ht="21" x14ac:dyDescent="0.2">
      <c r="A615" s="1425"/>
      <c r="B615" s="1162">
        <v>134.80000000000001</v>
      </c>
      <c r="C615" s="1162">
        <v>134.80000000000001</v>
      </c>
      <c r="D615" s="1163" t="s">
        <v>2642</v>
      </c>
    </row>
    <row r="616" spans="1:4" s="1161" customFormat="1" ht="11.25" customHeight="1" x14ac:dyDescent="0.2">
      <c r="A616" s="1425"/>
      <c r="B616" s="1162">
        <v>15</v>
      </c>
      <c r="C616" s="1162">
        <v>15</v>
      </c>
      <c r="D616" s="1163" t="s">
        <v>686</v>
      </c>
    </row>
    <row r="617" spans="1:4" s="1161" customFormat="1" ht="11.25" customHeight="1" x14ac:dyDescent="0.2">
      <c r="A617" s="1425"/>
      <c r="B617" s="1162">
        <v>337.3</v>
      </c>
      <c r="C617" s="1162">
        <v>337.3</v>
      </c>
      <c r="D617" s="1163" t="s">
        <v>681</v>
      </c>
    </row>
    <row r="618" spans="1:4" s="1161" customFormat="1" ht="11.25" customHeight="1" x14ac:dyDescent="0.2">
      <c r="A618" s="1426"/>
      <c r="B618" s="1157">
        <v>53377.53</v>
      </c>
      <c r="C618" s="1157">
        <v>53015.064980000003</v>
      </c>
      <c r="D618" s="1164" t="s">
        <v>11</v>
      </c>
    </row>
    <row r="619" spans="1:4" s="1161" customFormat="1" ht="11.25" customHeight="1" x14ac:dyDescent="0.2">
      <c r="A619" s="1425" t="s">
        <v>810</v>
      </c>
      <c r="B619" s="1162">
        <v>73</v>
      </c>
      <c r="C619" s="1162">
        <v>73</v>
      </c>
      <c r="D619" s="1163" t="s">
        <v>3223</v>
      </c>
    </row>
    <row r="620" spans="1:4" s="1161" customFormat="1" ht="11.25" customHeight="1" x14ac:dyDescent="0.2">
      <c r="A620" s="1425"/>
      <c r="B620" s="1162">
        <v>1000</v>
      </c>
      <c r="C620" s="1162">
        <v>1000</v>
      </c>
      <c r="D620" s="1163" t="s">
        <v>3754</v>
      </c>
    </row>
    <row r="621" spans="1:4" s="1161" customFormat="1" ht="11.25" customHeight="1" x14ac:dyDescent="0.2">
      <c r="A621" s="1425"/>
      <c r="B621" s="1162">
        <v>7850</v>
      </c>
      <c r="C621" s="1162">
        <v>215.38</v>
      </c>
      <c r="D621" s="1163" t="s">
        <v>3755</v>
      </c>
    </row>
    <row r="622" spans="1:4" s="1161" customFormat="1" ht="11.25" customHeight="1" x14ac:dyDescent="0.2">
      <c r="A622" s="1425"/>
      <c r="B622" s="1162">
        <v>110</v>
      </c>
      <c r="C622" s="1162">
        <v>110</v>
      </c>
      <c r="D622" s="1163" t="s">
        <v>684</v>
      </c>
    </row>
    <row r="623" spans="1:4" s="1161" customFormat="1" ht="11.25" customHeight="1" x14ac:dyDescent="0.2">
      <c r="A623" s="1425"/>
      <c r="B623" s="1162">
        <v>112112.24</v>
      </c>
      <c r="C623" s="1162">
        <v>112112.239</v>
      </c>
      <c r="D623" s="1163" t="s">
        <v>568</v>
      </c>
    </row>
    <row r="624" spans="1:4" s="1161" customFormat="1" ht="11.25" customHeight="1" x14ac:dyDescent="0.2">
      <c r="A624" s="1425"/>
      <c r="B624" s="1162">
        <v>6894</v>
      </c>
      <c r="C624" s="1162">
        <v>6008.2581499999997</v>
      </c>
      <c r="D624" s="1163" t="s">
        <v>679</v>
      </c>
    </row>
    <row r="625" spans="1:4" s="1161" customFormat="1" ht="11.25" customHeight="1" x14ac:dyDescent="0.2">
      <c r="A625" s="1425"/>
      <c r="B625" s="1162">
        <v>3415</v>
      </c>
      <c r="C625" s="1162">
        <v>3371.5909000000001</v>
      </c>
      <c r="D625" s="1163" t="s">
        <v>680</v>
      </c>
    </row>
    <row r="626" spans="1:4" s="1161" customFormat="1" ht="21" x14ac:dyDescent="0.2">
      <c r="A626" s="1425"/>
      <c r="B626" s="1162">
        <v>134.80000000000001</v>
      </c>
      <c r="C626" s="1162">
        <v>134.80000000000001</v>
      </c>
      <c r="D626" s="1163" t="s">
        <v>2642</v>
      </c>
    </row>
    <row r="627" spans="1:4" s="1161" customFormat="1" ht="11.25" customHeight="1" x14ac:dyDescent="0.2">
      <c r="A627" s="1425"/>
      <c r="B627" s="1162">
        <v>20</v>
      </c>
      <c r="C627" s="1162">
        <v>20</v>
      </c>
      <c r="D627" s="1163" t="s">
        <v>2859</v>
      </c>
    </row>
    <row r="628" spans="1:4" s="1161" customFormat="1" ht="11.25" customHeight="1" x14ac:dyDescent="0.2">
      <c r="A628" s="1426"/>
      <c r="B628" s="1157">
        <v>131609.03999999998</v>
      </c>
      <c r="C628" s="1157">
        <v>123045.26805000001</v>
      </c>
      <c r="D628" s="1164" t="s">
        <v>11</v>
      </c>
    </row>
    <row r="629" spans="1:4" s="1161" customFormat="1" ht="11.25" customHeight="1" x14ac:dyDescent="0.2">
      <c r="A629" s="1425" t="s">
        <v>783</v>
      </c>
      <c r="B629" s="1162">
        <v>61.3</v>
      </c>
      <c r="C629" s="1162">
        <v>61.3</v>
      </c>
      <c r="D629" s="1163" t="s">
        <v>3253</v>
      </c>
    </row>
    <row r="630" spans="1:4" s="1161" customFormat="1" ht="11.25" customHeight="1" x14ac:dyDescent="0.2">
      <c r="A630" s="1425"/>
      <c r="B630" s="1162">
        <v>195</v>
      </c>
      <c r="C630" s="1162">
        <v>195</v>
      </c>
      <c r="D630" s="1163" t="s">
        <v>685</v>
      </c>
    </row>
    <row r="631" spans="1:4" s="1161" customFormat="1" ht="11.25" customHeight="1" x14ac:dyDescent="0.2">
      <c r="A631" s="1425"/>
      <c r="B631" s="1162">
        <v>105.14</v>
      </c>
      <c r="C631" s="1162">
        <v>105.14400000000001</v>
      </c>
      <c r="D631" s="1163" t="s">
        <v>3699</v>
      </c>
    </row>
    <row r="632" spans="1:4" s="1161" customFormat="1" ht="11.25" customHeight="1" x14ac:dyDescent="0.2">
      <c r="A632" s="1425"/>
      <c r="B632" s="1162">
        <v>47920.88</v>
      </c>
      <c r="C632" s="1162">
        <v>47881.966</v>
      </c>
      <c r="D632" s="1163" t="s">
        <v>568</v>
      </c>
    </row>
    <row r="633" spans="1:4" s="1161" customFormat="1" ht="11.25" customHeight="1" x14ac:dyDescent="0.2">
      <c r="A633" s="1425"/>
      <c r="B633" s="1162">
        <v>4095</v>
      </c>
      <c r="C633" s="1162">
        <v>3710.5479599999999</v>
      </c>
      <c r="D633" s="1163" t="s">
        <v>679</v>
      </c>
    </row>
    <row r="634" spans="1:4" s="1161" customFormat="1" ht="11.25" customHeight="1" x14ac:dyDescent="0.2">
      <c r="A634" s="1425"/>
      <c r="B634" s="1162">
        <v>795</v>
      </c>
      <c r="C634" s="1162">
        <v>795</v>
      </c>
      <c r="D634" s="1163" t="s">
        <v>680</v>
      </c>
    </row>
    <row r="635" spans="1:4" s="1161" customFormat="1" ht="11.25" customHeight="1" x14ac:dyDescent="0.2">
      <c r="A635" s="1425"/>
      <c r="B635" s="1162">
        <v>15526.51</v>
      </c>
      <c r="C635" s="1162">
        <v>15526.503939999999</v>
      </c>
      <c r="D635" s="1163" t="s">
        <v>1726</v>
      </c>
    </row>
    <row r="636" spans="1:4" s="1161" customFormat="1" ht="21" x14ac:dyDescent="0.2">
      <c r="A636" s="1425"/>
      <c r="B636" s="1162">
        <v>229.16</v>
      </c>
      <c r="C636" s="1162">
        <v>229.16</v>
      </c>
      <c r="D636" s="1163" t="s">
        <v>2642</v>
      </c>
    </row>
    <row r="637" spans="1:4" s="1161" customFormat="1" ht="11.25" customHeight="1" x14ac:dyDescent="0.2">
      <c r="A637" s="1425"/>
      <c r="B637" s="1162">
        <v>285</v>
      </c>
      <c r="C637" s="1162">
        <v>285</v>
      </c>
      <c r="D637" s="1163" t="s">
        <v>686</v>
      </c>
    </row>
    <row r="638" spans="1:4" s="1161" customFormat="1" ht="11.25" customHeight="1" x14ac:dyDescent="0.2">
      <c r="A638" s="1426"/>
      <c r="B638" s="1157">
        <v>69212.990000000005</v>
      </c>
      <c r="C638" s="1157">
        <v>68789.621900000013</v>
      </c>
      <c r="D638" s="1164" t="s">
        <v>11</v>
      </c>
    </row>
    <row r="639" spans="1:4" s="1161" customFormat="1" ht="11.25" customHeight="1" x14ac:dyDescent="0.2">
      <c r="A639" s="1425" t="s">
        <v>927</v>
      </c>
      <c r="B639" s="1162">
        <v>87.47</v>
      </c>
      <c r="C639" s="1162">
        <v>0</v>
      </c>
      <c r="D639" s="1163" t="s">
        <v>4267</v>
      </c>
    </row>
    <row r="640" spans="1:4" s="1161" customFormat="1" ht="11.25" customHeight="1" x14ac:dyDescent="0.2">
      <c r="A640" s="1425"/>
      <c r="B640" s="1162">
        <v>1000</v>
      </c>
      <c r="C640" s="1162">
        <v>1000</v>
      </c>
      <c r="D640" s="1163" t="s">
        <v>685</v>
      </c>
    </row>
    <row r="641" spans="1:4" s="1161" customFormat="1" ht="11.25" customHeight="1" x14ac:dyDescent="0.2">
      <c r="A641" s="1425"/>
      <c r="B641" s="1162">
        <v>5589</v>
      </c>
      <c r="C641" s="1162">
        <v>5521.2851199999996</v>
      </c>
      <c r="D641" s="1163" t="s">
        <v>679</v>
      </c>
    </row>
    <row r="642" spans="1:4" s="1161" customFormat="1" ht="11.25" customHeight="1" x14ac:dyDescent="0.2">
      <c r="A642" s="1425"/>
      <c r="B642" s="1162">
        <v>315</v>
      </c>
      <c r="C642" s="1162">
        <v>315</v>
      </c>
      <c r="D642" s="1163" t="s">
        <v>680</v>
      </c>
    </row>
    <row r="643" spans="1:4" s="1161" customFormat="1" ht="11.25" customHeight="1" x14ac:dyDescent="0.2">
      <c r="A643" s="1425"/>
      <c r="B643" s="1162">
        <v>18480.02</v>
      </c>
      <c r="C643" s="1162">
        <v>18480</v>
      </c>
      <c r="D643" s="1163" t="s">
        <v>3190</v>
      </c>
    </row>
    <row r="644" spans="1:4" s="1161" customFormat="1" ht="11.25" customHeight="1" x14ac:dyDescent="0.2">
      <c r="A644" s="1426"/>
      <c r="B644" s="1157">
        <v>25471.49</v>
      </c>
      <c r="C644" s="1157">
        <v>25316.28512</v>
      </c>
      <c r="D644" s="1164" t="s">
        <v>11</v>
      </c>
    </row>
    <row r="645" spans="1:4" s="1161" customFormat="1" ht="11.25" customHeight="1" x14ac:dyDescent="0.2">
      <c r="A645" s="1425" t="s">
        <v>3730</v>
      </c>
      <c r="B645" s="1162">
        <v>0.02</v>
      </c>
      <c r="C645" s="1162">
        <v>0</v>
      </c>
      <c r="D645" s="1163" t="s">
        <v>4267</v>
      </c>
    </row>
    <row r="646" spans="1:4" s="1161" customFormat="1" ht="11.25" customHeight="1" x14ac:dyDescent="0.2">
      <c r="A646" s="1425"/>
      <c r="B646" s="1162">
        <v>2927.98</v>
      </c>
      <c r="C646" s="1162">
        <v>2927.9755299999997</v>
      </c>
      <c r="D646" s="1163" t="s">
        <v>2824</v>
      </c>
    </row>
    <row r="647" spans="1:4" s="1161" customFormat="1" ht="11.25" customHeight="1" x14ac:dyDescent="0.2">
      <c r="A647" s="1425"/>
      <c r="B647" s="1162">
        <v>205</v>
      </c>
      <c r="C647" s="1162">
        <v>204.0942</v>
      </c>
      <c r="D647" s="1163" t="s">
        <v>3253</v>
      </c>
    </row>
    <row r="648" spans="1:4" s="1161" customFormat="1" ht="11.25" customHeight="1" x14ac:dyDescent="0.2">
      <c r="A648" s="1425"/>
      <c r="B648" s="1162">
        <v>301</v>
      </c>
      <c r="C648" s="1162">
        <v>301</v>
      </c>
      <c r="D648" s="1163" t="s">
        <v>685</v>
      </c>
    </row>
    <row r="649" spans="1:4" s="1161" customFormat="1" ht="11.25" customHeight="1" x14ac:dyDescent="0.2">
      <c r="A649" s="1425"/>
      <c r="B649" s="1162">
        <v>69300.75</v>
      </c>
      <c r="C649" s="1162">
        <v>69300.744000000006</v>
      </c>
      <c r="D649" s="1163" t="s">
        <v>568</v>
      </c>
    </row>
    <row r="650" spans="1:4" s="1161" customFormat="1" ht="11.25" customHeight="1" x14ac:dyDescent="0.2">
      <c r="A650" s="1425"/>
      <c r="B650" s="1162">
        <v>11086</v>
      </c>
      <c r="C650" s="1162">
        <v>10431.48472</v>
      </c>
      <c r="D650" s="1163" t="s">
        <v>679</v>
      </c>
    </row>
    <row r="651" spans="1:4" s="1161" customFormat="1" ht="11.25" customHeight="1" x14ac:dyDescent="0.2">
      <c r="A651" s="1425"/>
      <c r="B651" s="1162">
        <v>2297</v>
      </c>
      <c r="C651" s="1162">
        <v>2297</v>
      </c>
      <c r="D651" s="1163" t="s">
        <v>680</v>
      </c>
    </row>
    <row r="652" spans="1:4" s="1161" customFormat="1" ht="11.25" customHeight="1" x14ac:dyDescent="0.2">
      <c r="A652" s="1425"/>
      <c r="B652" s="1162">
        <v>7670.66</v>
      </c>
      <c r="C652" s="1162">
        <v>7670.6527400000004</v>
      </c>
      <c r="D652" s="1163" t="s">
        <v>4815</v>
      </c>
    </row>
    <row r="653" spans="1:4" s="1161" customFormat="1" ht="11.25" customHeight="1" x14ac:dyDescent="0.2">
      <c r="A653" s="1425"/>
      <c r="B653" s="1162">
        <v>500</v>
      </c>
      <c r="C653" s="1162">
        <v>500</v>
      </c>
      <c r="D653" s="1163" t="s">
        <v>4825</v>
      </c>
    </row>
    <row r="654" spans="1:4" s="1161" customFormat="1" ht="11.25" customHeight="1" x14ac:dyDescent="0.2">
      <c r="A654" s="1425"/>
      <c r="B654" s="1162">
        <v>631.63</v>
      </c>
      <c r="C654" s="1162">
        <v>631.62242000000003</v>
      </c>
      <c r="D654" s="1163" t="s">
        <v>4826</v>
      </c>
    </row>
    <row r="655" spans="1:4" s="1161" customFormat="1" ht="21" x14ac:dyDescent="0.2">
      <c r="A655" s="1425"/>
      <c r="B655" s="1162">
        <v>134.80000000000001</v>
      </c>
      <c r="C655" s="1162">
        <v>134.80000000000001</v>
      </c>
      <c r="D655" s="1163" t="s">
        <v>2642</v>
      </c>
    </row>
    <row r="656" spans="1:4" s="1161" customFormat="1" ht="11.25" customHeight="1" x14ac:dyDescent="0.2">
      <c r="A656" s="1425"/>
      <c r="B656" s="1162">
        <v>348.3</v>
      </c>
      <c r="C656" s="1162">
        <v>348.22460999999998</v>
      </c>
      <c r="D656" s="1163" t="s">
        <v>681</v>
      </c>
    </row>
    <row r="657" spans="1:4" s="1161" customFormat="1" ht="11.25" customHeight="1" x14ac:dyDescent="0.2">
      <c r="A657" s="1426"/>
      <c r="B657" s="1157">
        <v>95403.140000000014</v>
      </c>
      <c r="C657" s="1157">
        <v>94747.598220000014</v>
      </c>
      <c r="D657" s="1164" t="s">
        <v>11</v>
      </c>
    </row>
    <row r="658" spans="1:4" s="1161" customFormat="1" ht="11.25" customHeight="1" x14ac:dyDescent="0.2">
      <c r="A658" s="1425" t="s">
        <v>795</v>
      </c>
      <c r="B658" s="1162">
        <v>420</v>
      </c>
      <c r="C658" s="1162">
        <v>420</v>
      </c>
      <c r="D658" s="1163" t="s">
        <v>3223</v>
      </c>
    </row>
    <row r="659" spans="1:4" s="1161" customFormat="1" ht="11.25" customHeight="1" x14ac:dyDescent="0.2">
      <c r="A659" s="1425"/>
      <c r="B659" s="1162">
        <v>135</v>
      </c>
      <c r="C659" s="1162">
        <v>135</v>
      </c>
      <c r="D659" s="1163" t="s">
        <v>3751</v>
      </c>
    </row>
    <row r="660" spans="1:4" s="1161" customFormat="1" ht="11.25" customHeight="1" x14ac:dyDescent="0.2">
      <c r="A660" s="1425"/>
      <c r="B660" s="1162">
        <v>350</v>
      </c>
      <c r="C660" s="1162">
        <v>350</v>
      </c>
      <c r="D660" s="1163" t="s">
        <v>3072</v>
      </c>
    </row>
    <row r="661" spans="1:4" s="1161" customFormat="1" ht="11.25" customHeight="1" x14ac:dyDescent="0.2">
      <c r="A661" s="1425"/>
      <c r="B661" s="1162">
        <v>550</v>
      </c>
      <c r="C661" s="1162">
        <v>550</v>
      </c>
      <c r="D661" s="1163" t="s">
        <v>4827</v>
      </c>
    </row>
    <row r="662" spans="1:4" s="1161" customFormat="1" ht="11.25" customHeight="1" x14ac:dyDescent="0.2">
      <c r="A662" s="1425"/>
      <c r="B662" s="1162">
        <v>70</v>
      </c>
      <c r="C662" s="1162">
        <v>70</v>
      </c>
      <c r="D662" s="1163" t="s">
        <v>3253</v>
      </c>
    </row>
    <row r="663" spans="1:4" s="1161" customFormat="1" ht="11.25" customHeight="1" x14ac:dyDescent="0.2">
      <c r="A663" s="1425"/>
      <c r="B663" s="1162">
        <v>15</v>
      </c>
      <c r="C663" s="1162">
        <v>15</v>
      </c>
      <c r="D663" s="1163" t="s">
        <v>685</v>
      </c>
    </row>
    <row r="664" spans="1:4" s="1161" customFormat="1" ht="11.25" customHeight="1" x14ac:dyDescent="0.2">
      <c r="A664" s="1425"/>
      <c r="B664" s="1162">
        <v>39195.75</v>
      </c>
      <c r="C664" s="1162">
        <v>39195.745000000003</v>
      </c>
      <c r="D664" s="1163" t="s">
        <v>568</v>
      </c>
    </row>
    <row r="665" spans="1:4" s="1161" customFormat="1" ht="11.25" customHeight="1" x14ac:dyDescent="0.2">
      <c r="A665" s="1425"/>
      <c r="B665" s="1162">
        <v>4825</v>
      </c>
      <c r="C665" s="1162">
        <v>4594.2224900000001</v>
      </c>
      <c r="D665" s="1163" t="s">
        <v>679</v>
      </c>
    </row>
    <row r="666" spans="1:4" s="1161" customFormat="1" ht="11.25" customHeight="1" x14ac:dyDescent="0.2">
      <c r="A666" s="1425"/>
      <c r="B666" s="1162">
        <v>925</v>
      </c>
      <c r="C666" s="1162">
        <v>921.82600000000002</v>
      </c>
      <c r="D666" s="1163" t="s">
        <v>680</v>
      </c>
    </row>
    <row r="667" spans="1:4" s="1161" customFormat="1" ht="21" x14ac:dyDescent="0.2">
      <c r="A667" s="1425"/>
      <c r="B667" s="1162">
        <v>134.80000000000001</v>
      </c>
      <c r="C667" s="1162">
        <v>134.80000000000001</v>
      </c>
      <c r="D667" s="1163" t="s">
        <v>2642</v>
      </c>
    </row>
    <row r="668" spans="1:4" s="1161" customFormat="1" ht="11.25" customHeight="1" x14ac:dyDescent="0.2">
      <c r="A668" s="1426"/>
      <c r="B668" s="1157">
        <v>46620.55</v>
      </c>
      <c r="C668" s="1157">
        <v>46386.593490000007</v>
      </c>
      <c r="D668" s="1164" t="s">
        <v>11</v>
      </c>
    </row>
    <row r="669" spans="1:4" s="1161" customFormat="1" ht="11.25" customHeight="1" x14ac:dyDescent="0.2">
      <c r="A669" s="1425" t="s">
        <v>862</v>
      </c>
      <c r="B669" s="1162">
        <v>13261.69</v>
      </c>
      <c r="C669" s="1162">
        <v>13261.688999999998</v>
      </c>
      <c r="D669" s="1163" t="s">
        <v>568</v>
      </c>
    </row>
    <row r="670" spans="1:4" s="1161" customFormat="1" ht="11.25" customHeight="1" x14ac:dyDescent="0.2">
      <c r="A670" s="1425"/>
      <c r="B670" s="1162">
        <v>1340</v>
      </c>
      <c r="C670" s="1162">
        <v>1295.61484</v>
      </c>
      <c r="D670" s="1163" t="s">
        <v>679</v>
      </c>
    </row>
    <row r="671" spans="1:4" s="1161" customFormat="1" ht="11.25" customHeight="1" x14ac:dyDescent="0.2">
      <c r="A671" s="1425"/>
      <c r="B671" s="1162">
        <v>152</v>
      </c>
      <c r="C671" s="1162">
        <v>152</v>
      </c>
      <c r="D671" s="1163" t="s">
        <v>680</v>
      </c>
    </row>
    <row r="672" spans="1:4" s="1161" customFormat="1" ht="11.25" customHeight="1" x14ac:dyDescent="0.2">
      <c r="A672" s="1426"/>
      <c r="B672" s="1157">
        <v>14753.69</v>
      </c>
      <c r="C672" s="1157">
        <v>14709.303839999999</v>
      </c>
      <c r="D672" s="1164" t="s">
        <v>11</v>
      </c>
    </row>
    <row r="673" spans="1:4" s="1161" customFormat="1" ht="11.25" customHeight="1" x14ac:dyDescent="0.2">
      <c r="A673" s="1425" t="s">
        <v>860</v>
      </c>
      <c r="B673" s="1162">
        <v>130</v>
      </c>
      <c r="C673" s="1162">
        <v>130</v>
      </c>
      <c r="D673" s="1163" t="s">
        <v>3072</v>
      </c>
    </row>
    <row r="674" spans="1:4" s="1161" customFormat="1" ht="11.25" customHeight="1" x14ac:dyDescent="0.2">
      <c r="A674" s="1425"/>
      <c r="B674" s="1162">
        <v>1200</v>
      </c>
      <c r="C674" s="1162">
        <v>1200</v>
      </c>
      <c r="D674" s="1163" t="s">
        <v>4828</v>
      </c>
    </row>
    <row r="675" spans="1:4" s="1161" customFormat="1" ht="11.25" customHeight="1" x14ac:dyDescent="0.2">
      <c r="A675" s="1425"/>
      <c r="B675" s="1162">
        <v>13658.55</v>
      </c>
      <c r="C675" s="1162">
        <v>13658.552</v>
      </c>
      <c r="D675" s="1163" t="s">
        <v>568</v>
      </c>
    </row>
    <row r="676" spans="1:4" s="1161" customFormat="1" ht="11.25" customHeight="1" x14ac:dyDescent="0.2">
      <c r="A676" s="1425"/>
      <c r="B676" s="1162">
        <v>1601</v>
      </c>
      <c r="C676" s="1162">
        <v>1303.7072600000001</v>
      </c>
      <c r="D676" s="1163" t="s">
        <v>679</v>
      </c>
    </row>
    <row r="677" spans="1:4" s="1161" customFormat="1" ht="11.25" customHeight="1" x14ac:dyDescent="0.2">
      <c r="A677" s="1425"/>
      <c r="B677" s="1162">
        <v>516</v>
      </c>
      <c r="C677" s="1162">
        <v>508.49691999999999</v>
      </c>
      <c r="D677" s="1163" t="s">
        <v>680</v>
      </c>
    </row>
    <row r="678" spans="1:4" s="1161" customFormat="1" ht="11.25" customHeight="1" x14ac:dyDescent="0.2">
      <c r="A678" s="1425"/>
      <c r="B678" s="1162">
        <v>868.78</v>
      </c>
      <c r="C678" s="1162">
        <v>868.78</v>
      </c>
      <c r="D678" s="1163" t="s">
        <v>4829</v>
      </c>
    </row>
    <row r="679" spans="1:4" s="1161" customFormat="1" ht="11.25" customHeight="1" x14ac:dyDescent="0.2">
      <c r="A679" s="1425"/>
      <c r="B679" s="1162">
        <v>5500</v>
      </c>
      <c r="C679" s="1162">
        <v>5483.5211500000005</v>
      </c>
      <c r="D679" s="1163" t="s">
        <v>4830</v>
      </c>
    </row>
    <row r="680" spans="1:4" s="1161" customFormat="1" ht="11.25" customHeight="1" x14ac:dyDescent="0.2">
      <c r="A680" s="1426"/>
      <c r="B680" s="1157">
        <v>23474.329999999998</v>
      </c>
      <c r="C680" s="1157">
        <v>23153.05733</v>
      </c>
      <c r="D680" s="1164" t="s">
        <v>11</v>
      </c>
    </row>
    <row r="681" spans="1:4" s="1161" customFormat="1" ht="11.25" customHeight="1" x14ac:dyDescent="0.2">
      <c r="A681" s="1425" t="s">
        <v>855</v>
      </c>
      <c r="B681" s="1162">
        <v>70</v>
      </c>
      <c r="C681" s="1162">
        <v>70</v>
      </c>
      <c r="D681" s="1163" t="s">
        <v>3253</v>
      </c>
    </row>
    <row r="682" spans="1:4" s="1161" customFormat="1" ht="11.25" customHeight="1" x14ac:dyDescent="0.2">
      <c r="A682" s="1425"/>
      <c r="B682" s="1162">
        <v>15861.609999999999</v>
      </c>
      <c r="C682" s="1162">
        <v>15861.614</v>
      </c>
      <c r="D682" s="1163" t="s">
        <v>568</v>
      </c>
    </row>
    <row r="683" spans="1:4" s="1161" customFormat="1" ht="11.25" customHeight="1" x14ac:dyDescent="0.2">
      <c r="A683" s="1425"/>
      <c r="B683" s="1162">
        <v>2117</v>
      </c>
      <c r="C683" s="1162">
        <v>1943.83763</v>
      </c>
      <c r="D683" s="1163" t="s">
        <v>679</v>
      </c>
    </row>
    <row r="684" spans="1:4" s="1161" customFormat="1" ht="11.25" customHeight="1" x14ac:dyDescent="0.2">
      <c r="A684" s="1425"/>
      <c r="B684" s="1162">
        <v>249</v>
      </c>
      <c r="C684" s="1162">
        <v>249</v>
      </c>
      <c r="D684" s="1163" t="s">
        <v>680</v>
      </c>
    </row>
    <row r="685" spans="1:4" s="1161" customFormat="1" ht="21" x14ac:dyDescent="0.2">
      <c r="A685" s="1425"/>
      <c r="B685" s="1162">
        <v>576.4</v>
      </c>
      <c r="C685" s="1162">
        <v>576.4</v>
      </c>
      <c r="D685" s="1163" t="s">
        <v>2642</v>
      </c>
    </row>
    <row r="686" spans="1:4" s="1161" customFormat="1" ht="11.25" customHeight="1" x14ac:dyDescent="0.2">
      <c r="A686" s="1426"/>
      <c r="B686" s="1157">
        <v>18874.010000000002</v>
      </c>
      <c r="C686" s="1157">
        <v>18700.851630000005</v>
      </c>
      <c r="D686" s="1164" t="s">
        <v>11</v>
      </c>
    </row>
    <row r="687" spans="1:4" s="1161" customFormat="1" ht="11.25" customHeight="1" x14ac:dyDescent="0.2">
      <c r="A687" s="1425" t="s">
        <v>854</v>
      </c>
      <c r="B687" s="1162">
        <v>13127.89</v>
      </c>
      <c r="C687" s="1162">
        <v>13127.891</v>
      </c>
      <c r="D687" s="1163" t="s">
        <v>568</v>
      </c>
    </row>
    <row r="688" spans="1:4" s="1161" customFormat="1" ht="11.25" customHeight="1" x14ac:dyDescent="0.2">
      <c r="A688" s="1425"/>
      <c r="B688" s="1162">
        <v>1945</v>
      </c>
      <c r="C688" s="1162">
        <v>1772.6772900000001</v>
      </c>
      <c r="D688" s="1163" t="s">
        <v>679</v>
      </c>
    </row>
    <row r="689" spans="1:4" s="1161" customFormat="1" ht="11.25" customHeight="1" x14ac:dyDescent="0.2">
      <c r="A689" s="1425"/>
      <c r="B689" s="1162">
        <v>330</v>
      </c>
      <c r="C689" s="1162">
        <v>330</v>
      </c>
      <c r="D689" s="1163" t="s">
        <v>680</v>
      </c>
    </row>
    <row r="690" spans="1:4" s="1161" customFormat="1" ht="21" x14ac:dyDescent="0.2">
      <c r="A690" s="1425"/>
      <c r="B690" s="1162">
        <v>67.400000000000006</v>
      </c>
      <c r="C690" s="1162">
        <v>67.400000000000006</v>
      </c>
      <c r="D690" s="1163" t="s">
        <v>2642</v>
      </c>
    </row>
    <row r="691" spans="1:4" s="1161" customFormat="1" ht="11.25" customHeight="1" x14ac:dyDescent="0.2">
      <c r="A691" s="1426"/>
      <c r="B691" s="1157">
        <v>15470.289999999999</v>
      </c>
      <c r="C691" s="1157">
        <v>15297.968289999999</v>
      </c>
      <c r="D691" s="1164" t="s">
        <v>11</v>
      </c>
    </row>
    <row r="692" spans="1:4" s="1161" customFormat="1" ht="11.25" customHeight="1" x14ac:dyDescent="0.2">
      <c r="A692" s="1425" t="s">
        <v>859</v>
      </c>
      <c r="B692" s="1162">
        <v>160</v>
      </c>
      <c r="C692" s="1162">
        <v>160</v>
      </c>
      <c r="D692" s="1163" t="s">
        <v>3072</v>
      </c>
    </row>
    <row r="693" spans="1:4" s="1161" customFormat="1" ht="11.25" customHeight="1" x14ac:dyDescent="0.2">
      <c r="A693" s="1425"/>
      <c r="B693" s="1162">
        <v>10</v>
      </c>
      <c r="C693" s="1162">
        <v>10</v>
      </c>
      <c r="D693" s="1163" t="s">
        <v>4166</v>
      </c>
    </row>
    <row r="694" spans="1:4" s="1161" customFormat="1" ht="11.25" customHeight="1" x14ac:dyDescent="0.2">
      <c r="A694" s="1425"/>
      <c r="B694" s="1162">
        <v>70</v>
      </c>
      <c r="C694" s="1162">
        <v>70</v>
      </c>
      <c r="D694" s="1163" t="s">
        <v>3253</v>
      </c>
    </row>
    <row r="695" spans="1:4" s="1161" customFormat="1" ht="11.25" customHeight="1" x14ac:dyDescent="0.2">
      <c r="A695" s="1425"/>
      <c r="B695" s="1162">
        <v>10057.82</v>
      </c>
      <c r="C695" s="1162">
        <v>10057.811</v>
      </c>
      <c r="D695" s="1163" t="s">
        <v>568</v>
      </c>
    </row>
    <row r="696" spans="1:4" s="1161" customFormat="1" ht="11.25" customHeight="1" x14ac:dyDescent="0.2">
      <c r="A696" s="1425"/>
      <c r="B696" s="1162">
        <v>1164</v>
      </c>
      <c r="C696" s="1162">
        <v>1115.4218499999999</v>
      </c>
      <c r="D696" s="1163" t="s">
        <v>679</v>
      </c>
    </row>
    <row r="697" spans="1:4" s="1161" customFormat="1" ht="11.25" customHeight="1" x14ac:dyDescent="0.2">
      <c r="A697" s="1425"/>
      <c r="B697" s="1162">
        <v>178</v>
      </c>
      <c r="C697" s="1162">
        <v>178</v>
      </c>
      <c r="D697" s="1163" t="s">
        <v>680</v>
      </c>
    </row>
    <row r="698" spans="1:4" s="1161" customFormat="1" ht="11.25" customHeight="1" x14ac:dyDescent="0.2">
      <c r="A698" s="1425"/>
      <c r="B698" s="1162">
        <v>607.41999999999996</v>
      </c>
      <c r="C698" s="1162">
        <v>607.41999999999996</v>
      </c>
      <c r="D698" s="1163" t="s">
        <v>4831</v>
      </c>
    </row>
    <row r="699" spans="1:4" s="1161" customFormat="1" ht="11.25" customHeight="1" x14ac:dyDescent="0.2">
      <c r="A699" s="1426"/>
      <c r="B699" s="1157">
        <v>12247.24</v>
      </c>
      <c r="C699" s="1157">
        <v>12198.65285</v>
      </c>
      <c r="D699" s="1164" t="s">
        <v>11</v>
      </c>
    </row>
    <row r="700" spans="1:4" s="1161" customFormat="1" ht="11.25" customHeight="1" x14ac:dyDescent="0.2">
      <c r="A700" s="1425" t="s">
        <v>777</v>
      </c>
      <c r="B700" s="1162">
        <v>506.45</v>
      </c>
      <c r="C700" s="1162">
        <v>506.44218000000001</v>
      </c>
      <c r="D700" s="1163" t="s">
        <v>4250</v>
      </c>
    </row>
    <row r="701" spans="1:4" s="1161" customFormat="1" ht="11.25" customHeight="1" x14ac:dyDescent="0.2">
      <c r="A701" s="1425"/>
      <c r="B701" s="1162">
        <v>20</v>
      </c>
      <c r="C701" s="1162">
        <v>20</v>
      </c>
      <c r="D701" s="1163" t="s">
        <v>3223</v>
      </c>
    </row>
    <row r="702" spans="1:4" s="1161" customFormat="1" ht="11.25" customHeight="1" x14ac:dyDescent="0.2">
      <c r="A702" s="1425"/>
      <c r="B702" s="1162">
        <v>195</v>
      </c>
      <c r="C702" s="1162">
        <v>195</v>
      </c>
      <c r="D702" s="1163" t="s">
        <v>685</v>
      </c>
    </row>
    <row r="703" spans="1:4" s="1161" customFormat="1" ht="11.25" customHeight="1" x14ac:dyDescent="0.2">
      <c r="A703" s="1425"/>
      <c r="B703" s="1162">
        <v>233.66</v>
      </c>
      <c r="C703" s="1162">
        <v>233.655</v>
      </c>
      <c r="D703" s="1163" t="s">
        <v>3699</v>
      </c>
    </row>
    <row r="704" spans="1:4" s="1161" customFormat="1" ht="11.25" customHeight="1" x14ac:dyDescent="0.2">
      <c r="A704" s="1425"/>
      <c r="B704" s="1162">
        <v>48379.34</v>
      </c>
      <c r="C704" s="1162">
        <v>48379.34</v>
      </c>
      <c r="D704" s="1163" t="s">
        <v>568</v>
      </c>
    </row>
    <row r="705" spans="1:4" s="1161" customFormat="1" ht="11.25" customHeight="1" x14ac:dyDescent="0.2">
      <c r="A705" s="1425"/>
      <c r="B705" s="1162">
        <v>4823</v>
      </c>
      <c r="C705" s="1162">
        <v>4803.35095</v>
      </c>
      <c r="D705" s="1163" t="s">
        <v>679</v>
      </c>
    </row>
    <row r="706" spans="1:4" s="1161" customFormat="1" ht="11.25" customHeight="1" x14ac:dyDescent="0.2">
      <c r="A706" s="1425"/>
      <c r="B706" s="1162">
        <v>1212</v>
      </c>
      <c r="C706" s="1162">
        <v>1212</v>
      </c>
      <c r="D706" s="1163" t="s">
        <v>680</v>
      </c>
    </row>
    <row r="707" spans="1:4" s="1161" customFormat="1" ht="11.25" customHeight="1" x14ac:dyDescent="0.2">
      <c r="A707" s="1425"/>
      <c r="B707" s="1162">
        <v>2000</v>
      </c>
      <c r="C707" s="1162">
        <v>1984.4</v>
      </c>
      <c r="D707" s="1163" t="s">
        <v>1726</v>
      </c>
    </row>
    <row r="708" spans="1:4" s="1161" customFormat="1" ht="21" x14ac:dyDescent="0.2">
      <c r="A708" s="1425"/>
      <c r="B708" s="1162">
        <v>200.8</v>
      </c>
      <c r="C708" s="1162">
        <v>200.8</v>
      </c>
      <c r="D708" s="1163" t="s">
        <v>2642</v>
      </c>
    </row>
    <row r="709" spans="1:4" s="1161" customFormat="1" ht="11.25" customHeight="1" x14ac:dyDescent="0.2">
      <c r="A709" s="1426"/>
      <c r="B709" s="1157">
        <v>57570.25</v>
      </c>
      <c r="C709" s="1157">
        <v>57534.988129999998</v>
      </c>
      <c r="D709" s="1164" t="s">
        <v>11</v>
      </c>
    </row>
    <row r="710" spans="1:4" s="1161" customFormat="1" ht="11.25" customHeight="1" x14ac:dyDescent="0.2">
      <c r="A710" s="1425" t="s">
        <v>818</v>
      </c>
      <c r="B710" s="1162">
        <v>54</v>
      </c>
      <c r="C710" s="1162">
        <v>54</v>
      </c>
      <c r="D710" s="1163" t="s">
        <v>3223</v>
      </c>
    </row>
    <row r="711" spans="1:4" s="1161" customFormat="1" ht="11.25" customHeight="1" x14ac:dyDescent="0.2">
      <c r="A711" s="1425"/>
      <c r="B711" s="1162">
        <v>0.01</v>
      </c>
      <c r="C711" s="1162">
        <v>0</v>
      </c>
      <c r="D711" s="1163" t="s">
        <v>3265</v>
      </c>
    </row>
    <row r="712" spans="1:4" s="1161" customFormat="1" ht="11.25" customHeight="1" x14ac:dyDescent="0.2">
      <c r="A712" s="1425"/>
      <c r="B712" s="1162">
        <v>180</v>
      </c>
      <c r="C712" s="1162">
        <v>180</v>
      </c>
      <c r="D712" s="1163" t="s">
        <v>685</v>
      </c>
    </row>
    <row r="713" spans="1:4" s="1161" customFormat="1" ht="11.25" customHeight="1" x14ac:dyDescent="0.2">
      <c r="A713" s="1425"/>
      <c r="B713" s="1162">
        <v>25</v>
      </c>
      <c r="C713" s="1162">
        <v>25</v>
      </c>
      <c r="D713" s="1163" t="s">
        <v>684</v>
      </c>
    </row>
    <row r="714" spans="1:4" s="1161" customFormat="1" ht="11.25" customHeight="1" x14ac:dyDescent="0.2">
      <c r="A714" s="1425"/>
      <c r="B714" s="1162">
        <v>101.46</v>
      </c>
      <c r="C714" s="1162">
        <v>101.43</v>
      </c>
      <c r="D714" s="1163" t="s">
        <v>3491</v>
      </c>
    </row>
    <row r="715" spans="1:4" s="1161" customFormat="1" ht="11.25" customHeight="1" x14ac:dyDescent="0.2">
      <c r="A715" s="1425"/>
      <c r="B715" s="1162">
        <v>68620.76999999999</v>
      </c>
      <c r="C715" s="1162">
        <v>68620.767999999996</v>
      </c>
      <c r="D715" s="1163" t="s">
        <v>568</v>
      </c>
    </row>
    <row r="716" spans="1:4" s="1161" customFormat="1" ht="11.25" customHeight="1" x14ac:dyDescent="0.2">
      <c r="A716" s="1425"/>
      <c r="B716" s="1162">
        <v>11151</v>
      </c>
      <c r="C716" s="1162">
        <v>10175.38975</v>
      </c>
      <c r="D716" s="1163" t="s">
        <v>679</v>
      </c>
    </row>
    <row r="717" spans="1:4" s="1161" customFormat="1" ht="11.25" customHeight="1" x14ac:dyDescent="0.2">
      <c r="A717" s="1425"/>
      <c r="B717" s="1162">
        <v>1263</v>
      </c>
      <c r="C717" s="1162">
        <v>1263</v>
      </c>
      <c r="D717" s="1163" t="s">
        <v>680</v>
      </c>
    </row>
    <row r="718" spans="1:4" s="1161" customFormat="1" ht="11.25" customHeight="1" x14ac:dyDescent="0.2">
      <c r="A718" s="1425"/>
      <c r="B718" s="1162">
        <v>5000</v>
      </c>
      <c r="C718" s="1162">
        <v>5000</v>
      </c>
      <c r="D718" s="1163" t="s">
        <v>4832</v>
      </c>
    </row>
    <row r="719" spans="1:4" s="1161" customFormat="1" ht="21" x14ac:dyDescent="0.2">
      <c r="A719" s="1425"/>
      <c r="B719" s="1162">
        <v>269.60000000000002</v>
      </c>
      <c r="C719" s="1162">
        <v>269.60000000000002</v>
      </c>
      <c r="D719" s="1163" t="s">
        <v>2642</v>
      </c>
    </row>
    <row r="720" spans="1:4" s="1161" customFormat="1" ht="11.25" customHeight="1" x14ac:dyDescent="0.2">
      <c r="A720" s="1426"/>
      <c r="B720" s="1157">
        <v>86664.84</v>
      </c>
      <c r="C720" s="1157">
        <v>85689.187749999997</v>
      </c>
      <c r="D720" s="1164" t="s">
        <v>11</v>
      </c>
    </row>
    <row r="721" spans="1:4" s="1161" customFormat="1" ht="11.25" customHeight="1" x14ac:dyDescent="0.2">
      <c r="A721" s="1425" t="s">
        <v>797</v>
      </c>
      <c r="B721" s="1162">
        <v>499.52</v>
      </c>
      <c r="C721" s="1162">
        <v>499.51918000000001</v>
      </c>
      <c r="D721" s="1163" t="s">
        <v>4250</v>
      </c>
    </row>
    <row r="722" spans="1:4" s="1161" customFormat="1" ht="11.25" customHeight="1" x14ac:dyDescent="0.2">
      <c r="A722" s="1425"/>
      <c r="B722" s="1162">
        <v>91</v>
      </c>
      <c r="C722" s="1162">
        <v>91</v>
      </c>
      <c r="D722" s="1163" t="s">
        <v>3223</v>
      </c>
    </row>
    <row r="723" spans="1:4" s="1161" customFormat="1" ht="11.25" customHeight="1" x14ac:dyDescent="0.2">
      <c r="A723" s="1425"/>
      <c r="B723" s="1162">
        <v>359</v>
      </c>
      <c r="C723" s="1162">
        <v>359</v>
      </c>
      <c r="D723" s="1163" t="s">
        <v>4166</v>
      </c>
    </row>
    <row r="724" spans="1:4" s="1161" customFormat="1" ht="11.25" customHeight="1" x14ac:dyDescent="0.2">
      <c r="A724" s="1425"/>
      <c r="B724" s="1162">
        <v>15</v>
      </c>
      <c r="C724" s="1162">
        <v>15</v>
      </c>
      <c r="D724" s="1163" t="s">
        <v>685</v>
      </c>
    </row>
    <row r="725" spans="1:4" s="1161" customFormat="1" ht="11.25" customHeight="1" x14ac:dyDescent="0.2">
      <c r="A725" s="1425"/>
      <c r="B725" s="1162">
        <v>210</v>
      </c>
      <c r="C725" s="1162">
        <v>210</v>
      </c>
      <c r="D725" s="1163" t="s">
        <v>684</v>
      </c>
    </row>
    <row r="726" spans="1:4" s="1161" customFormat="1" ht="11.25" customHeight="1" x14ac:dyDescent="0.2">
      <c r="A726" s="1425"/>
      <c r="B726" s="1162">
        <v>9</v>
      </c>
      <c r="C726" s="1162">
        <v>9</v>
      </c>
      <c r="D726" s="1163" t="s">
        <v>3262</v>
      </c>
    </row>
    <row r="727" spans="1:4" s="1161" customFormat="1" ht="11.25" customHeight="1" x14ac:dyDescent="0.2">
      <c r="A727" s="1425"/>
      <c r="B727" s="1162">
        <v>59659.030000000006</v>
      </c>
      <c r="C727" s="1162">
        <v>59659.023999999998</v>
      </c>
      <c r="D727" s="1163" t="s">
        <v>568</v>
      </c>
    </row>
    <row r="728" spans="1:4" s="1161" customFormat="1" ht="11.25" customHeight="1" x14ac:dyDescent="0.2">
      <c r="A728" s="1425"/>
      <c r="B728" s="1162">
        <v>8063</v>
      </c>
      <c r="C728" s="1162">
        <v>7806.4864699999998</v>
      </c>
      <c r="D728" s="1163" t="s">
        <v>679</v>
      </c>
    </row>
    <row r="729" spans="1:4" s="1161" customFormat="1" ht="11.25" customHeight="1" x14ac:dyDescent="0.2">
      <c r="A729" s="1425"/>
      <c r="B729" s="1162">
        <v>1558</v>
      </c>
      <c r="C729" s="1162">
        <v>1526.3588500000001</v>
      </c>
      <c r="D729" s="1163" t="s">
        <v>680</v>
      </c>
    </row>
    <row r="730" spans="1:4" s="1161" customFormat="1" ht="21" x14ac:dyDescent="0.2">
      <c r="A730" s="1425"/>
      <c r="B730" s="1162">
        <v>134.80000000000001</v>
      </c>
      <c r="C730" s="1162">
        <v>134.80000000000001</v>
      </c>
      <c r="D730" s="1163" t="s">
        <v>2642</v>
      </c>
    </row>
    <row r="731" spans="1:4" s="1161" customFormat="1" ht="11.25" customHeight="1" x14ac:dyDescent="0.2">
      <c r="A731" s="1425"/>
      <c r="B731" s="1162">
        <v>1300</v>
      </c>
      <c r="C731" s="1162">
        <v>0</v>
      </c>
      <c r="D731" s="1163" t="s">
        <v>4833</v>
      </c>
    </row>
    <row r="732" spans="1:4" s="1161" customFormat="1" ht="11.25" customHeight="1" x14ac:dyDescent="0.2">
      <c r="A732" s="1425"/>
      <c r="B732" s="1162">
        <v>4865.3</v>
      </c>
      <c r="C732" s="1162">
        <v>703.01</v>
      </c>
      <c r="D732" s="1163" t="s">
        <v>2860</v>
      </c>
    </row>
    <row r="733" spans="1:4" s="1161" customFormat="1" ht="11.25" customHeight="1" x14ac:dyDescent="0.2">
      <c r="A733" s="1426"/>
      <c r="B733" s="1157">
        <v>76763.650000000009</v>
      </c>
      <c r="C733" s="1157">
        <v>71013.198499999999</v>
      </c>
      <c r="D733" s="1164" t="s">
        <v>11</v>
      </c>
    </row>
    <row r="734" spans="1:4" s="1161" customFormat="1" ht="11.25" customHeight="1" x14ac:dyDescent="0.2">
      <c r="A734" s="1425" t="s">
        <v>820</v>
      </c>
      <c r="B734" s="1162">
        <v>20</v>
      </c>
      <c r="C734" s="1162">
        <v>20</v>
      </c>
      <c r="D734" s="1163" t="s">
        <v>3223</v>
      </c>
    </row>
    <row r="735" spans="1:4" s="1161" customFormat="1" ht="11.25" customHeight="1" x14ac:dyDescent="0.2">
      <c r="A735" s="1425"/>
      <c r="B735" s="1162">
        <v>450</v>
      </c>
      <c r="C735" s="1162">
        <v>450</v>
      </c>
      <c r="D735" s="1163" t="s">
        <v>2824</v>
      </c>
    </row>
    <row r="736" spans="1:4" s="1161" customFormat="1" ht="11.25" customHeight="1" x14ac:dyDescent="0.2">
      <c r="A736" s="1425"/>
      <c r="B736" s="1162">
        <v>1000</v>
      </c>
      <c r="C736" s="1162">
        <v>1000</v>
      </c>
      <c r="D736" s="1163" t="s">
        <v>4834</v>
      </c>
    </row>
    <row r="737" spans="1:4" s="1161" customFormat="1" ht="11.25" customHeight="1" x14ac:dyDescent="0.2">
      <c r="A737" s="1425"/>
      <c r="B737" s="1162">
        <v>195</v>
      </c>
      <c r="C737" s="1162">
        <v>195</v>
      </c>
      <c r="D737" s="1163" t="s">
        <v>685</v>
      </c>
    </row>
    <row r="738" spans="1:4" s="1161" customFormat="1" ht="11.25" customHeight="1" x14ac:dyDescent="0.2">
      <c r="A738" s="1425"/>
      <c r="B738" s="1162">
        <v>70</v>
      </c>
      <c r="C738" s="1162">
        <v>70</v>
      </c>
      <c r="D738" s="1163" t="s">
        <v>684</v>
      </c>
    </row>
    <row r="739" spans="1:4" s="1161" customFormat="1" ht="11.25" customHeight="1" x14ac:dyDescent="0.2">
      <c r="A739" s="1425"/>
      <c r="B739" s="1162">
        <v>61777.440000000002</v>
      </c>
      <c r="C739" s="1162">
        <v>61730.582999999999</v>
      </c>
      <c r="D739" s="1163" t="s">
        <v>568</v>
      </c>
    </row>
    <row r="740" spans="1:4" s="1161" customFormat="1" ht="11.25" customHeight="1" x14ac:dyDescent="0.2">
      <c r="A740" s="1425"/>
      <c r="B740" s="1162">
        <v>8348</v>
      </c>
      <c r="C740" s="1162">
        <v>7938.1139499999999</v>
      </c>
      <c r="D740" s="1163" t="s">
        <v>679</v>
      </c>
    </row>
    <row r="741" spans="1:4" s="1161" customFormat="1" ht="11.25" customHeight="1" x14ac:dyDescent="0.2">
      <c r="A741" s="1425"/>
      <c r="B741" s="1162">
        <v>1622</v>
      </c>
      <c r="C741" s="1162">
        <v>1622</v>
      </c>
      <c r="D741" s="1163" t="s">
        <v>680</v>
      </c>
    </row>
    <row r="742" spans="1:4" s="1161" customFormat="1" ht="11.25" customHeight="1" x14ac:dyDescent="0.2">
      <c r="A742" s="1425"/>
      <c r="B742" s="1162">
        <v>976.16</v>
      </c>
      <c r="C742" s="1162">
        <v>976.15161999999998</v>
      </c>
      <c r="D742" s="1163" t="s">
        <v>4835</v>
      </c>
    </row>
    <row r="743" spans="1:4" s="1161" customFormat="1" ht="11.25" customHeight="1" x14ac:dyDescent="0.2">
      <c r="A743" s="1425"/>
      <c r="B743" s="1162">
        <v>500</v>
      </c>
      <c r="C743" s="1162">
        <v>201.191</v>
      </c>
      <c r="D743" s="1163" t="s">
        <v>4836</v>
      </c>
    </row>
    <row r="744" spans="1:4" s="1161" customFormat="1" ht="21" x14ac:dyDescent="0.2">
      <c r="A744" s="1425"/>
      <c r="B744" s="1162">
        <v>134.80000000000001</v>
      </c>
      <c r="C744" s="1162">
        <v>134.67500000000001</v>
      </c>
      <c r="D744" s="1163" t="s">
        <v>2642</v>
      </c>
    </row>
    <row r="745" spans="1:4" s="1161" customFormat="1" ht="11.25" customHeight="1" x14ac:dyDescent="0.2">
      <c r="A745" s="1425"/>
      <c r="B745" s="1162">
        <v>500</v>
      </c>
      <c r="C745" s="1162">
        <v>0</v>
      </c>
      <c r="D745" s="1163" t="s">
        <v>4837</v>
      </c>
    </row>
    <row r="746" spans="1:4" s="1161" customFormat="1" ht="11.25" customHeight="1" x14ac:dyDescent="0.2">
      <c r="A746" s="1426"/>
      <c r="B746" s="1157">
        <v>75593.400000000009</v>
      </c>
      <c r="C746" s="1157">
        <v>74337.714570000026</v>
      </c>
      <c r="D746" s="1164" t="s">
        <v>11</v>
      </c>
    </row>
    <row r="747" spans="1:4" s="1161" customFormat="1" ht="11.25" customHeight="1" x14ac:dyDescent="0.2">
      <c r="A747" s="1425" t="s">
        <v>4639</v>
      </c>
      <c r="B747" s="1162">
        <v>54</v>
      </c>
      <c r="C747" s="1162">
        <v>54</v>
      </c>
      <c r="D747" s="1163" t="s">
        <v>3223</v>
      </c>
    </row>
    <row r="748" spans="1:4" s="1161" customFormat="1" ht="11.25" customHeight="1" x14ac:dyDescent="0.2">
      <c r="A748" s="1425"/>
      <c r="B748" s="1162">
        <v>100</v>
      </c>
      <c r="C748" s="1162">
        <v>100</v>
      </c>
      <c r="D748" s="1163" t="s">
        <v>3751</v>
      </c>
    </row>
    <row r="749" spans="1:4" s="1161" customFormat="1" ht="11.25" customHeight="1" x14ac:dyDescent="0.2">
      <c r="A749" s="1425"/>
      <c r="B749" s="1162">
        <v>151.18</v>
      </c>
      <c r="C749" s="1162">
        <v>151.16504999999998</v>
      </c>
      <c r="D749" s="1163" t="s">
        <v>2807</v>
      </c>
    </row>
    <row r="750" spans="1:4" s="1161" customFormat="1" ht="11.25" customHeight="1" x14ac:dyDescent="0.2">
      <c r="A750" s="1425"/>
      <c r="B750" s="1162">
        <v>76</v>
      </c>
      <c r="C750" s="1162">
        <v>76</v>
      </c>
      <c r="D750" s="1163" t="s">
        <v>687</v>
      </c>
    </row>
    <row r="751" spans="1:4" s="1161" customFormat="1" ht="11.25" customHeight="1" x14ac:dyDescent="0.2">
      <c r="A751" s="1425"/>
      <c r="B751" s="1162">
        <v>445</v>
      </c>
      <c r="C751" s="1162">
        <v>423.56200000000001</v>
      </c>
      <c r="D751" s="1163" t="s">
        <v>3253</v>
      </c>
    </row>
    <row r="752" spans="1:4" s="1161" customFormat="1" ht="11.25" customHeight="1" x14ac:dyDescent="0.2">
      <c r="A752" s="1425"/>
      <c r="B752" s="1162">
        <v>195</v>
      </c>
      <c r="C752" s="1162">
        <v>195</v>
      </c>
      <c r="D752" s="1163" t="s">
        <v>685</v>
      </c>
    </row>
    <row r="753" spans="1:4" s="1161" customFormat="1" ht="11.25" customHeight="1" x14ac:dyDescent="0.2">
      <c r="A753" s="1425"/>
      <c r="B753" s="1162">
        <v>20</v>
      </c>
      <c r="C753" s="1162">
        <v>20</v>
      </c>
      <c r="D753" s="1163" t="s">
        <v>684</v>
      </c>
    </row>
    <row r="754" spans="1:4" s="1161" customFormat="1" ht="11.25" customHeight="1" x14ac:dyDescent="0.2">
      <c r="A754" s="1425"/>
      <c r="B754" s="1162">
        <v>1836.3</v>
      </c>
      <c r="C754" s="1162">
        <v>1836.3</v>
      </c>
      <c r="D754" s="1163" t="s">
        <v>3249</v>
      </c>
    </row>
    <row r="755" spans="1:4" s="1161" customFormat="1" ht="11.25" customHeight="1" x14ac:dyDescent="0.2">
      <c r="A755" s="1425"/>
      <c r="B755" s="1162">
        <v>18</v>
      </c>
      <c r="C755" s="1162">
        <v>18</v>
      </c>
      <c r="D755" s="1163" t="s">
        <v>3262</v>
      </c>
    </row>
    <row r="756" spans="1:4" s="1161" customFormat="1" ht="11.25" customHeight="1" x14ac:dyDescent="0.2">
      <c r="A756" s="1425"/>
      <c r="B756" s="1162">
        <v>35.049999999999997</v>
      </c>
      <c r="C756" s="1162">
        <v>35.048000000000002</v>
      </c>
      <c r="D756" s="1163" t="s">
        <v>3699</v>
      </c>
    </row>
    <row r="757" spans="1:4" s="1161" customFormat="1" ht="11.25" customHeight="1" x14ac:dyDescent="0.2">
      <c r="A757" s="1425"/>
      <c r="B757" s="1162">
        <v>5500</v>
      </c>
      <c r="C757" s="1162">
        <v>5195.7132799999999</v>
      </c>
      <c r="D757" s="1163" t="s">
        <v>3756</v>
      </c>
    </row>
    <row r="758" spans="1:4" s="1161" customFormat="1" ht="11.25" customHeight="1" x14ac:dyDescent="0.2">
      <c r="A758" s="1425"/>
      <c r="B758" s="1162">
        <v>54817.440000000002</v>
      </c>
      <c r="C758" s="1162">
        <v>54817.443999999996</v>
      </c>
      <c r="D758" s="1163" t="s">
        <v>568</v>
      </c>
    </row>
    <row r="759" spans="1:4" s="1161" customFormat="1" ht="11.25" customHeight="1" x14ac:dyDescent="0.2">
      <c r="A759" s="1425"/>
      <c r="B759" s="1162">
        <v>6602</v>
      </c>
      <c r="C759" s="1162">
        <v>6189.99316</v>
      </c>
      <c r="D759" s="1163" t="s">
        <v>679</v>
      </c>
    </row>
    <row r="760" spans="1:4" s="1161" customFormat="1" ht="11.25" customHeight="1" x14ac:dyDescent="0.2">
      <c r="A760" s="1425"/>
      <c r="B760" s="1162">
        <v>1253</v>
      </c>
      <c r="C760" s="1162">
        <v>1253</v>
      </c>
      <c r="D760" s="1163" t="s">
        <v>680</v>
      </c>
    </row>
    <row r="761" spans="1:4" s="1161" customFormat="1" ht="11.25" customHeight="1" x14ac:dyDescent="0.2">
      <c r="A761" s="1425"/>
      <c r="B761" s="1162">
        <v>1000</v>
      </c>
      <c r="C761" s="1162">
        <v>943.8</v>
      </c>
      <c r="D761" s="1163" t="s">
        <v>1726</v>
      </c>
    </row>
    <row r="762" spans="1:4" s="1161" customFormat="1" ht="21" x14ac:dyDescent="0.2">
      <c r="A762" s="1425"/>
      <c r="B762" s="1162">
        <v>147.80000000000001</v>
      </c>
      <c r="C762" s="1162">
        <v>147.80000000000001</v>
      </c>
      <c r="D762" s="1163" t="s">
        <v>2642</v>
      </c>
    </row>
    <row r="763" spans="1:4" s="1161" customFormat="1" ht="11.25" customHeight="1" x14ac:dyDescent="0.2">
      <c r="A763" s="1426"/>
      <c r="B763" s="1157">
        <v>72250.77</v>
      </c>
      <c r="C763" s="1157">
        <v>71456.825490000003</v>
      </c>
      <c r="D763" s="1164" t="s">
        <v>11</v>
      </c>
    </row>
    <row r="764" spans="1:4" s="1161" customFormat="1" ht="11.25" customHeight="1" x14ac:dyDescent="0.2">
      <c r="A764" s="1425" t="s">
        <v>816</v>
      </c>
      <c r="B764" s="1162">
        <v>36</v>
      </c>
      <c r="C764" s="1162">
        <v>36</v>
      </c>
      <c r="D764" s="1163" t="s">
        <v>3223</v>
      </c>
    </row>
    <row r="765" spans="1:4" s="1161" customFormat="1" ht="11.25" customHeight="1" x14ac:dyDescent="0.2">
      <c r="A765" s="1425"/>
      <c r="B765" s="1162">
        <v>1099.05</v>
      </c>
      <c r="C765" s="1162">
        <v>1099.04234</v>
      </c>
      <c r="D765" s="1163" t="s">
        <v>4310</v>
      </c>
    </row>
    <row r="766" spans="1:4" s="1161" customFormat="1" ht="11.25" customHeight="1" x14ac:dyDescent="0.2">
      <c r="A766" s="1425"/>
      <c r="B766" s="1162">
        <v>350</v>
      </c>
      <c r="C766" s="1162">
        <v>350</v>
      </c>
      <c r="D766" s="1163" t="s">
        <v>3072</v>
      </c>
    </row>
    <row r="767" spans="1:4" s="1161" customFormat="1" ht="11.25" customHeight="1" x14ac:dyDescent="0.2">
      <c r="A767" s="1425"/>
      <c r="B767" s="1162">
        <v>250</v>
      </c>
      <c r="C767" s="1162">
        <v>250</v>
      </c>
      <c r="D767" s="1163" t="s">
        <v>2824</v>
      </c>
    </row>
    <row r="768" spans="1:4" s="1161" customFormat="1" ht="11.25" customHeight="1" x14ac:dyDescent="0.2">
      <c r="A768" s="1425"/>
      <c r="B768" s="1162">
        <v>4813.58</v>
      </c>
      <c r="C768" s="1162">
        <v>4096.32654</v>
      </c>
      <c r="D768" s="1163" t="s">
        <v>4838</v>
      </c>
    </row>
    <row r="769" spans="1:4" s="1161" customFormat="1" ht="11.25" customHeight="1" x14ac:dyDescent="0.2">
      <c r="A769" s="1425"/>
      <c r="B769" s="1162">
        <v>500</v>
      </c>
      <c r="C769" s="1162">
        <v>417.45</v>
      </c>
      <c r="D769" s="1163" t="s">
        <v>4839</v>
      </c>
    </row>
    <row r="770" spans="1:4" s="1161" customFormat="1" ht="11.25" customHeight="1" x14ac:dyDescent="0.2">
      <c r="A770" s="1425"/>
      <c r="B770" s="1162">
        <v>70</v>
      </c>
      <c r="C770" s="1162">
        <v>70</v>
      </c>
      <c r="D770" s="1163" t="s">
        <v>3253</v>
      </c>
    </row>
    <row r="771" spans="1:4" s="1161" customFormat="1" ht="11.25" customHeight="1" x14ac:dyDescent="0.2">
      <c r="A771" s="1425"/>
      <c r="B771" s="1162">
        <v>180</v>
      </c>
      <c r="C771" s="1162">
        <v>180</v>
      </c>
      <c r="D771" s="1163" t="s">
        <v>685</v>
      </c>
    </row>
    <row r="772" spans="1:4" s="1161" customFormat="1" ht="11.25" customHeight="1" x14ac:dyDescent="0.2">
      <c r="A772" s="1425"/>
      <c r="B772" s="1162">
        <v>30663.48</v>
      </c>
      <c r="C772" s="1162">
        <v>30663.477999999999</v>
      </c>
      <c r="D772" s="1163" t="s">
        <v>568</v>
      </c>
    </row>
    <row r="773" spans="1:4" s="1161" customFormat="1" ht="11.25" customHeight="1" x14ac:dyDescent="0.2">
      <c r="A773" s="1425"/>
      <c r="B773" s="1162">
        <v>3119</v>
      </c>
      <c r="C773" s="1162">
        <v>2944.2167800000002</v>
      </c>
      <c r="D773" s="1163" t="s">
        <v>679</v>
      </c>
    </row>
    <row r="774" spans="1:4" s="1161" customFormat="1" ht="11.25" customHeight="1" x14ac:dyDescent="0.2">
      <c r="A774" s="1425"/>
      <c r="B774" s="1162">
        <v>432</v>
      </c>
      <c r="C774" s="1162">
        <v>432</v>
      </c>
      <c r="D774" s="1163" t="s">
        <v>680</v>
      </c>
    </row>
    <row r="775" spans="1:4" s="1161" customFormat="1" ht="11.25" customHeight="1" x14ac:dyDescent="0.2">
      <c r="A775" s="1425"/>
      <c r="B775" s="1162">
        <v>718.97</v>
      </c>
      <c r="C775" s="1162">
        <v>718.96593999999993</v>
      </c>
      <c r="D775" s="1163" t="s">
        <v>1726</v>
      </c>
    </row>
    <row r="776" spans="1:4" s="1161" customFormat="1" ht="21" x14ac:dyDescent="0.2">
      <c r="A776" s="1425"/>
      <c r="B776" s="1162">
        <v>478.54</v>
      </c>
      <c r="C776" s="1162">
        <v>478.54</v>
      </c>
      <c r="D776" s="1163" t="s">
        <v>2642</v>
      </c>
    </row>
    <row r="777" spans="1:4" s="1161" customFormat="1" ht="11.25" customHeight="1" x14ac:dyDescent="0.2">
      <c r="A777" s="1426"/>
      <c r="B777" s="1157">
        <v>42710.62</v>
      </c>
      <c r="C777" s="1157">
        <v>41736.019600000007</v>
      </c>
      <c r="D777" s="1164" t="s">
        <v>11</v>
      </c>
    </row>
    <row r="778" spans="1:4" s="1161" customFormat="1" ht="11.25" customHeight="1" x14ac:dyDescent="0.2">
      <c r="A778" s="1425" t="s">
        <v>808</v>
      </c>
      <c r="B778" s="1162">
        <v>54</v>
      </c>
      <c r="C778" s="1162">
        <v>54</v>
      </c>
      <c r="D778" s="1163" t="s">
        <v>3223</v>
      </c>
    </row>
    <row r="779" spans="1:4" s="1161" customFormat="1" ht="11.25" customHeight="1" x14ac:dyDescent="0.2">
      <c r="A779" s="1425"/>
      <c r="B779" s="1162">
        <v>310</v>
      </c>
      <c r="C779" s="1162">
        <v>310</v>
      </c>
      <c r="D779" s="1163" t="s">
        <v>3072</v>
      </c>
    </row>
    <row r="780" spans="1:4" s="1161" customFormat="1" ht="11.25" customHeight="1" x14ac:dyDescent="0.2">
      <c r="A780" s="1425"/>
      <c r="B780" s="1162">
        <v>54</v>
      </c>
      <c r="C780" s="1162">
        <v>54</v>
      </c>
      <c r="D780" s="1163" t="s">
        <v>685</v>
      </c>
    </row>
    <row r="781" spans="1:4" s="1161" customFormat="1" ht="11.25" customHeight="1" x14ac:dyDescent="0.2">
      <c r="A781" s="1425"/>
      <c r="B781" s="1162">
        <v>34520.69</v>
      </c>
      <c r="C781" s="1162">
        <v>34520.686999999998</v>
      </c>
      <c r="D781" s="1163" t="s">
        <v>568</v>
      </c>
    </row>
    <row r="782" spans="1:4" s="1161" customFormat="1" ht="11.25" customHeight="1" x14ac:dyDescent="0.2">
      <c r="A782" s="1425"/>
      <c r="B782" s="1162">
        <v>4425</v>
      </c>
      <c r="C782" s="1162">
        <v>4010.3234899999998</v>
      </c>
      <c r="D782" s="1163" t="s">
        <v>679</v>
      </c>
    </row>
    <row r="783" spans="1:4" s="1161" customFormat="1" ht="11.25" customHeight="1" x14ac:dyDescent="0.2">
      <c r="A783" s="1425"/>
      <c r="B783" s="1162">
        <v>404</v>
      </c>
      <c r="C783" s="1162">
        <v>399.33181999999999</v>
      </c>
      <c r="D783" s="1163" t="s">
        <v>680</v>
      </c>
    </row>
    <row r="784" spans="1:4" s="1161" customFormat="1" ht="21" x14ac:dyDescent="0.2">
      <c r="A784" s="1425"/>
      <c r="B784" s="1162">
        <v>229.16</v>
      </c>
      <c r="C784" s="1162">
        <v>229.16</v>
      </c>
      <c r="D784" s="1163" t="s">
        <v>2642</v>
      </c>
    </row>
    <row r="785" spans="1:4" s="1161" customFormat="1" ht="11.25" customHeight="1" x14ac:dyDescent="0.2">
      <c r="A785" s="1426"/>
      <c r="B785" s="1157">
        <v>39996.850000000006</v>
      </c>
      <c r="C785" s="1157">
        <v>39577.502310000003</v>
      </c>
      <c r="D785" s="1164" t="s">
        <v>11</v>
      </c>
    </row>
    <row r="786" spans="1:4" s="1161" customFormat="1" ht="11.25" customHeight="1" x14ac:dyDescent="0.2">
      <c r="A786" s="1425" t="s">
        <v>847</v>
      </c>
      <c r="B786" s="1162">
        <v>460.54</v>
      </c>
      <c r="C786" s="1162">
        <v>460.53699999999998</v>
      </c>
      <c r="D786" s="1163" t="s">
        <v>3223</v>
      </c>
    </row>
    <row r="787" spans="1:4" s="1161" customFormat="1" ht="11.25" customHeight="1" x14ac:dyDescent="0.2">
      <c r="A787" s="1425"/>
      <c r="B787" s="1162">
        <v>49</v>
      </c>
      <c r="C787" s="1162">
        <v>49</v>
      </c>
      <c r="D787" s="1163" t="s">
        <v>684</v>
      </c>
    </row>
    <row r="788" spans="1:4" s="1161" customFormat="1" ht="11.25" customHeight="1" x14ac:dyDescent="0.2">
      <c r="A788" s="1425"/>
      <c r="B788" s="1162">
        <v>227.98000000000002</v>
      </c>
      <c r="C788" s="1162">
        <v>227.9725</v>
      </c>
      <c r="D788" s="1163" t="s">
        <v>3491</v>
      </c>
    </row>
    <row r="789" spans="1:4" s="1161" customFormat="1" ht="11.25" customHeight="1" x14ac:dyDescent="0.2">
      <c r="A789" s="1425"/>
      <c r="B789" s="1162">
        <v>38669.64</v>
      </c>
      <c r="C789" s="1162">
        <v>38669.644</v>
      </c>
      <c r="D789" s="1163" t="s">
        <v>568</v>
      </c>
    </row>
    <row r="790" spans="1:4" s="1161" customFormat="1" ht="11.25" customHeight="1" x14ac:dyDescent="0.2">
      <c r="A790" s="1425"/>
      <c r="B790" s="1162">
        <v>2847</v>
      </c>
      <c r="C790" s="1162">
        <v>2680.40814</v>
      </c>
      <c r="D790" s="1163" t="s">
        <v>679</v>
      </c>
    </row>
    <row r="791" spans="1:4" s="1161" customFormat="1" ht="11.25" customHeight="1" x14ac:dyDescent="0.2">
      <c r="A791" s="1425"/>
      <c r="B791" s="1162">
        <v>591</v>
      </c>
      <c r="C791" s="1162">
        <v>589.18700000000001</v>
      </c>
      <c r="D791" s="1163" t="s">
        <v>680</v>
      </c>
    </row>
    <row r="792" spans="1:4" s="1161" customFormat="1" ht="21" x14ac:dyDescent="0.2">
      <c r="A792" s="1425"/>
      <c r="B792" s="1162">
        <v>134.80000000000001</v>
      </c>
      <c r="C792" s="1162">
        <v>134.80000000000001</v>
      </c>
      <c r="D792" s="1163" t="s">
        <v>2642</v>
      </c>
    </row>
    <row r="793" spans="1:4" s="1161" customFormat="1" ht="11.25" customHeight="1" x14ac:dyDescent="0.2">
      <c r="A793" s="1426"/>
      <c r="B793" s="1157">
        <v>42979.96</v>
      </c>
      <c r="C793" s="1157">
        <v>42811.548640000001</v>
      </c>
      <c r="D793" s="1164" t="s">
        <v>11</v>
      </c>
    </row>
    <row r="794" spans="1:4" s="1161" customFormat="1" ht="11.25" customHeight="1" x14ac:dyDescent="0.2">
      <c r="A794" s="1425" t="s">
        <v>844</v>
      </c>
      <c r="B794" s="1162">
        <v>183</v>
      </c>
      <c r="C794" s="1162">
        <v>183</v>
      </c>
      <c r="D794" s="1163" t="s">
        <v>3223</v>
      </c>
    </row>
    <row r="795" spans="1:4" s="1161" customFormat="1" ht="11.25" customHeight="1" x14ac:dyDescent="0.2">
      <c r="A795" s="1425"/>
      <c r="B795" s="1162">
        <v>74.53</v>
      </c>
      <c r="C795" s="1162">
        <v>18.730799999999999</v>
      </c>
      <c r="D795" s="1163" t="s">
        <v>4223</v>
      </c>
    </row>
    <row r="796" spans="1:4" s="1161" customFormat="1" ht="11.25" customHeight="1" x14ac:dyDescent="0.2">
      <c r="A796" s="1425"/>
      <c r="B796" s="1162">
        <v>70</v>
      </c>
      <c r="C796" s="1162">
        <v>70</v>
      </c>
      <c r="D796" s="1163" t="s">
        <v>3253</v>
      </c>
    </row>
    <row r="797" spans="1:4" s="1161" customFormat="1" ht="11.25" customHeight="1" x14ac:dyDescent="0.2">
      <c r="A797" s="1425"/>
      <c r="B797" s="1162">
        <v>40.580000000000005</v>
      </c>
      <c r="C797" s="1162">
        <v>40.572000000000003</v>
      </c>
      <c r="D797" s="1163" t="s">
        <v>3491</v>
      </c>
    </row>
    <row r="798" spans="1:4" s="1161" customFormat="1" ht="11.25" customHeight="1" x14ac:dyDescent="0.2">
      <c r="A798" s="1425"/>
      <c r="B798" s="1162">
        <v>49.38</v>
      </c>
      <c r="C798" s="1162">
        <v>35.219000000000001</v>
      </c>
      <c r="D798" s="1163" t="s">
        <v>566</v>
      </c>
    </row>
    <row r="799" spans="1:4" s="1161" customFormat="1" ht="11.25" customHeight="1" x14ac:dyDescent="0.2">
      <c r="A799" s="1425"/>
      <c r="B799" s="1162">
        <v>28492.12</v>
      </c>
      <c r="C799" s="1162">
        <v>28492.120000000003</v>
      </c>
      <c r="D799" s="1163" t="s">
        <v>568</v>
      </c>
    </row>
    <row r="800" spans="1:4" s="1161" customFormat="1" ht="11.25" customHeight="1" x14ac:dyDescent="0.2">
      <c r="A800" s="1425"/>
      <c r="B800" s="1162">
        <v>2968</v>
      </c>
      <c r="C800" s="1162">
        <v>2600.6416199999999</v>
      </c>
      <c r="D800" s="1163" t="s">
        <v>679</v>
      </c>
    </row>
    <row r="801" spans="1:4" s="1161" customFormat="1" ht="11.25" customHeight="1" x14ac:dyDescent="0.2">
      <c r="A801" s="1425"/>
      <c r="B801" s="1162">
        <v>289</v>
      </c>
      <c r="C801" s="1162">
        <v>289</v>
      </c>
      <c r="D801" s="1163" t="s">
        <v>680</v>
      </c>
    </row>
    <row r="802" spans="1:4" s="1161" customFormat="1" ht="11.25" customHeight="1" x14ac:dyDescent="0.2">
      <c r="A802" s="1425"/>
      <c r="B802" s="1162">
        <v>300</v>
      </c>
      <c r="C802" s="1162">
        <v>300</v>
      </c>
      <c r="D802" s="1163" t="s">
        <v>4840</v>
      </c>
    </row>
    <row r="803" spans="1:4" s="1161" customFormat="1" ht="21" x14ac:dyDescent="0.2">
      <c r="A803" s="1425"/>
      <c r="B803" s="1162">
        <v>229.16</v>
      </c>
      <c r="C803" s="1162">
        <v>229.16</v>
      </c>
      <c r="D803" s="1163" t="s">
        <v>2642</v>
      </c>
    </row>
    <row r="804" spans="1:4" s="1161" customFormat="1" ht="11.25" customHeight="1" x14ac:dyDescent="0.2">
      <c r="A804" s="1426"/>
      <c r="B804" s="1157">
        <v>32695.77</v>
      </c>
      <c r="C804" s="1157">
        <v>32258.44342</v>
      </c>
      <c r="D804" s="1164" t="s">
        <v>11</v>
      </c>
    </row>
    <row r="805" spans="1:4" s="1161" customFormat="1" ht="11.25" customHeight="1" x14ac:dyDescent="0.2">
      <c r="A805" s="1425" t="s">
        <v>931</v>
      </c>
      <c r="B805" s="1162">
        <v>8275.7199999999993</v>
      </c>
      <c r="C805" s="1162">
        <v>8275.7199999999993</v>
      </c>
      <c r="D805" s="1163" t="s">
        <v>568</v>
      </c>
    </row>
    <row r="806" spans="1:4" s="1161" customFormat="1" ht="11.25" customHeight="1" x14ac:dyDescent="0.2">
      <c r="A806" s="1425"/>
      <c r="B806" s="1162">
        <v>1119</v>
      </c>
      <c r="C806" s="1162">
        <v>1027.87509</v>
      </c>
      <c r="D806" s="1163" t="s">
        <v>679</v>
      </c>
    </row>
    <row r="807" spans="1:4" s="1161" customFormat="1" ht="11.25" customHeight="1" x14ac:dyDescent="0.2">
      <c r="A807" s="1425"/>
      <c r="B807" s="1162">
        <v>52</v>
      </c>
      <c r="C807" s="1162">
        <v>52</v>
      </c>
      <c r="D807" s="1163" t="s">
        <v>680</v>
      </c>
    </row>
    <row r="808" spans="1:4" s="1161" customFormat="1" ht="11.25" customHeight="1" x14ac:dyDescent="0.2">
      <c r="A808" s="1425"/>
      <c r="B808" s="1162">
        <v>190.9</v>
      </c>
      <c r="C808" s="1162">
        <v>190.9</v>
      </c>
      <c r="D808" s="1163" t="s">
        <v>4841</v>
      </c>
    </row>
    <row r="809" spans="1:4" s="1161" customFormat="1" ht="11.25" customHeight="1" x14ac:dyDescent="0.2">
      <c r="A809" s="1426"/>
      <c r="B809" s="1157">
        <v>9637.619999999999</v>
      </c>
      <c r="C809" s="1157">
        <v>9546.4950899999985</v>
      </c>
      <c r="D809" s="1164" t="s">
        <v>11</v>
      </c>
    </row>
    <row r="810" spans="1:4" s="1161" customFormat="1" ht="11.25" customHeight="1" x14ac:dyDescent="0.2">
      <c r="A810" s="1425" t="s">
        <v>930</v>
      </c>
      <c r="B810" s="1162">
        <v>100</v>
      </c>
      <c r="C810" s="1162">
        <v>100</v>
      </c>
      <c r="D810" s="1163" t="s">
        <v>3072</v>
      </c>
    </row>
    <row r="811" spans="1:4" s="1161" customFormat="1" ht="11.25" customHeight="1" x14ac:dyDescent="0.2">
      <c r="A811" s="1425"/>
      <c r="B811" s="1162">
        <v>18000.349999999999</v>
      </c>
      <c r="C811" s="1162">
        <v>17913.5</v>
      </c>
      <c r="D811" s="1163" t="s">
        <v>568</v>
      </c>
    </row>
    <row r="812" spans="1:4" s="1161" customFormat="1" ht="11.25" customHeight="1" x14ac:dyDescent="0.2">
      <c r="A812" s="1425"/>
      <c r="B812" s="1162">
        <v>1329</v>
      </c>
      <c r="C812" s="1162">
        <v>1168.3758</v>
      </c>
      <c r="D812" s="1163" t="s">
        <v>679</v>
      </c>
    </row>
    <row r="813" spans="1:4" s="1161" customFormat="1" ht="11.25" customHeight="1" x14ac:dyDescent="0.2">
      <c r="A813" s="1425"/>
      <c r="B813" s="1162">
        <v>113</v>
      </c>
      <c r="C813" s="1162">
        <v>113</v>
      </c>
      <c r="D813" s="1163" t="s">
        <v>680</v>
      </c>
    </row>
    <row r="814" spans="1:4" s="1161" customFormat="1" ht="21" x14ac:dyDescent="0.2">
      <c r="A814" s="1425"/>
      <c r="B814" s="1162">
        <v>67.400000000000006</v>
      </c>
      <c r="C814" s="1162">
        <v>67.400000000000006</v>
      </c>
      <c r="D814" s="1163" t="s">
        <v>2642</v>
      </c>
    </row>
    <row r="815" spans="1:4" s="1161" customFormat="1" ht="11.25" customHeight="1" x14ac:dyDescent="0.2">
      <c r="A815" s="1425"/>
      <c r="B815" s="1162">
        <v>601.9</v>
      </c>
      <c r="C815" s="1162">
        <v>601.87</v>
      </c>
      <c r="D815" s="1163" t="s">
        <v>4841</v>
      </c>
    </row>
    <row r="816" spans="1:4" s="1161" customFormat="1" ht="11.25" customHeight="1" x14ac:dyDescent="0.2">
      <c r="A816" s="1426"/>
      <c r="B816" s="1157">
        <v>20211.650000000001</v>
      </c>
      <c r="C816" s="1157">
        <v>19964.145800000002</v>
      </c>
      <c r="D816" s="1164" t="s">
        <v>11</v>
      </c>
    </row>
    <row r="817" spans="1:4" s="1161" customFormat="1" ht="11.25" customHeight="1" x14ac:dyDescent="0.2">
      <c r="A817" s="1425" t="s">
        <v>925</v>
      </c>
      <c r="B817" s="1162">
        <v>423</v>
      </c>
      <c r="C817" s="1162">
        <v>423</v>
      </c>
      <c r="D817" s="1163" t="s">
        <v>4254</v>
      </c>
    </row>
    <row r="818" spans="1:4" s="1161" customFormat="1" ht="11.25" customHeight="1" x14ac:dyDescent="0.2">
      <c r="A818" s="1425"/>
      <c r="B818" s="1162">
        <v>4300</v>
      </c>
      <c r="C818" s="1162">
        <v>3730.3662300000001</v>
      </c>
      <c r="D818" s="1163" t="s">
        <v>3757</v>
      </c>
    </row>
    <row r="819" spans="1:4" s="1161" customFormat="1" ht="11.25" customHeight="1" x14ac:dyDescent="0.2">
      <c r="A819" s="1425"/>
      <c r="B819" s="1162">
        <v>160</v>
      </c>
      <c r="C819" s="1162">
        <v>160</v>
      </c>
      <c r="D819" s="1163" t="s">
        <v>3072</v>
      </c>
    </row>
    <row r="820" spans="1:4" s="1161" customFormat="1" ht="11.25" customHeight="1" x14ac:dyDescent="0.2">
      <c r="A820" s="1425"/>
      <c r="B820" s="1162">
        <v>390</v>
      </c>
      <c r="C820" s="1162">
        <v>390</v>
      </c>
      <c r="D820" s="1163" t="s">
        <v>537</v>
      </c>
    </row>
    <row r="821" spans="1:4" s="1161" customFormat="1" ht="11.25" customHeight="1" x14ac:dyDescent="0.2">
      <c r="A821" s="1425"/>
      <c r="B821" s="1162">
        <v>18296.48</v>
      </c>
      <c r="C821" s="1162">
        <v>18296.48</v>
      </c>
      <c r="D821" s="1163" t="s">
        <v>568</v>
      </c>
    </row>
    <row r="822" spans="1:4" s="1161" customFormat="1" ht="11.25" customHeight="1" x14ac:dyDescent="0.2">
      <c r="A822" s="1425"/>
      <c r="B822" s="1162">
        <v>1781</v>
      </c>
      <c r="C822" s="1162">
        <v>1646.71156</v>
      </c>
      <c r="D822" s="1163" t="s">
        <v>679</v>
      </c>
    </row>
    <row r="823" spans="1:4" s="1161" customFormat="1" ht="11.25" customHeight="1" x14ac:dyDescent="0.2">
      <c r="A823" s="1425"/>
      <c r="B823" s="1162">
        <v>78</v>
      </c>
      <c r="C823" s="1162">
        <v>78</v>
      </c>
      <c r="D823" s="1163" t="s">
        <v>680</v>
      </c>
    </row>
    <row r="824" spans="1:4" s="1161" customFormat="1" ht="11.25" customHeight="1" x14ac:dyDescent="0.2">
      <c r="A824" s="1426"/>
      <c r="B824" s="1157">
        <v>25428.48</v>
      </c>
      <c r="C824" s="1157">
        <v>24724.557789999999</v>
      </c>
      <c r="D824" s="1164" t="s">
        <v>11</v>
      </c>
    </row>
    <row r="825" spans="1:4" s="1161" customFormat="1" ht="11.25" customHeight="1" x14ac:dyDescent="0.2">
      <c r="A825" s="1425" t="s">
        <v>926</v>
      </c>
      <c r="B825" s="1162">
        <v>12297.64</v>
      </c>
      <c r="C825" s="1162">
        <v>12297.638999999999</v>
      </c>
      <c r="D825" s="1163" t="s">
        <v>568</v>
      </c>
    </row>
    <row r="826" spans="1:4" s="1161" customFormat="1" ht="11.25" customHeight="1" x14ac:dyDescent="0.2">
      <c r="A826" s="1425"/>
      <c r="B826" s="1162">
        <v>1524</v>
      </c>
      <c r="C826" s="1162">
        <v>1240.0693699999999</v>
      </c>
      <c r="D826" s="1163" t="s">
        <v>679</v>
      </c>
    </row>
    <row r="827" spans="1:4" s="1161" customFormat="1" ht="11.25" customHeight="1" x14ac:dyDescent="0.2">
      <c r="A827" s="1425"/>
      <c r="B827" s="1162">
        <v>80</v>
      </c>
      <c r="C827" s="1162">
        <v>80</v>
      </c>
      <c r="D827" s="1163" t="s">
        <v>680</v>
      </c>
    </row>
    <row r="828" spans="1:4" s="1161" customFormat="1" ht="21" x14ac:dyDescent="0.2">
      <c r="A828" s="1425"/>
      <c r="B828" s="1162">
        <v>67.400000000000006</v>
      </c>
      <c r="C828" s="1162">
        <v>67.400000000000006</v>
      </c>
      <c r="D828" s="1163" t="s">
        <v>2642</v>
      </c>
    </row>
    <row r="829" spans="1:4" s="1161" customFormat="1" ht="11.25" customHeight="1" x14ac:dyDescent="0.2">
      <c r="A829" s="1426"/>
      <c r="B829" s="1157">
        <v>13969.039999999999</v>
      </c>
      <c r="C829" s="1157">
        <v>13685.108369999998</v>
      </c>
      <c r="D829" s="1164" t="s">
        <v>11</v>
      </c>
    </row>
    <row r="830" spans="1:4" s="1161" customFormat="1" ht="11.25" customHeight="1" x14ac:dyDescent="0.2">
      <c r="A830" s="1425" t="s">
        <v>929</v>
      </c>
      <c r="B830" s="1162">
        <v>14563.15</v>
      </c>
      <c r="C830" s="1162">
        <v>14563.152</v>
      </c>
      <c r="D830" s="1163" t="s">
        <v>568</v>
      </c>
    </row>
    <row r="831" spans="1:4" s="1161" customFormat="1" ht="11.25" customHeight="1" x14ac:dyDescent="0.2">
      <c r="A831" s="1425"/>
      <c r="B831" s="1162">
        <v>1698</v>
      </c>
      <c r="C831" s="1162">
        <v>933.86100999999996</v>
      </c>
      <c r="D831" s="1163" t="s">
        <v>679</v>
      </c>
    </row>
    <row r="832" spans="1:4" s="1161" customFormat="1" ht="11.25" customHeight="1" x14ac:dyDescent="0.2">
      <c r="A832" s="1425"/>
      <c r="B832" s="1162">
        <v>80</v>
      </c>
      <c r="C832" s="1162">
        <v>80</v>
      </c>
      <c r="D832" s="1163" t="s">
        <v>680</v>
      </c>
    </row>
    <row r="833" spans="1:4" s="1161" customFormat="1" ht="11.25" customHeight="1" x14ac:dyDescent="0.2">
      <c r="A833" s="1426"/>
      <c r="B833" s="1157">
        <v>16341.15</v>
      </c>
      <c r="C833" s="1157">
        <v>15577.013010000001</v>
      </c>
      <c r="D833" s="1164" t="s">
        <v>11</v>
      </c>
    </row>
    <row r="834" spans="1:4" s="1161" customFormat="1" ht="11.25" customHeight="1" x14ac:dyDescent="0.2">
      <c r="A834" s="1425" t="s">
        <v>923</v>
      </c>
      <c r="B834" s="1162">
        <v>27555.77</v>
      </c>
      <c r="C834" s="1162">
        <v>27555.768</v>
      </c>
      <c r="D834" s="1163" t="s">
        <v>568</v>
      </c>
    </row>
    <row r="835" spans="1:4" s="1161" customFormat="1" ht="11.25" customHeight="1" x14ac:dyDescent="0.2">
      <c r="A835" s="1425"/>
      <c r="B835" s="1162">
        <v>1624</v>
      </c>
      <c r="C835" s="1162">
        <v>1489.8876299999999</v>
      </c>
      <c r="D835" s="1163" t="s">
        <v>679</v>
      </c>
    </row>
    <row r="836" spans="1:4" s="1161" customFormat="1" ht="11.25" customHeight="1" x14ac:dyDescent="0.2">
      <c r="A836" s="1425"/>
      <c r="B836" s="1162">
        <v>66</v>
      </c>
      <c r="C836" s="1162">
        <v>66</v>
      </c>
      <c r="D836" s="1163" t="s">
        <v>680</v>
      </c>
    </row>
    <row r="837" spans="1:4" s="1161" customFormat="1" ht="21" x14ac:dyDescent="0.2">
      <c r="A837" s="1425"/>
      <c r="B837" s="1162">
        <v>94.36</v>
      </c>
      <c r="C837" s="1162">
        <v>94.36</v>
      </c>
      <c r="D837" s="1163" t="s">
        <v>2642</v>
      </c>
    </row>
    <row r="838" spans="1:4" s="1161" customFormat="1" ht="11.25" customHeight="1" x14ac:dyDescent="0.2">
      <c r="A838" s="1425"/>
      <c r="B838" s="1162">
        <v>500.2</v>
      </c>
      <c r="C838" s="1162">
        <v>500.2</v>
      </c>
      <c r="D838" s="1163" t="s">
        <v>4841</v>
      </c>
    </row>
    <row r="839" spans="1:4" s="1161" customFormat="1" ht="11.25" customHeight="1" x14ac:dyDescent="0.2">
      <c r="A839" s="1426"/>
      <c r="B839" s="1157">
        <v>29840.33</v>
      </c>
      <c r="C839" s="1157">
        <v>29706.215630000002</v>
      </c>
      <c r="D839" s="1164" t="s">
        <v>11</v>
      </c>
    </row>
    <row r="840" spans="1:4" s="1161" customFormat="1" ht="11.25" customHeight="1" x14ac:dyDescent="0.2">
      <c r="A840" s="1425" t="s">
        <v>787</v>
      </c>
      <c r="B840" s="1162">
        <v>506.92</v>
      </c>
      <c r="C840" s="1162">
        <v>506.91194999999999</v>
      </c>
      <c r="D840" s="1163" t="s">
        <v>4250</v>
      </c>
    </row>
    <row r="841" spans="1:4" s="1161" customFormat="1" ht="11.25" customHeight="1" x14ac:dyDescent="0.2">
      <c r="A841" s="1425"/>
      <c r="B841" s="1162">
        <v>180</v>
      </c>
      <c r="C841" s="1162">
        <v>180</v>
      </c>
      <c r="D841" s="1163" t="s">
        <v>685</v>
      </c>
    </row>
    <row r="842" spans="1:4" s="1161" customFormat="1" ht="11.25" customHeight="1" x14ac:dyDescent="0.2">
      <c r="A842" s="1425"/>
      <c r="B842" s="1162">
        <v>30853.13</v>
      </c>
      <c r="C842" s="1162">
        <v>30853.127</v>
      </c>
      <c r="D842" s="1163" t="s">
        <v>568</v>
      </c>
    </row>
    <row r="843" spans="1:4" s="1161" customFormat="1" ht="11.25" customHeight="1" x14ac:dyDescent="0.2">
      <c r="A843" s="1425"/>
      <c r="B843" s="1162">
        <v>3772</v>
      </c>
      <c r="C843" s="1162">
        <v>3456.0673099999999</v>
      </c>
      <c r="D843" s="1163" t="s">
        <v>679</v>
      </c>
    </row>
    <row r="844" spans="1:4" s="1161" customFormat="1" ht="11.25" customHeight="1" x14ac:dyDescent="0.2">
      <c r="A844" s="1425"/>
      <c r="B844" s="1162">
        <v>1530</v>
      </c>
      <c r="C844" s="1162">
        <v>1530</v>
      </c>
      <c r="D844" s="1163" t="s">
        <v>680</v>
      </c>
    </row>
    <row r="845" spans="1:4" s="1161" customFormat="1" ht="21" x14ac:dyDescent="0.2">
      <c r="A845" s="1425"/>
      <c r="B845" s="1162">
        <v>155.02000000000001</v>
      </c>
      <c r="C845" s="1162">
        <v>155.02000000000001</v>
      </c>
      <c r="D845" s="1163" t="s">
        <v>2642</v>
      </c>
    </row>
    <row r="846" spans="1:4" s="1161" customFormat="1" ht="11.25" customHeight="1" x14ac:dyDescent="0.2">
      <c r="A846" s="1426"/>
      <c r="B846" s="1157">
        <v>36997.07</v>
      </c>
      <c r="C846" s="1157">
        <v>36681.126259999997</v>
      </c>
      <c r="D846" s="1164" t="s">
        <v>11</v>
      </c>
    </row>
    <row r="847" spans="1:4" s="1161" customFormat="1" ht="11.25" customHeight="1" x14ac:dyDescent="0.2">
      <c r="A847" s="1425" t="s">
        <v>798</v>
      </c>
      <c r="B847" s="1162">
        <v>183</v>
      </c>
      <c r="C847" s="1162">
        <v>183</v>
      </c>
      <c r="D847" s="1163" t="s">
        <v>3223</v>
      </c>
    </row>
    <row r="848" spans="1:4" s="1161" customFormat="1" ht="11.25" customHeight="1" x14ac:dyDescent="0.2">
      <c r="A848" s="1425"/>
      <c r="B848" s="1162">
        <v>4260</v>
      </c>
      <c r="C848" s="1162">
        <v>4260</v>
      </c>
      <c r="D848" s="1163" t="s">
        <v>4166</v>
      </c>
    </row>
    <row r="849" spans="1:4" s="1161" customFormat="1" ht="11.25" customHeight="1" x14ac:dyDescent="0.2">
      <c r="A849" s="1425"/>
      <c r="B849" s="1162">
        <v>15</v>
      </c>
      <c r="C849" s="1162">
        <v>15</v>
      </c>
      <c r="D849" s="1163" t="s">
        <v>685</v>
      </c>
    </row>
    <row r="850" spans="1:4" s="1161" customFormat="1" ht="11.25" customHeight="1" x14ac:dyDescent="0.2">
      <c r="A850" s="1425"/>
      <c r="B850" s="1162">
        <v>1648</v>
      </c>
      <c r="C850" s="1162">
        <v>1648</v>
      </c>
      <c r="D850" s="1163" t="s">
        <v>4778</v>
      </c>
    </row>
    <row r="851" spans="1:4" s="1161" customFormat="1" ht="11.25" customHeight="1" x14ac:dyDescent="0.2">
      <c r="A851" s="1425"/>
      <c r="B851" s="1162">
        <v>23.37</v>
      </c>
      <c r="C851" s="1162">
        <v>23.364999999999998</v>
      </c>
      <c r="D851" s="1163" t="s">
        <v>3699</v>
      </c>
    </row>
    <row r="852" spans="1:4" s="1161" customFormat="1" ht="11.25" customHeight="1" x14ac:dyDescent="0.2">
      <c r="A852" s="1425"/>
      <c r="B852" s="1162">
        <v>31940.799999999999</v>
      </c>
      <c r="C852" s="1162">
        <v>31940.796999999999</v>
      </c>
      <c r="D852" s="1163" t="s">
        <v>568</v>
      </c>
    </row>
    <row r="853" spans="1:4" s="1161" customFormat="1" ht="11.25" customHeight="1" x14ac:dyDescent="0.2">
      <c r="A853" s="1425"/>
      <c r="B853" s="1162">
        <v>6033</v>
      </c>
      <c r="C853" s="1162">
        <v>5324.9366799999998</v>
      </c>
      <c r="D853" s="1163" t="s">
        <v>679</v>
      </c>
    </row>
    <row r="854" spans="1:4" s="1161" customFormat="1" ht="11.25" customHeight="1" x14ac:dyDescent="0.2">
      <c r="A854" s="1425"/>
      <c r="B854" s="1162">
        <v>1410</v>
      </c>
      <c r="C854" s="1162">
        <v>1410</v>
      </c>
      <c r="D854" s="1163" t="s">
        <v>680</v>
      </c>
    </row>
    <row r="855" spans="1:4" s="1161" customFormat="1" ht="21" x14ac:dyDescent="0.2">
      <c r="A855" s="1425"/>
      <c r="B855" s="1162">
        <v>593.82000000000005</v>
      </c>
      <c r="C855" s="1162">
        <v>593.82000000000005</v>
      </c>
      <c r="D855" s="1163" t="s">
        <v>2642</v>
      </c>
    </row>
    <row r="856" spans="1:4" s="1161" customFormat="1" ht="11.25" customHeight="1" x14ac:dyDescent="0.2">
      <c r="A856" s="1426"/>
      <c r="B856" s="1157">
        <v>46106.99</v>
      </c>
      <c r="C856" s="1157">
        <v>45398.918679999995</v>
      </c>
      <c r="D856" s="1164" t="s">
        <v>11</v>
      </c>
    </row>
    <row r="857" spans="1:4" s="1161" customFormat="1" ht="11.25" customHeight="1" x14ac:dyDescent="0.2">
      <c r="A857" s="1425" t="s">
        <v>784</v>
      </c>
      <c r="B857" s="1162">
        <v>20</v>
      </c>
      <c r="C857" s="1162">
        <v>20</v>
      </c>
      <c r="D857" s="1163" t="s">
        <v>3223</v>
      </c>
    </row>
    <row r="858" spans="1:4" s="1161" customFormat="1" ht="11.25" customHeight="1" x14ac:dyDescent="0.2">
      <c r="A858" s="1425"/>
      <c r="B858" s="1162">
        <v>2410</v>
      </c>
      <c r="C858" s="1162">
        <v>1686.4766999999999</v>
      </c>
      <c r="D858" s="1163" t="s">
        <v>2824</v>
      </c>
    </row>
    <row r="859" spans="1:4" s="1161" customFormat="1" ht="11.25" customHeight="1" x14ac:dyDescent="0.2">
      <c r="A859" s="1425"/>
      <c r="B859" s="1162">
        <v>150</v>
      </c>
      <c r="C859" s="1162">
        <v>150</v>
      </c>
      <c r="D859" s="1163" t="s">
        <v>3253</v>
      </c>
    </row>
    <row r="860" spans="1:4" s="1161" customFormat="1" ht="11.25" customHeight="1" x14ac:dyDescent="0.2">
      <c r="A860" s="1425"/>
      <c r="B860" s="1162">
        <v>180</v>
      </c>
      <c r="C860" s="1162">
        <v>180</v>
      </c>
      <c r="D860" s="1163" t="s">
        <v>685</v>
      </c>
    </row>
    <row r="861" spans="1:4" s="1161" customFormat="1" ht="11.25" customHeight="1" x14ac:dyDescent="0.2">
      <c r="A861" s="1425"/>
      <c r="B861" s="1162">
        <v>35.049999999999997</v>
      </c>
      <c r="C861" s="1162">
        <v>35.048000000000002</v>
      </c>
      <c r="D861" s="1163" t="s">
        <v>3699</v>
      </c>
    </row>
    <row r="862" spans="1:4" s="1161" customFormat="1" ht="11.25" customHeight="1" x14ac:dyDescent="0.2">
      <c r="A862" s="1425"/>
      <c r="B862" s="1162">
        <v>71601.790000000008</v>
      </c>
      <c r="C862" s="1162">
        <v>71601.781999999992</v>
      </c>
      <c r="D862" s="1163" t="s">
        <v>568</v>
      </c>
    </row>
    <row r="863" spans="1:4" s="1161" customFormat="1" ht="11.25" customHeight="1" x14ac:dyDescent="0.2">
      <c r="A863" s="1425"/>
      <c r="B863" s="1162">
        <v>2756.11</v>
      </c>
      <c r="C863" s="1162">
        <v>2756.11</v>
      </c>
      <c r="D863" s="1163" t="s">
        <v>569</v>
      </c>
    </row>
    <row r="864" spans="1:4" s="1161" customFormat="1" ht="11.25" customHeight="1" x14ac:dyDescent="0.2">
      <c r="A864" s="1425"/>
      <c r="B864" s="1162">
        <v>8537</v>
      </c>
      <c r="C864" s="1162">
        <v>8537</v>
      </c>
      <c r="D864" s="1163" t="s">
        <v>679</v>
      </c>
    </row>
    <row r="865" spans="1:4" s="1161" customFormat="1" ht="11.25" customHeight="1" x14ac:dyDescent="0.2">
      <c r="A865" s="1425"/>
      <c r="B865" s="1162">
        <v>1859</v>
      </c>
      <c r="C865" s="1162">
        <v>1859</v>
      </c>
      <c r="D865" s="1163" t="s">
        <v>680</v>
      </c>
    </row>
    <row r="866" spans="1:4" s="1161" customFormat="1" ht="21" x14ac:dyDescent="0.2">
      <c r="A866" s="1425"/>
      <c r="B866" s="1162">
        <v>1092.5999999999999</v>
      </c>
      <c r="C866" s="1162">
        <v>1092.5999999999999</v>
      </c>
      <c r="D866" s="1163" t="s">
        <v>2642</v>
      </c>
    </row>
    <row r="867" spans="1:4" s="1161" customFormat="1" ht="11.25" customHeight="1" x14ac:dyDescent="0.2">
      <c r="A867" s="1425"/>
      <c r="B867" s="1162">
        <v>2069.1</v>
      </c>
      <c r="C867" s="1162">
        <v>2069.1</v>
      </c>
      <c r="D867" s="1163" t="s">
        <v>4842</v>
      </c>
    </row>
    <row r="868" spans="1:4" s="1161" customFormat="1" ht="11.25" customHeight="1" x14ac:dyDescent="0.2">
      <c r="A868" s="1426"/>
      <c r="B868" s="1157">
        <v>90710.650000000023</v>
      </c>
      <c r="C868" s="1157">
        <v>89987.116699999999</v>
      </c>
      <c r="D868" s="1164" t="s">
        <v>11</v>
      </c>
    </row>
    <row r="869" spans="1:4" s="1161" customFormat="1" ht="11.25" customHeight="1" x14ac:dyDescent="0.2">
      <c r="A869" s="1425" t="s">
        <v>853</v>
      </c>
      <c r="B869" s="1162">
        <v>320</v>
      </c>
      <c r="C869" s="1162">
        <v>251.49366000000001</v>
      </c>
      <c r="D869" s="1163" t="s">
        <v>4843</v>
      </c>
    </row>
    <row r="870" spans="1:4" s="1161" customFormat="1" ht="11.25" customHeight="1" x14ac:dyDescent="0.2">
      <c r="A870" s="1425"/>
      <c r="B870" s="1162">
        <v>517.80999999999995</v>
      </c>
      <c r="C870" s="1162">
        <v>517.80999999999995</v>
      </c>
      <c r="D870" s="1163" t="s">
        <v>3223</v>
      </c>
    </row>
    <row r="871" spans="1:4" s="1161" customFormat="1" ht="11.25" customHeight="1" x14ac:dyDescent="0.2">
      <c r="A871" s="1425"/>
      <c r="B871" s="1162">
        <v>4473</v>
      </c>
      <c r="C871" s="1162">
        <v>4473</v>
      </c>
      <c r="D871" s="1163" t="s">
        <v>4166</v>
      </c>
    </row>
    <row r="872" spans="1:4" s="1161" customFormat="1" ht="11.25" customHeight="1" x14ac:dyDescent="0.2">
      <c r="A872" s="1425"/>
      <c r="B872" s="1162">
        <v>136</v>
      </c>
      <c r="C872" s="1162">
        <v>136</v>
      </c>
      <c r="D872" s="1163" t="s">
        <v>3253</v>
      </c>
    </row>
    <row r="873" spans="1:4" s="1161" customFormat="1" ht="11.25" customHeight="1" x14ac:dyDescent="0.2">
      <c r="A873" s="1425"/>
      <c r="B873" s="1162">
        <v>397.2</v>
      </c>
      <c r="C873" s="1162">
        <v>397.2</v>
      </c>
      <c r="D873" s="1163" t="s">
        <v>685</v>
      </c>
    </row>
    <row r="874" spans="1:4" s="1161" customFormat="1" ht="11.25" customHeight="1" x14ac:dyDescent="0.2">
      <c r="A874" s="1425"/>
      <c r="B874" s="1162">
        <v>45.75</v>
      </c>
      <c r="C874" s="1162">
        <v>45.726000000000006</v>
      </c>
      <c r="D874" s="1163" t="s">
        <v>3491</v>
      </c>
    </row>
    <row r="875" spans="1:4" s="1161" customFormat="1" ht="11.25" customHeight="1" x14ac:dyDescent="0.2">
      <c r="A875" s="1425"/>
      <c r="B875" s="1162">
        <v>75.7</v>
      </c>
      <c r="C875" s="1162">
        <v>75.7</v>
      </c>
      <c r="D875" s="1163" t="s">
        <v>4778</v>
      </c>
    </row>
    <row r="876" spans="1:4" s="1161" customFormat="1" ht="11.25" customHeight="1" x14ac:dyDescent="0.2">
      <c r="A876" s="1425"/>
      <c r="B876" s="1162">
        <v>28097.97</v>
      </c>
      <c r="C876" s="1162">
        <v>28097.961000000003</v>
      </c>
      <c r="D876" s="1163" t="s">
        <v>568</v>
      </c>
    </row>
    <row r="877" spans="1:4" s="1161" customFormat="1" ht="11.25" customHeight="1" x14ac:dyDescent="0.2">
      <c r="A877" s="1425"/>
      <c r="B877" s="1162">
        <v>5823</v>
      </c>
      <c r="C877" s="1162">
        <v>5093.15625</v>
      </c>
      <c r="D877" s="1163" t="s">
        <v>679</v>
      </c>
    </row>
    <row r="878" spans="1:4" s="1161" customFormat="1" ht="11.25" customHeight="1" x14ac:dyDescent="0.2">
      <c r="A878" s="1425"/>
      <c r="B878" s="1162">
        <v>939</v>
      </c>
      <c r="C878" s="1162">
        <v>939</v>
      </c>
      <c r="D878" s="1163" t="s">
        <v>680</v>
      </c>
    </row>
    <row r="879" spans="1:4" s="1161" customFormat="1" ht="11.25" customHeight="1" x14ac:dyDescent="0.2">
      <c r="A879" s="1425"/>
      <c r="B879" s="1162">
        <v>600</v>
      </c>
      <c r="C879" s="1162">
        <v>339.04199999999997</v>
      </c>
      <c r="D879" s="1163" t="s">
        <v>4844</v>
      </c>
    </row>
    <row r="880" spans="1:4" s="1161" customFormat="1" ht="21" x14ac:dyDescent="0.2">
      <c r="A880" s="1425"/>
      <c r="B880" s="1162">
        <v>337</v>
      </c>
      <c r="C880" s="1162">
        <v>337</v>
      </c>
      <c r="D880" s="1163" t="s">
        <v>2642</v>
      </c>
    </row>
    <row r="881" spans="1:4" s="1161" customFormat="1" ht="11.25" customHeight="1" x14ac:dyDescent="0.2">
      <c r="A881" s="1426"/>
      <c r="B881" s="1157">
        <v>41762.43</v>
      </c>
      <c r="C881" s="1157">
        <v>40703.088910000006</v>
      </c>
      <c r="D881" s="1164" t="s">
        <v>11</v>
      </c>
    </row>
    <row r="882" spans="1:4" s="1161" customFormat="1" ht="11.25" customHeight="1" x14ac:dyDescent="0.2">
      <c r="A882" s="1425" t="s">
        <v>825</v>
      </c>
      <c r="B882" s="1162">
        <v>36</v>
      </c>
      <c r="C882" s="1162">
        <v>35.979999999999997</v>
      </c>
      <c r="D882" s="1163" t="s">
        <v>3223</v>
      </c>
    </row>
    <row r="883" spans="1:4" s="1161" customFormat="1" ht="11.25" customHeight="1" x14ac:dyDescent="0.2">
      <c r="A883" s="1425"/>
      <c r="B883" s="1162">
        <v>3447</v>
      </c>
      <c r="C883" s="1162">
        <v>947</v>
      </c>
      <c r="D883" s="1163" t="s">
        <v>4166</v>
      </c>
    </row>
    <row r="884" spans="1:4" s="1161" customFormat="1" ht="11.25" customHeight="1" x14ac:dyDescent="0.2">
      <c r="A884" s="1425"/>
      <c r="B884" s="1162">
        <v>2100</v>
      </c>
      <c r="C884" s="1162">
        <v>2100</v>
      </c>
      <c r="D884" s="1163" t="s">
        <v>2824</v>
      </c>
    </row>
    <row r="885" spans="1:4" s="1161" customFormat="1" ht="11.25" customHeight="1" x14ac:dyDescent="0.2">
      <c r="A885" s="1425"/>
      <c r="B885" s="1162">
        <v>15</v>
      </c>
      <c r="C885" s="1162">
        <v>15</v>
      </c>
      <c r="D885" s="1163" t="s">
        <v>685</v>
      </c>
    </row>
    <row r="886" spans="1:4" s="1161" customFormat="1" ht="11.25" customHeight="1" x14ac:dyDescent="0.2">
      <c r="A886" s="1425"/>
      <c r="B886" s="1162">
        <v>151</v>
      </c>
      <c r="C886" s="1162">
        <v>151</v>
      </c>
      <c r="D886" s="1163" t="s">
        <v>4778</v>
      </c>
    </row>
    <row r="887" spans="1:4" s="1161" customFormat="1" ht="11.25" customHeight="1" x14ac:dyDescent="0.2">
      <c r="A887" s="1425"/>
      <c r="B887" s="1162">
        <v>37275.79</v>
      </c>
      <c r="C887" s="1162">
        <v>37275.786999999997</v>
      </c>
      <c r="D887" s="1163" t="s">
        <v>568</v>
      </c>
    </row>
    <row r="888" spans="1:4" s="1161" customFormat="1" ht="11.25" customHeight="1" x14ac:dyDescent="0.2">
      <c r="A888" s="1425"/>
      <c r="B888" s="1162">
        <v>3851</v>
      </c>
      <c r="C888" s="1162">
        <v>3501.5776900000001</v>
      </c>
      <c r="D888" s="1163" t="s">
        <v>679</v>
      </c>
    </row>
    <row r="889" spans="1:4" s="1161" customFormat="1" ht="11.25" customHeight="1" x14ac:dyDescent="0.2">
      <c r="A889" s="1425"/>
      <c r="B889" s="1162">
        <v>453</v>
      </c>
      <c r="C889" s="1162">
        <v>453</v>
      </c>
      <c r="D889" s="1163" t="s">
        <v>680</v>
      </c>
    </row>
    <row r="890" spans="1:4" s="1161" customFormat="1" ht="21" x14ac:dyDescent="0.2">
      <c r="A890" s="1425"/>
      <c r="B890" s="1162">
        <v>337</v>
      </c>
      <c r="C890" s="1162">
        <v>337</v>
      </c>
      <c r="D890" s="1163" t="s">
        <v>2642</v>
      </c>
    </row>
    <row r="891" spans="1:4" s="1161" customFormat="1" ht="11.25" customHeight="1" x14ac:dyDescent="0.2">
      <c r="A891" s="1426"/>
      <c r="B891" s="1157">
        <v>47665.79</v>
      </c>
      <c r="C891" s="1157">
        <v>44816.344689999998</v>
      </c>
      <c r="D891" s="1164" t="s">
        <v>11</v>
      </c>
    </row>
    <row r="892" spans="1:4" s="1161" customFormat="1" ht="11.25" customHeight="1" x14ac:dyDescent="0.2">
      <c r="A892" s="1425" t="s">
        <v>852</v>
      </c>
      <c r="B892" s="1162">
        <v>219</v>
      </c>
      <c r="C892" s="1162">
        <v>219</v>
      </c>
      <c r="D892" s="1163" t="s">
        <v>3223</v>
      </c>
    </row>
    <row r="893" spans="1:4" s="1161" customFormat="1" ht="11.25" customHeight="1" x14ac:dyDescent="0.2">
      <c r="A893" s="1425"/>
      <c r="B893" s="1162">
        <v>150</v>
      </c>
      <c r="C893" s="1162">
        <v>150</v>
      </c>
      <c r="D893" s="1163" t="s">
        <v>3253</v>
      </c>
    </row>
    <row r="894" spans="1:4" s="1161" customFormat="1" ht="11.25" customHeight="1" x14ac:dyDescent="0.2">
      <c r="A894" s="1425"/>
      <c r="B894" s="1162">
        <v>311.39999999999998</v>
      </c>
      <c r="C894" s="1162">
        <v>311.39999999999998</v>
      </c>
      <c r="D894" s="1163" t="s">
        <v>685</v>
      </c>
    </row>
    <row r="895" spans="1:4" s="1161" customFormat="1" ht="11.25" customHeight="1" x14ac:dyDescent="0.2">
      <c r="A895" s="1425"/>
      <c r="B895" s="1162">
        <v>744.2</v>
      </c>
      <c r="C895" s="1162">
        <v>744.2</v>
      </c>
      <c r="D895" s="1163" t="s">
        <v>3249</v>
      </c>
    </row>
    <row r="896" spans="1:4" s="1161" customFormat="1" ht="11.25" customHeight="1" x14ac:dyDescent="0.2">
      <c r="A896" s="1425"/>
      <c r="B896" s="1162">
        <v>72.599999999999994</v>
      </c>
      <c r="C896" s="1162">
        <v>27.703999999999994</v>
      </c>
      <c r="D896" s="1163" t="s">
        <v>566</v>
      </c>
    </row>
    <row r="897" spans="1:4" s="1161" customFormat="1" ht="11.25" customHeight="1" x14ac:dyDescent="0.2">
      <c r="A897" s="1425"/>
      <c r="B897" s="1162">
        <v>54792.26</v>
      </c>
      <c r="C897" s="1162">
        <v>54792.256000000001</v>
      </c>
      <c r="D897" s="1163" t="s">
        <v>568</v>
      </c>
    </row>
    <row r="898" spans="1:4" s="1161" customFormat="1" ht="11.25" customHeight="1" x14ac:dyDescent="0.2">
      <c r="A898" s="1425"/>
      <c r="B898" s="1162">
        <v>14065</v>
      </c>
      <c r="C898" s="1162">
        <v>13616.31619</v>
      </c>
      <c r="D898" s="1163" t="s">
        <v>679</v>
      </c>
    </row>
    <row r="899" spans="1:4" s="1161" customFormat="1" ht="11.25" customHeight="1" x14ac:dyDescent="0.2">
      <c r="A899" s="1425"/>
      <c r="B899" s="1162">
        <v>1772</v>
      </c>
      <c r="C899" s="1162">
        <v>1772</v>
      </c>
      <c r="D899" s="1163" t="s">
        <v>680</v>
      </c>
    </row>
    <row r="900" spans="1:4" s="1161" customFormat="1" ht="21" x14ac:dyDescent="0.2">
      <c r="A900" s="1425"/>
      <c r="B900" s="1162">
        <v>134.80000000000001</v>
      </c>
      <c r="C900" s="1162">
        <v>134.80000000000001</v>
      </c>
      <c r="D900" s="1163" t="s">
        <v>2642</v>
      </c>
    </row>
    <row r="901" spans="1:4" s="1161" customFormat="1" ht="11.25" customHeight="1" x14ac:dyDescent="0.2">
      <c r="A901" s="1425"/>
      <c r="B901" s="1162">
        <v>404.3</v>
      </c>
      <c r="C901" s="1162">
        <v>404.3</v>
      </c>
      <c r="D901" s="1163" t="s">
        <v>681</v>
      </c>
    </row>
    <row r="902" spans="1:4" s="1161" customFormat="1" ht="11.25" customHeight="1" x14ac:dyDescent="0.2">
      <c r="A902" s="1425"/>
      <c r="B902" s="1162">
        <v>5700</v>
      </c>
      <c r="C902" s="1162">
        <v>1752.8991799999999</v>
      </c>
      <c r="D902" s="1163" t="s">
        <v>3758</v>
      </c>
    </row>
    <row r="903" spans="1:4" s="1161" customFormat="1" ht="11.25" customHeight="1" x14ac:dyDescent="0.2">
      <c r="A903" s="1426"/>
      <c r="B903" s="1157">
        <v>78365.56</v>
      </c>
      <c r="C903" s="1157">
        <v>73924.875370000009</v>
      </c>
      <c r="D903" s="1164" t="s">
        <v>11</v>
      </c>
    </row>
    <row r="904" spans="1:4" s="1161" customFormat="1" ht="11.25" customHeight="1" x14ac:dyDescent="0.2">
      <c r="A904" s="1425" t="s">
        <v>848</v>
      </c>
      <c r="B904" s="1162">
        <v>402</v>
      </c>
      <c r="C904" s="1162">
        <v>402</v>
      </c>
      <c r="D904" s="1163" t="s">
        <v>3223</v>
      </c>
    </row>
    <row r="905" spans="1:4" s="1161" customFormat="1" ht="11.25" customHeight="1" x14ac:dyDescent="0.2">
      <c r="A905" s="1425"/>
      <c r="B905" s="1162">
        <v>388.41</v>
      </c>
      <c r="C905" s="1162">
        <v>0</v>
      </c>
      <c r="D905" s="1163" t="s">
        <v>4228</v>
      </c>
    </row>
    <row r="906" spans="1:4" s="1161" customFormat="1" ht="11.25" customHeight="1" x14ac:dyDescent="0.2">
      <c r="A906" s="1425"/>
      <c r="B906" s="1162">
        <v>4000</v>
      </c>
      <c r="C906" s="1162">
        <v>4000</v>
      </c>
      <c r="D906" s="1163" t="s">
        <v>537</v>
      </c>
    </row>
    <row r="907" spans="1:4" s="1161" customFormat="1" ht="11.25" customHeight="1" x14ac:dyDescent="0.2">
      <c r="A907" s="1425"/>
      <c r="B907" s="1162">
        <v>1428</v>
      </c>
      <c r="C907" s="1162">
        <v>1428</v>
      </c>
      <c r="D907" s="1163" t="s">
        <v>2824</v>
      </c>
    </row>
    <row r="908" spans="1:4" s="1161" customFormat="1" ht="11.25" customHeight="1" x14ac:dyDescent="0.2">
      <c r="A908" s="1425"/>
      <c r="B908" s="1162">
        <v>519.25</v>
      </c>
      <c r="C908" s="1162">
        <v>519.24830999999995</v>
      </c>
      <c r="D908" s="1163" t="s">
        <v>4845</v>
      </c>
    </row>
    <row r="909" spans="1:4" s="1161" customFormat="1" ht="11.25" customHeight="1" x14ac:dyDescent="0.2">
      <c r="A909" s="1425"/>
      <c r="B909" s="1162">
        <v>797</v>
      </c>
      <c r="C909" s="1162">
        <v>797</v>
      </c>
      <c r="D909" s="1163" t="s">
        <v>685</v>
      </c>
    </row>
    <row r="910" spans="1:4" s="1161" customFormat="1" ht="11.25" customHeight="1" x14ac:dyDescent="0.2">
      <c r="A910" s="1425"/>
      <c r="B910" s="1162">
        <v>50</v>
      </c>
      <c r="C910" s="1162">
        <v>50</v>
      </c>
      <c r="D910" s="1163" t="s">
        <v>684</v>
      </c>
    </row>
    <row r="911" spans="1:4" s="1161" customFormat="1" ht="11.25" customHeight="1" x14ac:dyDescent="0.2">
      <c r="A911" s="1425"/>
      <c r="B911" s="1162">
        <v>87768.48</v>
      </c>
      <c r="C911" s="1162">
        <v>87768.484000000011</v>
      </c>
      <c r="D911" s="1163" t="s">
        <v>568</v>
      </c>
    </row>
    <row r="912" spans="1:4" s="1161" customFormat="1" ht="11.25" customHeight="1" x14ac:dyDescent="0.2">
      <c r="A912" s="1425"/>
      <c r="B912" s="1162">
        <v>19489</v>
      </c>
      <c r="C912" s="1162">
        <v>17969.092110000001</v>
      </c>
      <c r="D912" s="1163" t="s">
        <v>679</v>
      </c>
    </row>
    <row r="913" spans="1:4" s="1161" customFormat="1" ht="11.25" customHeight="1" x14ac:dyDescent="0.2">
      <c r="A913" s="1425"/>
      <c r="B913" s="1162">
        <v>3681</v>
      </c>
      <c r="C913" s="1162">
        <v>3681</v>
      </c>
      <c r="D913" s="1163" t="s">
        <v>680</v>
      </c>
    </row>
    <row r="914" spans="1:4" s="1161" customFormat="1" ht="21" x14ac:dyDescent="0.2">
      <c r="A914" s="1425"/>
      <c r="B914" s="1162">
        <v>374.8</v>
      </c>
      <c r="C914" s="1162">
        <v>374.8</v>
      </c>
      <c r="D914" s="1163" t="s">
        <v>2642</v>
      </c>
    </row>
    <row r="915" spans="1:4" s="1161" customFormat="1" ht="11.25" customHeight="1" x14ac:dyDescent="0.2">
      <c r="A915" s="1425"/>
      <c r="B915" s="1162">
        <v>720</v>
      </c>
      <c r="C915" s="1162">
        <v>720</v>
      </c>
      <c r="D915" s="1163" t="s">
        <v>681</v>
      </c>
    </row>
    <row r="916" spans="1:4" s="1161" customFormat="1" ht="11.25" customHeight="1" x14ac:dyDescent="0.2">
      <c r="A916" s="1425"/>
      <c r="B916" s="1162">
        <v>14314.91</v>
      </c>
      <c r="C916" s="1162">
        <v>9055.6411700000008</v>
      </c>
      <c r="D916" s="1163" t="s">
        <v>2671</v>
      </c>
    </row>
    <row r="917" spans="1:4" s="1161" customFormat="1" ht="11.25" customHeight="1" x14ac:dyDescent="0.2">
      <c r="A917" s="1426"/>
      <c r="B917" s="1157">
        <v>133932.85</v>
      </c>
      <c r="C917" s="1157">
        <v>126765.26559000001</v>
      </c>
      <c r="D917" s="1164" t="s">
        <v>11</v>
      </c>
    </row>
    <row r="918" spans="1:4" s="1161" customFormat="1" ht="11.25" customHeight="1" x14ac:dyDescent="0.2">
      <c r="A918" s="1425" t="s">
        <v>845</v>
      </c>
      <c r="B918" s="1162">
        <v>54</v>
      </c>
      <c r="C918" s="1162">
        <v>50.420999999999999</v>
      </c>
      <c r="D918" s="1163" t="s">
        <v>3223</v>
      </c>
    </row>
    <row r="919" spans="1:4" s="1161" customFormat="1" ht="11.25" customHeight="1" x14ac:dyDescent="0.2">
      <c r="A919" s="1425"/>
      <c r="B919" s="1162">
        <v>1083.6300000000001</v>
      </c>
      <c r="C919" s="1162">
        <v>1037.6355000000001</v>
      </c>
      <c r="D919" s="1163" t="s">
        <v>3187</v>
      </c>
    </row>
    <row r="920" spans="1:4" s="1161" customFormat="1" ht="11.25" customHeight="1" x14ac:dyDescent="0.2">
      <c r="A920" s="1425"/>
      <c r="B920" s="1162">
        <v>700</v>
      </c>
      <c r="C920" s="1162">
        <v>700</v>
      </c>
      <c r="D920" s="1163" t="s">
        <v>2824</v>
      </c>
    </row>
    <row r="921" spans="1:4" s="1161" customFormat="1" ht="11.25" customHeight="1" x14ac:dyDescent="0.2">
      <c r="A921" s="1425"/>
      <c r="B921" s="1162">
        <v>1045.7</v>
      </c>
      <c r="C921" s="1162">
        <v>1045.7</v>
      </c>
      <c r="D921" s="1163" t="s">
        <v>685</v>
      </c>
    </row>
    <row r="922" spans="1:4" s="1161" customFormat="1" ht="11.25" customHeight="1" x14ac:dyDescent="0.2">
      <c r="A922" s="1425"/>
      <c r="B922" s="1162">
        <v>50285.409999999996</v>
      </c>
      <c r="C922" s="1162">
        <v>50285.400999999998</v>
      </c>
      <c r="D922" s="1163" t="s">
        <v>568</v>
      </c>
    </row>
    <row r="923" spans="1:4" s="1161" customFormat="1" ht="11.25" customHeight="1" x14ac:dyDescent="0.2">
      <c r="A923" s="1425"/>
      <c r="B923" s="1162">
        <v>9576</v>
      </c>
      <c r="C923" s="1162">
        <v>8794.1730200000002</v>
      </c>
      <c r="D923" s="1163" t="s">
        <v>679</v>
      </c>
    </row>
    <row r="924" spans="1:4" s="1161" customFormat="1" ht="11.25" customHeight="1" x14ac:dyDescent="0.2">
      <c r="A924" s="1425"/>
      <c r="B924" s="1162">
        <v>1291</v>
      </c>
      <c r="C924" s="1162">
        <v>1291</v>
      </c>
      <c r="D924" s="1163" t="s">
        <v>680</v>
      </c>
    </row>
    <row r="925" spans="1:4" s="1161" customFormat="1" ht="21" x14ac:dyDescent="0.2">
      <c r="A925" s="1425"/>
      <c r="B925" s="1162">
        <v>134.80000000000001</v>
      </c>
      <c r="C925" s="1162">
        <v>134.80000000000001</v>
      </c>
      <c r="D925" s="1163" t="s">
        <v>2642</v>
      </c>
    </row>
    <row r="926" spans="1:4" s="1161" customFormat="1" ht="11.25" customHeight="1" x14ac:dyDescent="0.2">
      <c r="A926" s="1426"/>
      <c r="B926" s="1157">
        <v>64170.54</v>
      </c>
      <c r="C926" s="1157">
        <v>63339.130519999999</v>
      </c>
      <c r="D926" s="1164" t="s">
        <v>11</v>
      </c>
    </row>
    <row r="927" spans="1:4" s="1161" customFormat="1" ht="11.25" customHeight="1" x14ac:dyDescent="0.2">
      <c r="A927" s="1425" t="s">
        <v>826</v>
      </c>
      <c r="B927" s="1162">
        <v>164</v>
      </c>
      <c r="C927" s="1162">
        <v>164</v>
      </c>
      <c r="D927" s="1163" t="s">
        <v>3223</v>
      </c>
    </row>
    <row r="928" spans="1:4" s="1161" customFormat="1" ht="11.25" customHeight="1" x14ac:dyDescent="0.2">
      <c r="A928" s="1425"/>
      <c r="B928" s="1162">
        <v>246.84</v>
      </c>
      <c r="C928" s="1162">
        <v>0</v>
      </c>
      <c r="D928" s="1163" t="s">
        <v>4222</v>
      </c>
    </row>
    <row r="929" spans="1:4" s="1161" customFormat="1" ht="11.25" customHeight="1" x14ac:dyDescent="0.2">
      <c r="A929" s="1425"/>
      <c r="B929" s="1162">
        <v>410</v>
      </c>
      <c r="C929" s="1162">
        <v>410</v>
      </c>
      <c r="D929" s="1163" t="s">
        <v>3072</v>
      </c>
    </row>
    <row r="930" spans="1:4" s="1161" customFormat="1" ht="11.25" customHeight="1" x14ac:dyDescent="0.2">
      <c r="A930" s="1425"/>
      <c r="B930" s="1162">
        <v>4430</v>
      </c>
      <c r="C930" s="1162">
        <v>4430</v>
      </c>
      <c r="D930" s="1163" t="s">
        <v>4166</v>
      </c>
    </row>
    <row r="931" spans="1:4" s="1161" customFormat="1" ht="11.25" customHeight="1" x14ac:dyDescent="0.2">
      <c r="A931" s="1425"/>
      <c r="B931" s="1162">
        <v>195</v>
      </c>
      <c r="C931" s="1162">
        <v>195</v>
      </c>
      <c r="D931" s="1163" t="s">
        <v>685</v>
      </c>
    </row>
    <row r="932" spans="1:4" s="1161" customFormat="1" ht="11.25" customHeight="1" x14ac:dyDescent="0.2">
      <c r="A932" s="1425"/>
      <c r="B932" s="1162">
        <v>569</v>
      </c>
      <c r="C932" s="1162">
        <v>569</v>
      </c>
      <c r="D932" s="1163" t="s">
        <v>4778</v>
      </c>
    </row>
    <row r="933" spans="1:4" s="1161" customFormat="1" ht="11.25" customHeight="1" x14ac:dyDescent="0.2">
      <c r="A933" s="1425"/>
      <c r="B933" s="1162">
        <v>45617.34</v>
      </c>
      <c r="C933" s="1162">
        <v>45617.334999999999</v>
      </c>
      <c r="D933" s="1163" t="s">
        <v>568</v>
      </c>
    </row>
    <row r="934" spans="1:4" s="1161" customFormat="1" ht="11.25" customHeight="1" x14ac:dyDescent="0.2">
      <c r="A934" s="1425"/>
      <c r="B934" s="1162">
        <v>5621</v>
      </c>
      <c r="C934" s="1162">
        <v>5362.0751399999999</v>
      </c>
      <c r="D934" s="1163" t="s">
        <v>679</v>
      </c>
    </row>
    <row r="935" spans="1:4" s="1161" customFormat="1" ht="11.25" customHeight="1" x14ac:dyDescent="0.2">
      <c r="A935" s="1425"/>
      <c r="B935" s="1162">
        <v>1081</v>
      </c>
      <c r="C935" s="1162">
        <v>1044.258</v>
      </c>
      <c r="D935" s="1163" t="s">
        <v>680</v>
      </c>
    </row>
    <row r="936" spans="1:4" s="1161" customFormat="1" ht="21" x14ac:dyDescent="0.2">
      <c r="A936" s="1425"/>
      <c r="B936" s="1162">
        <v>337</v>
      </c>
      <c r="C936" s="1162">
        <v>337</v>
      </c>
      <c r="D936" s="1163" t="s">
        <v>2642</v>
      </c>
    </row>
    <row r="937" spans="1:4" s="1161" customFormat="1" ht="11.25" customHeight="1" x14ac:dyDescent="0.2">
      <c r="A937" s="1425"/>
      <c r="B937" s="1162">
        <v>400</v>
      </c>
      <c r="C937" s="1162">
        <v>377.52</v>
      </c>
      <c r="D937" s="1163" t="s">
        <v>4846</v>
      </c>
    </row>
    <row r="938" spans="1:4" s="1161" customFormat="1" ht="11.25" customHeight="1" x14ac:dyDescent="0.2">
      <c r="A938" s="1426"/>
      <c r="B938" s="1157">
        <v>59071.18</v>
      </c>
      <c r="C938" s="1157">
        <v>58506.188139999998</v>
      </c>
      <c r="D938" s="1164" t="s">
        <v>11</v>
      </c>
    </row>
    <row r="939" spans="1:4" s="1161" customFormat="1" ht="11.25" customHeight="1" x14ac:dyDescent="0.2">
      <c r="A939" s="1425" t="s">
        <v>827</v>
      </c>
      <c r="B939" s="1162">
        <v>128</v>
      </c>
      <c r="C939" s="1162">
        <v>128</v>
      </c>
      <c r="D939" s="1163" t="s">
        <v>3223</v>
      </c>
    </row>
    <row r="940" spans="1:4" s="1161" customFormat="1" ht="11.25" customHeight="1" x14ac:dyDescent="0.2">
      <c r="A940" s="1425"/>
      <c r="B940" s="1162">
        <v>6521.17</v>
      </c>
      <c r="C940" s="1162">
        <v>0</v>
      </c>
      <c r="D940" s="1163" t="s">
        <v>3266</v>
      </c>
    </row>
    <row r="941" spans="1:4" s="1161" customFormat="1" ht="11.25" customHeight="1" x14ac:dyDescent="0.2">
      <c r="A941" s="1425"/>
      <c r="B941" s="1162">
        <v>5474.6900000000005</v>
      </c>
      <c r="C941" s="1162">
        <v>5474.6821900000004</v>
      </c>
      <c r="D941" s="1163" t="s">
        <v>693</v>
      </c>
    </row>
    <row r="942" spans="1:4" s="1161" customFormat="1" ht="11.25" customHeight="1" x14ac:dyDescent="0.2">
      <c r="A942" s="1425"/>
      <c r="B942" s="1162">
        <v>300</v>
      </c>
      <c r="C942" s="1162">
        <v>300</v>
      </c>
      <c r="D942" s="1163" t="s">
        <v>3072</v>
      </c>
    </row>
    <row r="943" spans="1:4" s="1161" customFormat="1" ht="11.25" customHeight="1" x14ac:dyDescent="0.2">
      <c r="A943" s="1425"/>
      <c r="B943" s="1162">
        <v>4210.8</v>
      </c>
      <c r="C943" s="1162">
        <v>4210.8</v>
      </c>
      <c r="D943" s="1163" t="s">
        <v>537</v>
      </c>
    </row>
    <row r="944" spans="1:4" s="1161" customFormat="1" ht="11.25" customHeight="1" x14ac:dyDescent="0.2">
      <c r="A944" s="1425"/>
      <c r="B944" s="1162">
        <v>2000</v>
      </c>
      <c r="C944" s="1162">
        <v>2000</v>
      </c>
      <c r="D944" s="1163" t="s">
        <v>2824</v>
      </c>
    </row>
    <row r="945" spans="1:4" s="1161" customFormat="1" ht="11.25" customHeight="1" x14ac:dyDescent="0.2">
      <c r="A945" s="1425"/>
      <c r="B945" s="1162">
        <v>15</v>
      </c>
      <c r="C945" s="1162">
        <v>14.993309999999999</v>
      </c>
      <c r="D945" s="1163" t="s">
        <v>2807</v>
      </c>
    </row>
    <row r="946" spans="1:4" s="1161" customFormat="1" ht="11.25" customHeight="1" x14ac:dyDescent="0.2">
      <c r="A946" s="1425"/>
      <c r="B946" s="1162">
        <v>195</v>
      </c>
      <c r="C946" s="1162">
        <v>195</v>
      </c>
      <c r="D946" s="1163" t="s">
        <v>685</v>
      </c>
    </row>
    <row r="947" spans="1:4" s="1161" customFormat="1" ht="11.25" customHeight="1" x14ac:dyDescent="0.2">
      <c r="A947" s="1425"/>
      <c r="B947" s="1162">
        <v>240.6</v>
      </c>
      <c r="C947" s="1162">
        <v>240.6</v>
      </c>
      <c r="D947" s="1163" t="s">
        <v>3249</v>
      </c>
    </row>
    <row r="948" spans="1:4" s="1161" customFormat="1" ht="11.25" customHeight="1" x14ac:dyDescent="0.2">
      <c r="A948" s="1425"/>
      <c r="B948" s="1162">
        <v>45398.98</v>
      </c>
      <c r="C948" s="1162">
        <v>45398.978000000003</v>
      </c>
      <c r="D948" s="1163" t="s">
        <v>568</v>
      </c>
    </row>
    <row r="949" spans="1:4" s="1161" customFormat="1" ht="11.25" customHeight="1" x14ac:dyDescent="0.2">
      <c r="A949" s="1425"/>
      <c r="B949" s="1162">
        <v>13028</v>
      </c>
      <c r="C949" s="1162">
        <v>12501.892739999999</v>
      </c>
      <c r="D949" s="1163" t="s">
        <v>679</v>
      </c>
    </row>
    <row r="950" spans="1:4" s="1161" customFormat="1" ht="11.25" customHeight="1" x14ac:dyDescent="0.2">
      <c r="A950" s="1425"/>
      <c r="B950" s="1162">
        <v>2733</v>
      </c>
      <c r="C950" s="1162">
        <v>2733</v>
      </c>
      <c r="D950" s="1163" t="s">
        <v>680</v>
      </c>
    </row>
    <row r="951" spans="1:4" s="1161" customFormat="1" ht="21" x14ac:dyDescent="0.2">
      <c r="A951" s="1425"/>
      <c r="B951" s="1162">
        <v>557.79999999999995</v>
      </c>
      <c r="C951" s="1162">
        <v>557.79999999999995</v>
      </c>
      <c r="D951" s="1163" t="s">
        <v>2642</v>
      </c>
    </row>
    <row r="952" spans="1:4" s="1161" customFormat="1" ht="11.25" customHeight="1" x14ac:dyDescent="0.2">
      <c r="A952" s="1426"/>
      <c r="B952" s="1157">
        <v>80803.039999999994</v>
      </c>
      <c r="C952" s="1157">
        <v>73755.746240000008</v>
      </c>
      <c r="D952" s="1164" t="s">
        <v>11</v>
      </c>
    </row>
    <row r="953" spans="1:4" s="1161" customFormat="1" ht="11.25" customHeight="1" x14ac:dyDescent="0.2">
      <c r="A953" s="1425" t="s">
        <v>813</v>
      </c>
      <c r="B953" s="1162">
        <v>183</v>
      </c>
      <c r="C953" s="1162">
        <v>183</v>
      </c>
      <c r="D953" s="1163" t="s">
        <v>3223</v>
      </c>
    </row>
    <row r="954" spans="1:4" s="1161" customFormat="1" ht="11.25" customHeight="1" x14ac:dyDescent="0.2">
      <c r="A954" s="1425"/>
      <c r="B954" s="1162">
        <v>470</v>
      </c>
      <c r="C954" s="1162">
        <v>470</v>
      </c>
      <c r="D954" s="1163" t="s">
        <v>3072</v>
      </c>
    </row>
    <row r="955" spans="1:4" s="1161" customFormat="1" ht="11.25" customHeight="1" x14ac:dyDescent="0.2">
      <c r="A955" s="1425"/>
      <c r="B955" s="1162">
        <v>75</v>
      </c>
      <c r="C955" s="1162">
        <v>75</v>
      </c>
      <c r="D955" s="1163" t="s">
        <v>3253</v>
      </c>
    </row>
    <row r="956" spans="1:4" s="1161" customFormat="1" ht="11.25" customHeight="1" x14ac:dyDescent="0.2">
      <c r="A956" s="1425"/>
      <c r="B956" s="1162">
        <v>180</v>
      </c>
      <c r="C956" s="1162">
        <v>180</v>
      </c>
      <c r="D956" s="1163" t="s">
        <v>685</v>
      </c>
    </row>
    <row r="957" spans="1:4" s="1161" customFormat="1" ht="11.25" customHeight="1" x14ac:dyDescent="0.2">
      <c r="A957" s="1425"/>
      <c r="B957" s="1162">
        <v>31393.77</v>
      </c>
      <c r="C957" s="1162">
        <v>31393.768</v>
      </c>
      <c r="D957" s="1163" t="s">
        <v>568</v>
      </c>
    </row>
    <row r="958" spans="1:4" s="1161" customFormat="1" ht="11.25" customHeight="1" x14ac:dyDescent="0.2">
      <c r="A958" s="1425"/>
      <c r="B958" s="1162">
        <v>3423</v>
      </c>
      <c r="C958" s="1162">
        <v>3220.8377300000002</v>
      </c>
      <c r="D958" s="1163" t="s">
        <v>679</v>
      </c>
    </row>
    <row r="959" spans="1:4" s="1161" customFormat="1" ht="11.25" customHeight="1" x14ac:dyDescent="0.2">
      <c r="A959" s="1425"/>
      <c r="B959" s="1162">
        <v>703</v>
      </c>
      <c r="C959" s="1162">
        <v>703</v>
      </c>
      <c r="D959" s="1163" t="s">
        <v>680</v>
      </c>
    </row>
    <row r="960" spans="1:4" s="1161" customFormat="1" ht="11.25" customHeight="1" x14ac:dyDescent="0.2">
      <c r="A960" s="1425"/>
      <c r="B960" s="1162">
        <v>6254.85</v>
      </c>
      <c r="C960" s="1162">
        <v>6254.8443200000002</v>
      </c>
      <c r="D960" s="1163" t="s">
        <v>4847</v>
      </c>
    </row>
    <row r="961" spans="1:4" s="1161" customFormat="1" ht="21" x14ac:dyDescent="0.2">
      <c r="A961" s="1425"/>
      <c r="B961" s="1162">
        <v>134.80000000000001</v>
      </c>
      <c r="C961" s="1162">
        <v>134.80000000000001</v>
      </c>
      <c r="D961" s="1163" t="s">
        <v>2642</v>
      </c>
    </row>
    <row r="962" spans="1:4" s="1161" customFormat="1" ht="11.25" customHeight="1" x14ac:dyDescent="0.2">
      <c r="A962" s="1426"/>
      <c r="B962" s="1157">
        <v>42817.420000000006</v>
      </c>
      <c r="C962" s="1157">
        <v>42615.250050000002</v>
      </c>
      <c r="D962" s="1164" t="s">
        <v>11</v>
      </c>
    </row>
    <row r="963" spans="1:4" s="1161" customFormat="1" ht="11.25" customHeight="1" x14ac:dyDescent="0.2">
      <c r="A963" s="1425" t="s">
        <v>804</v>
      </c>
      <c r="B963" s="1162">
        <v>36</v>
      </c>
      <c r="C963" s="1162">
        <v>36</v>
      </c>
      <c r="D963" s="1163" t="s">
        <v>3223</v>
      </c>
    </row>
    <row r="964" spans="1:4" s="1161" customFormat="1" ht="11.25" customHeight="1" x14ac:dyDescent="0.2">
      <c r="A964" s="1425"/>
      <c r="B964" s="1162">
        <v>188.39</v>
      </c>
      <c r="C964" s="1162">
        <v>188.39337</v>
      </c>
      <c r="D964" s="1163" t="s">
        <v>3072</v>
      </c>
    </row>
    <row r="965" spans="1:4" s="1161" customFormat="1" ht="11.25" customHeight="1" x14ac:dyDescent="0.2">
      <c r="A965" s="1425"/>
      <c r="B965" s="1162">
        <v>180</v>
      </c>
      <c r="C965" s="1162">
        <v>180</v>
      </c>
      <c r="D965" s="1163" t="s">
        <v>685</v>
      </c>
    </row>
    <row r="966" spans="1:4" s="1161" customFormat="1" ht="11.25" customHeight="1" x14ac:dyDescent="0.2">
      <c r="A966" s="1425"/>
      <c r="B966" s="1162">
        <v>81.78</v>
      </c>
      <c r="C966" s="1162">
        <v>81.778999999999996</v>
      </c>
      <c r="D966" s="1163" t="s">
        <v>3699</v>
      </c>
    </row>
    <row r="967" spans="1:4" s="1161" customFormat="1" ht="11.25" customHeight="1" x14ac:dyDescent="0.2">
      <c r="A967" s="1425"/>
      <c r="B967" s="1162">
        <v>57375.05</v>
      </c>
      <c r="C967" s="1162">
        <v>57375.05</v>
      </c>
      <c r="D967" s="1163" t="s">
        <v>568</v>
      </c>
    </row>
    <row r="968" spans="1:4" s="1161" customFormat="1" ht="11.25" customHeight="1" x14ac:dyDescent="0.2">
      <c r="A968" s="1425"/>
      <c r="B968" s="1162">
        <v>8556</v>
      </c>
      <c r="C968" s="1162">
        <v>7796.6660000000002</v>
      </c>
      <c r="D968" s="1163" t="s">
        <v>679</v>
      </c>
    </row>
    <row r="969" spans="1:4" s="1161" customFormat="1" ht="11.25" customHeight="1" x14ac:dyDescent="0.2">
      <c r="A969" s="1425"/>
      <c r="B969" s="1162">
        <v>1096</v>
      </c>
      <c r="C969" s="1162">
        <v>1096</v>
      </c>
      <c r="D969" s="1163" t="s">
        <v>680</v>
      </c>
    </row>
    <row r="970" spans="1:4" s="1161" customFormat="1" ht="11.25" customHeight="1" x14ac:dyDescent="0.2">
      <c r="A970" s="1425"/>
      <c r="B970" s="1162">
        <v>3304.33</v>
      </c>
      <c r="C970" s="1162">
        <v>3304.3285000000001</v>
      </c>
      <c r="D970" s="1163" t="s">
        <v>4848</v>
      </c>
    </row>
    <row r="971" spans="1:4" s="1161" customFormat="1" ht="21" x14ac:dyDescent="0.2">
      <c r="A971" s="1425"/>
      <c r="B971" s="1162">
        <v>269.60000000000002</v>
      </c>
      <c r="C971" s="1162">
        <v>269.60000000000002</v>
      </c>
      <c r="D971" s="1163" t="s">
        <v>2642</v>
      </c>
    </row>
    <row r="972" spans="1:4" s="1161" customFormat="1" ht="11.25" customHeight="1" x14ac:dyDescent="0.2">
      <c r="A972" s="1425"/>
      <c r="B972" s="1162">
        <v>126.1</v>
      </c>
      <c r="C972" s="1162">
        <v>126.1</v>
      </c>
      <c r="D972" s="1163" t="s">
        <v>681</v>
      </c>
    </row>
    <row r="973" spans="1:4" s="1161" customFormat="1" ht="11.25" customHeight="1" x14ac:dyDescent="0.2">
      <c r="A973" s="1425"/>
      <c r="B973" s="1162">
        <v>25</v>
      </c>
      <c r="C973" s="1162">
        <v>25</v>
      </c>
      <c r="D973" s="1163" t="s">
        <v>2859</v>
      </c>
    </row>
    <row r="974" spans="1:4" s="1161" customFormat="1" ht="11.25" customHeight="1" x14ac:dyDescent="0.2">
      <c r="A974" s="1426"/>
      <c r="B974" s="1157">
        <v>71238.250000000015</v>
      </c>
      <c r="C974" s="1157">
        <v>70478.916870000015</v>
      </c>
      <c r="D974" s="1164" t="s">
        <v>11</v>
      </c>
    </row>
    <row r="975" spans="1:4" s="1161" customFormat="1" ht="11.25" customHeight="1" x14ac:dyDescent="0.2">
      <c r="A975" s="1425" t="s">
        <v>805</v>
      </c>
      <c r="B975" s="1162">
        <v>20</v>
      </c>
      <c r="C975" s="1162">
        <v>19.999790000000001</v>
      </c>
      <c r="D975" s="1163" t="s">
        <v>3223</v>
      </c>
    </row>
    <row r="976" spans="1:4" s="1161" customFormat="1" ht="11.25" customHeight="1" x14ac:dyDescent="0.2">
      <c r="A976" s="1425"/>
      <c r="B976" s="1162">
        <v>210</v>
      </c>
      <c r="C976" s="1162">
        <v>210</v>
      </c>
      <c r="D976" s="1163" t="s">
        <v>3072</v>
      </c>
    </row>
    <row r="977" spans="1:4" s="1161" customFormat="1" ht="11.25" customHeight="1" x14ac:dyDescent="0.2">
      <c r="A977" s="1425"/>
      <c r="B977" s="1162">
        <v>170</v>
      </c>
      <c r="C977" s="1162">
        <v>170</v>
      </c>
      <c r="D977" s="1163" t="s">
        <v>687</v>
      </c>
    </row>
    <row r="978" spans="1:4" s="1161" customFormat="1" ht="11.25" customHeight="1" x14ac:dyDescent="0.2">
      <c r="A978" s="1425"/>
      <c r="B978" s="1162">
        <v>130</v>
      </c>
      <c r="C978" s="1162">
        <v>130</v>
      </c>
      <c r="D978" s="1163" t="s">
        <v>3253</v>
      </c>
    </row>
    <row r="979" spans="1:4" s="1161" customFormat="1" ht="11.25" customHeight="1" x14ac:dyDescent="0.2">
      <c r="A979" s="1425"/>
      <c r="B979" s="1162">
        <v>35</v>
      </c>
      <c r="C979" s="1162">
        <v>35</v>
      </c>
      <c r="D979" s="1163" t="s">
        <v>684</v>
      </c>
    </row>
    <row r="980" spans="1:4" s="1161" customFormat="1" ht="11.25" customHeight="1" x14ac:dyDescent="0.2">
      <c r="A980" s="1425"/>
      <c r="B980" s="1162">
        <v>70.099999999999994</v>
      </c>
      <c r="C980" s="1162">
        <v>70.096000000000004</v>
      </c>
      <c r="D980" s="1163" t="s">
        <v>3699</v>
      </c>
    </row>
    <row r="981" spans="1:4" s="1161" customFormat="1" ht="11.25" customHeight="1" x14ac:dyDescent="0.2">
      <c r="A981" s="1425"/>
      <c r="B981" s="1162">
        <v>48604.08</v>
      </c>
      <c r="C981" s="1162">
        <v>48604.074999999997</v>
      </c>
      <c r="D981" s="1163" t="s">
        <v>568</v>
      </c>
    </row>
    <row r="982" spans="1:4" s="1161" customFormat="1" ht="11.25" customHeight="1" x14ac:dyDescent="0.2">
      <c r="A982" s="1425"/>
      <c r="B982" s="1162">
        <v>6308</v>
      </c>
      <c r="C982" s="1162">
        <v>6169.6215599999996</v>
      </c>
      <c r="D982" s="1163" t="s">
        <v>679</v>
      </c>
    </row>
    <row r="983" spans="1:4" s="1161" customFormat="1" ht="11.25" customHeight="1" x14ac:dyDescent="0.2">
      <c r="A983" s="1425"/>
      <c r="B983" s="1162">
        <v>1543</v>
      </c>
      <c r="C983" s="1162">
        <v>1478.46217</v>
      </c>
      <c r="D983" s="1163" t="s">
        <v>680</v>
      </c>
    </row>
    <row r="984" spans="1:4" s="1161" customFormat="1" ht="11.25" customHeight="1" x14ac:dyDescent="0.2">
      <c r="A984" s="1425"/>
      <c r="B984" s="1162">
        <v>41560.06</v>
      </c>
      <c r="C984" s="1162">
        <v>38562.534980000004</v>
      </c>
      <c r="D984" s="1163" t="s">
        <v>3759</v>
      </c>
    </row>
    <row r="985" spans="1:4" s="1161" customFormat="1" ht="21" x14ac:dyDescent="0.2">
      <c r="A985" s="1425"/>
      <c r="B985" s="1162">
        <v>229.16</v>
      </c>
      <c r="C985" s="1162">
        <v>229.16</v>
      </c>
      <c r="D985" s="1163" t="s">
        <v>2642</v>
      </c>
    </row>
    <row r="986" spans="1:4" s="1161" customFormat="1" ht="11.25" customHeight="1" x14ac:dyDescent="0.2">
      <c r="A986" s="1425"/>
      <c r="B986" s="1162">
        <v>331.8</v>
      </c>
      <c r="C986" s="1162">
        <v>331.8</v>
      </c>
      <c r="D986" s="1163" t="s">
        <v>681</v>
      </c>
    </row>
    <row r="987" spans="1:4" s="1161" customFormat="1" ht="11.25" customHeight="1" x14ac:dyDescent="0.2">
      <c r="A987" s="1425"/>
      <c r="B987" s="1162">
        <v>11850</v>
      </c>
      <c r="C987" s="1162">
        <v>11850</v>
      </c>
      <c r="D987" s="1163" t="s">
        <v>4849</v>
      </c>
    </row>
    <row r="988" spans="1:4" s="1161" customFormat="1" ht="11.25" customHeight="1" x14ac:dyDescent="0.2">
      <c r="A988" s="1426"/>
      <c r="B988" s="1157">
        <v>111061.2</v>
      </c>
      <c r="C988" s="1157">
        <v>107860.74950000001</v>
      </c>
      <c r="D988" s="1164" t="s">
        <v>11</v>
      </c>
    </row>
    <row r="989" spans="1:4" s="1161" customFormat="1" ht="11.25" customHeight="1" x14ac:dyDescent="0.2">
      <c r="A989" s="1425" t="s">
        <v>814</v>
      </c>
      <c r="B989" s="1162">
        <v>54</v>
      </c>
      <c r="C989" s="1162">
        <v>54</v>
      </c>
      <c r="D989" s="1163" t="s">
        <v>3223</v>
      </c>
    </row>
    <row r="990" spans="1:4" s="1161" customFormat="1" ht="11.25" customHeight="1" x14ac:dyDescent="0.2">
      <c r="A990" s="1425"/>
      <c r="B990" s="1162">
        <v>180</v>
      </c>
      <c r="C990" s="1162">
        <v>180</v>
      </c>
      <c r="D990" s="1163" t="s">
        <v>685</v>
      </c>
    </row>
    <row r="991" spans="1:4" s="1161" customFormat="1" ht="11.25" customHeight="1" x14ac:dyDescent="0.2">
      <c r="A991" s="1425"/>
      <c r="B991" s="1162">
        <v>29764.84</v>
      </c>
      <c r="C991" s="1162">
        <v>29764.842000000001</v>
      </c>
      <c r="D991" s="1163" t="s">
        <v>568</v>
      </c>
    </row>
    <row r="992" spans="1:4" s="1161" customFormat="1" ht="11.25" customHeight="1" x14ac:dyDescent="0.2">
      <c r="A992" s="1425"/>
      <c r="B992" s="1162">
        <v>5448</v>
      </c>
      <c r="C992" s="1162">
        <v>5046.0463099999997</v>
      </c>
      <c r="D992" s="1163" t="s">
        <v>679</v>
      </c>
    </row>
    <row r="993" spans="1:4" s="1161" customFormat="1" ht="11.25" customHeight="1" x14ac:dyDescent="0.2">
      <c r="A993" s="1425"/>
      <c r="B993" s="1162">
        <v>518</v>
      </c>
      <c r="C993" s="1162">
        <v>518</v>
      </c>
      <c r="D993" s="1163" t="s">
        <v>680</v>
      </c>
    </row>
    <row r="994" spans="1:4" s="1161" customFormat="1" ht="21" x14ac:dyDescent="0.2">
      <c r="A994" s="1425"/>
      <c r="B994" s="1162">
        <v>134.80000000000001</v>
      </c>
      <c r="C994" s="1162">
        <v>134.80000000000001</v>
      </c>
      <c r="D994" s="1163" t="s">
        <v>2642</v>
      </c>
    </row>
    <row r="995" spans="1:4" s="1161" customFormat="1" ht="11.25" customHeight="1" x14ac:dyDescent="0.2">
      <c r="A995" s="1426"/>
      <c r="B995" s="1157">
        <v>36099.64</v>
      </c>
      <c r="C995" s="1157">
        <v>35697.688310000005</v>
      </c>
      <c r="D995" s="1164" t="s">
        <v>11</v>
      </c>
    </row>
    <row r="996" spans="1:4" s="1161" customFormat="1" ht="11.25" customHeight="1" x14ac:dyDescent="0.2">
      <c r="A996" s="1425" t="s">
        <v>821</v>
      </c>
      <c r="B996" s="1162">
        <v>54</v>
      </c>
      <c r="C996" s="1162">
        <v>54</v>
      </c>
      <c r="D996" s="1163" t="s">
        <v>3223</v>
      </c>
    </row>
    <row r="997" spans="1:4" s="1161" customFormat="1" ht="11.25" customHeight="1" x14ac:dyDescent="0.2">
      <c r="A997" s="1425"/>
      <c r="B997" s="1162">
        <v>421</v>
      </c>
      <c r="C997" s="1162">
        <v>421</v>
      </c>
      <c r="D997" s="1163" t="s">
        <v>4258</v>
      </c>
    </row>
    <row r="998" spans="1:4" s="1161" customFormat="1" ht="11.25" customHeight="1" x14ac:dyDescent="0.2">
      <c r="A998" s="1425"/>
      <c r="B998" s="1162">
        <v>0.03</v>
      </c>
      <c r="C998" s="1162">
        <v>0</v>
      </c>
      <c r="D998" s="1163" t="s">
        <v>4267</v>
      </c>
    </row>
    <row r="999" spans="1:4" s="1161" customFormat="1" ht="11.25" customHeight="1" x14ac:dyDescent="0.2">
      <c r="A999" s="1425"/>
      <c r="B999" s="1162">
        <v>117</v>
      </c>
      <c r="C999" s="1162">
        <v>117</v>
      </c>
      <c r="D999" s="1163" t="s">
        <v>3253</v>
      </c>
    </row>
    <row r="1000" spans="1:4" s="1161" customFormat="1" ht="11.25" customHeight="1" x14ac:dyDescent="0.2">
      <c r="A1000" s="1425"/>
      <c r="B1000" s="1162">
        <v>195</v>
      </c>
      <c r="C1000" s="1162">
        <v>195</v>
      </c>
      <c r="D1000" s="1163" t="s">
        <v>685</v>
      </c>
    </row>
    <row r="1001" spans="1:4" s="1161" customFormat="1" ht="11.25" customHeight="1" x14ac:dyDescent="0.2">
      <c r="A1001" s="1425"/>
      <c r="B1001" s="1162">
        <v>29867.91</v>
      </c>
      <c r="C1001" s="1162">
        <v>29867.914000000001</v>
      </c>
      <c r="D1001" s="1163" t="s">
        <v>568</v>
      </c>
    </row>
    <row r="1002" spans="1:4" s="1161" customFormat="1" ht="11.25" customHeight="1" x14ac:dyDescent="0.2">
      <c r="A1002" s="1425"/>
      <c r="B1002" s="1162">
        <v>4821</v>
      </c>
      <c r="C1002" s="1162">
        <v>4542.4605199999996</v>
      </c>
      <c r="D1002" s="1163" t="s">
        <v>679</v>
      </c>
    </row>
    <row r="1003" spans="1:4" s="1161" customFormat="1" ht="11.25" customHeight="1" x14ac:dyDescent="0.2">
      <c r="A1003" s="1425"/>
      <c r="B1003" s="1162">
        <v>365</v>
      </c>
      <c r="C1003" s="1162">
        <v>365</v>
      </c>
      <c r="D1003" s="1163" t="s">
        <v>680</v>
      </c>
    </row>
    <row r="1004" spans="1:4" s="1161" customFormat="1" ht="11.25" customHeight="1" x14ac:dyDescent="0.2">
      <c r="A1004" s="1425"/>
      <c r="B1004" s="1162">
        <v>500</v>
      </c>
      <c r="C1004" s="1162">
        <v>349.08499999999998</v>
      </c>
      <c r="D1004" s="1163" t="s">
        <v>4850</v>
      </c>
    </row>
    <row r="1005" spans="1:4" s="1161" customFormat="1" ht="21" x14ac:dyDescent="0.2">
      <c r="A1005" s="1425"/>
      <c r="B1005" s="1162">
        <v>134.80000000000001</v>
      </c>
      <c r="C1005" s="1162">
        <v>134.80000000000001</v>
      </c>
      <c r="D1005" s="1163" t="s">
        <v>2642</v>
      </c>
    </row>
    <row r="1006" spans="1:4" s="1161" customFormat="1" ht="11.25" customHeight="1" x14ac:dyDescent="0.2">
      <c r="A1006" s="1426"/>
      <c r="B1006" s="1157">
        <v>36475.740000000005</v>
      </c>
      <c r="C1006" s="1157">
        <v>36046.259520000007</v>
      </c>
      <c r="D1006" s="1164" t="s">
        <v>11</v>
      </c>
    </row>
    <row r="1007" spans="1:4" s="1161" customFormat="1" ht="11.25" customHeight="1" x14ac:dyDescent="0.2">
      <c r="A1007" s="1425" t="s">
        <v>806</v>
      </c>
      <c r="B1007" s="1162">
        <v>20</v>
      </c>
      <c r="C1007" s="1162">
        <v>20</v>
      </c>
      <c r="D1007" s="1163" t="s">
        <v>3223</v>
      </c>
    </row>
    <row r="1008" spans="1:4" s="1161" customFormat="1" ht="11.25" customHeight="1" x14ac:dyDescent="0.2">
      <c r="A1008" s="1425"/>
      <c r="B1008" s="1162">
        <v>500</v>
      </c>
      <c r="C1008" s="1162">
        <v>500</v>
      </c>
      <c r="D1008" s="1163" t="s">
        <v>3072</v>
      </c>
    </row>
    <row r="1009" spans="1:4" s="1161" customFormat="1" ht="11.25" customHeight="1" x14ac:dyDescent="0.2">
      <c r="A1009" s="1425"/>
      <c r="B1009" s="1162">
        <v>3000</v>
      </c>
      <c r="C1009" s="1162">
        <v>3000</v>
      </c>
      <c r="D1009" s="1163" t="s">
        <v>4851</v>
      </c>
    </row>
    <row r="1010" spans="1:4" s="1161" customFormat="1" ht="11.25" customHeight="1" x14ac:dyDescent="0.2">
      <c r="A1010" s="1425"/>
      <c r="B1010" s="1162">
        <v>50</v>
      </c>
      <c r="C1010" s="1162">
        <v>50</v>
      </c>
      <c r="D1010" s="1163" t="s">
        <v>4169</v>
      </c>
    </row>
    <row r="1011" spans="1:4" s="1161" customFormat="1" ht="11.25" customHeight="1" x14ac:dyDescent="0.2">
      <c r="A1011" s="1425"/>
      <c r="B1011" s="1162">
        <v>195</v>
      </c>
      <c r="C1011" s="1162">
        <v>195</v>
      </c>
      <c r="D1011" s="1163" t="s">
        <v>685</v>
      </c>
    </row>
    <row r="1012" spans="1:4" s="1161" customFormat="1" ht="11.25" customHeight="1" x14ac:dyDescent="0.2">
      <c r="A1012" s="1425"/>
      <c r="B1012" s="1162">
        <v>46227.49</v>
      </c>
      <c r="C1012" s="1162">
        <v>46227.493000000002</v>
      </c>
      <c r="D1012" s="1163" t="s">
        <v>568</v>
      </c>
    </row>
    <row r="1013" spans="1:4" s="1161" customFormat="1" ht="11.25" customHeight="1" x14ac:dyDescent="0.2">
      <c r="A1013" s="1425"/>
      <c r="B1013" s="1162">
        <v>5131</v>
      </c>
      <c r="C1013" s="1162">
        <v>5126.0598099999997</v>
      </c>
      <c r="D1013" s="1163" t="s">
        <v>679</v>
      </c>
    </row>
    <row r="1014" spans="1:4" s="1161" customFormat="1" ht="11.25" customHeight="1" x14ac:dyDescent="0.2">
      <c r="A1014" s="1425"/>
      <c r="B1014" s="1162">
        <v>899</v>
      </c>
      <c r="C1014" s="1162">
        <v>899</v>
      </c>
      <c r="D1014" s="1163" t="s">
        <v>680</v>
      </c>
    </row>
    <row r="1015" spans="1:4" s="1161" customFormat="1" ht="21" x14ac:dyDescent="0.2">
      <c r="A1015" s="1425"/>
      <c r="B1015" s="1162">
        <v>229.16</v>
      </c>
      <c r="C1015" s="1162">
        <v>229.16</v>
      </c>
      <c r="D1015" s="1163" t="s">
        <v>2642</v>
      </c>
    </row>
    <row r="1016" spans="1:4" s="1161" customFormat="1" ht="11.25" customHeight="1" x14ac:dyDescent="0.2">
      <c r="A1016" s="1425"/>
      <c r="B1016" s="1162">
        <v>129.6</v>
      </c>
      <c r="C1016" s="1162">
        <v>129.6</v>
      </c>
      <c r="D1016" s="1163" t="s">
        <v>681</v>
      </c>
    </row>
    <row r="1017" spans="1:4" s="1161" customFormat="1" ht="11.25" customHeight="1" x14ac:dyDescent="0.2">
      <c r="A1017" s="1426"/>
      <c r="B1017" s="1157">
        <v>56381.25</v>
      </c>
      <c r="C1017" s="1157">
        <v>56376.312810000003</v>
      </c>
      <c r="D1017" s="1164" t="s">
        <v>11</v>
      </c>
    </row>
    <row r="1018" spans="1:4" s="1161" customFormat="1" ht="11.25" customHeight="1" x14ac:dyDescent="0.2">
      <c r="A1018" s="1425" t="s">
        <v>815</v>
      </c>
      <c r="B1018" s="1162">
        <v>164</v>
      </c>
      <c r="C1018" s="1162">
        <v>164</v>
      </c>
      <c r="D1018" s="1163" t="s">
        <v>3223</v>
      </c>
    </row>
    <row r="1019" spans="1:4" s="1161" customFormat="1" ht="11.25" customHeight="1" x14ac:dyDescent="0.2">
      <c r="A1019" s="1425"/>
      <c r="B1019" s="1162">
        <v>1232.23</v>
      </c>
      <c r="C1019" s="1162">
        <v>1232.2263399999999</v>
      </c>
      <c r="D1019" s="1163" t="s">
        <v>4310</v>
      </c>
    </row>
    <row r="1020" spans="1:4" s="1161" customFormat="1" ht="11.25" customHeight="1" x14ac:dyDescent="0.2">
      <c r="A1020" s="1425"/>
      <c r="B1020" s="1162">
        <v>150</v>
      </c>
      <c r="C1020" s="1162">
        <v>150</v>
      </c>
      <c r="D1020" s="1163" t="s">
        <v>3253</v>
      </c>
    </row>
    <row r="1021" spans="1:4" s="1161" customFormat="1" ht="11.25" customHeight="1" x14ac:dyDescent="0.2">
      <c r="A1021" s="1425"/>
      <c r="B1021" s="1162">
        <v>180</v>
      </c>
      <c r="C1021" s="1162">
        <v>180</v>
      </c>
      <c r="D1021" s="1163" t="s">
        <v>685</v>
      </c>
    </row>
    <row r="1022" spans="1:4" s="1161" customFormat="1" ht="11.25" customHeight="1" x14ac:dyDescent="0.2">
      <c r="A1022" s="1425"/>
      <c r="B1022" s="1162">
        <v>36047.800000000003</v>
      </c>
      <c r="C1022" s="1162">
        <v>36047.800000000003</v>
      </c>
      <c r="D1022" s="1163" t="s">
        <v>568</v>
      </c>
    </row>
    <row r="1023" spans="1:4" s="1161" customFormat="1" ht="11.25" customHeight="1" x14ac:dyDescent="0.2">
      <c r="A1023" s="1425"/>
      <c r="B1023" s="1162">
        <v>6074</v>
      </c>
      <c r="C1023" s="1162">
        <v>5628.1692000000003</v>
      </c>
      <c r="D1023" s="1163" t="s">
        <v>679</v>
      </c>
    </row>
    <row r="1024" spans="1:4" s="1161" customFormat="1" ht="11.25" customHeight="1" x14ac:dyDescent="0.2">
      <c r="A1024" s="1425"/>
      <c r="B1024" s="1162">
        <v>1772</v>
      </c>
      <c r="C1024" s="1162">
        <v>1772</v>
      </c>
      <c r="D1024" s="1163" t="s">
        <v>680</v>
      </c>
    </row>
    <row r="1025" spans="1:4" s="1161" customFormat="1" ht="21" x14ac:dyDescent="0.2">
      <c r="A1025" s="1425"/>
      <c r="B1025" s="1162">
        <v>134.80000000000001</v>
      </c>
      <c r="C1025" s="1162">
        <v>134.80000000000001</v>
      </c>
      <c r="D1025" s="1163" t="s">
        <v>2642</v>
      </c>
    </row>
    <row r="1026" spans="1:4" s="1161" customFormat="1" ht="11.25" customHeight="1" x14ac:dyDescent="0.2">
      <c r="A1026" s="1426"/>
      <c r="B1026" s="1157">
        <v>45754.830000000009</v>
      </c>
      <c r="C1026" s="1157">
        <v>45308.995540000004</v>
      </c>
      <c r="D1026" s="1164" t="s">
        <v>11</v>
      </c>
    </row>
    <row r="1027" spans="1:4" s="1161" customFormat="1" ht="11.25" customHeight="1" x14ac:dyDescent="0.2">
      <c r="A1027" s="1425" t="s">
        <v>823</v>
      </c>
      <c r="B1027" s="1162">
        <v>420</v>
      </c>
      <c r="C1027" s="1162">
        <v>420</v>
      </c>
      <c r="D1027" s="1163" t="s">
        <v>3223</v>
      </c>
    </row>
    <row r="1028" spans="1:4" s="1161" customFormat="1" ht="11.25" customHeight="1" x14ac:dyDescent="0.2">
      <c r="A1028" s="1425"/>
      <c r="B1028" s="1162">
        <v>513</v>
      </c>
      <c r="C1028" s="1162">
        <v>511.95837</v>
      </c>
      <c r="D1028" s="1163" t="s">
        <v>2824</v>
      </c>
    </row>
    <row r="1029" spans="1:4" s="1161" customFormat="1" ht="11.25" customHeight="1" x14ac:dyDescent="0.2">
      <c r="A1029" s="1425"/>
      <c r="B1029" s="1162">
        <v>135</v>
      </c>
      <c r="C1029" s="1162">
        <v>123.89617</v>
      </c>
      <c r="D1029" s="1163" t="s">
        <v>3253</v>
      </c>
    </row>
    <row r="1030" spans="1:4" s="1161" customFormat="1" ht="11.25" customHeight="1" x14ac:dyDescent="0.2">
      <c r="A1030" s="1425"/>
      <c r="B1030" s="1162">
        <v>15</v>
      </c>
      <c r="C1030" s="1162">
        <v>15</v>
      </c>
      <c r="D1030" s="1163" t="s">
        <v>685</v>
      </c>
    </row>
    <row r="1031" spans="1:4" s="1161" customFormat="1" ht="11.25" customHeight="1" x14ac:dyDescent="0.2">
      <c r="A1031" s="1425"/>
      <c r="B1031" s="1162">
        <v>80</v>
      </c>
      <c r="C1031" s="1162">
        <v>80</v>
      </c>
      <c r="D1031" s="1163" t="s">
        <v>684</v>
      </c>
    </row>
    <row r="1032" spans="1:4" s="1161" customFormat="1" ht="11.25" customHeight="1" x14ac:dyDescent="0.2">
      <c r="A1032" s="1425"/>
      <c r="B1032" s="1162">
        <v>82209.37000000001</v>
      </c>
      <c r="C1032" s="1162">
        <v>82209.37</v>
      </c>
      <c r="D1032" s="1163" t="s">
        <v>568</v>
      </c>
    </row>
    <row r="1033" spans="1:4" s="1161" customFormat="1" ht="11.25" customHeight="1" x14ac:dyDescent="0.2">
      <c r="A1033" s="1425"/>
      <c r="B1033" s="1162">
        <v>13113</v>
      </c>
      <c r="C1033" s="1162">
        <v>11610.507509999999</v>
      </c>
      <c r="D1033" s="1163" t="s">
        <v>679</v>
      </c>
    </row>
    <row r="1034" spans="1:4" s="1161" customFormat="1" ht="11.25" customHeight="1" x14ac:dyDescent="0.2">
      <c r="A1034" s="1425"/>
      <c r="B1034" s="1162">
        <v>3140</v>
      </c>
      <c r="C1034" s="1162">
        <v>3140</v>
      </c>
      <c r="D1034" s="1163" t="s">
        <v>680</v>
      </c>
    </row>
    <row r="1035" spans="1:4" s="1161" customFormat="1" ht="21" x14ac:dyDescent="0.2">
      <c r="A1035" s="1425"/>
      <c r="B1035" s="1162">
        <v>134.80000000000001</v>
      </c>
      <c r="C1035" s="1162">
        <v>134.80000000000001</v>
      </c>
      <c r="D1035" s="1163" t="s">
        <v>2642</v>
      </c>
    </row>
    <row r="1036" spans="1:4" s="1161" customFormat="1" ht="11.25" customHeight="1" x14ac:dyDescent="0.2">
      <c r="A1036" s="1425"/>
      <c r="B1036" s="1162">
        <v>327.8</v>
      </c>
      <c r="C1036" s="1162">
        <v>327.8</v>
      </c>
      <c r="D1036" s="1163" t="s">
        <v>681</v>
      </c>
    </row>
    <row r="1037" spans="1:4" s="1161" customFormat="1" ht="11.25" customHeight="1" x14ac:dyDescent="0.2">
      <c r="A1037" s="1426"/>
      <c r="B1037" s="1157">
        <v>100087.97000000002</v>
      </c>
      <c r="C1037" s="1157">
        <v>98573.332049999997</v>
      </c>
      <c r="D1037" s="1164" t="s">
        <v>11</v>
      </c>
    </row>
    <row r="1038" spans="1:4" s="1161" customFormat="1" ht="11.25" customHeight="1" x14ac:dyDescent="0.2">
      <c r="A1038" s="1425" t="s">
        <v>807</v>
      </c>
      <c r="B1038" s="1162">
        <v>91</v>
      </c>
      <c r="C1038" s="1162">
        <v>91</v>
      </c>
      <c r="D1038" s="1163" t="s">
        <v>3223</v>
      </c>
    </row>
    <row r="1039" spans="1:4" s="1161" customFormat="1" ht="11.25" customHeight="1" x14ac:dyDescent="0.2">
      <c r="A1039" s="1425"/>
      <c r="B1039" s="1162">
        <v>539</v>
      </c>
      <c r="C1039" s="1162">
        <v>539</v>
      </c>
      <c r="D1039" s="1163" t="s">
        <v>685</v>
      </c>
    </row>
    <row r="1040" spans="1:4" s="1161" customFormat="1" ht="11.25" customHeight="1" x14ac:dyDescent="0.2">
      <c r="A1040" s="1425"/>
      <c r="B1040" s="1162">
        <v>43095.42</v>
      </c>
      <c r="C1040" s="1162">
        <v>43095.419000000002</v>
      </c>
      <c r="D1040" s="1163" t="s">
        <v>568</v>
      </c>
    </row>
    <row r="1041" spans="1:4" s="1161" customFormat="1" ht="11.25" customHeight="1" x14ac:dyDescent="0.2">
      <c r="A1041" s="1425"/>
      <c r="B1041" s="1162">
        <v>6022</v>
      </c>
      <c r="C1041" s="1162">
        <v>5321.2766300000003</v>
      </c>
      <c r="D1041" s="1163" t="s">
        <v>679</v>
      </c>
    </row>
    <row r="1042" spans="1:4" s="1161" customFormat="1" ht="11.25" customHeight="1" x14ac:dyDescent="0.2">
      <c r="A1042" s="1425"/>
      <c r="B1042" s="1162">
        <v>2481</v>
      </c>
      <c r="C1042" s="1162">
        <v>2481</v>
      </c>
      <c r="D1042" s="1163" t="s">
        <v>680</v>
      </c>
    </row>
    <row r="1043" spans="1:4" s="1161" customFormat="1" ht="11.25" customHeight="1" x14ac:dyDescent="0.2">
      <c r="A1043" s="1425"/>
      <c r="B1043" s="1162">
        <v>5000</v>
      </c>
      <c r="C1043" s="1162">
        <v>5000</v>
      </c>
      <c r="D1043" s="1163" t="s">
        <v>3760</v>
      </c>
    </row>
    <row r="1044" spans="1:4" s="1161" customFormat="1" ht="11.25" customHeight="1" x14ac:dyDescent="0.2">
      <c r="A1044" s="1425"/>
      <c r="B1044" s="1162">
        <v>4850</v>
      </c>
      <c r="C1044" s="1162">
        <v>0</v>
      </c>
      <c r="D1044" s="1163" t="s">
        <v>4852</v>
      </c>
    </row>
    <row r="1045" spans="1:4" s="1161" customFormat="1" ht="21" x14ac:dyDescent="0.2">
      <c r="A1045" s="1425"/>
      <c r="B1045" s="1162">
        <v>134.80000000000001</v>
      </c>
      <c r="C1045" s="1162">
        <v>134.80000000000001</v>
      </c>
      <c r="D1045" s="1163" t="s">
        <v>2642</v>
      </c>
    </row>
    <row r="1046" spans="1:4" s="1161" customFormat="1" ht="11.25" customHeight="1" x14ac:dyDescent="0.2">
      <c r="A1046" s="1426"/>
      <c r="B1046" s="1157">
        <v>62213.22</v>
      </c>
      <c r="C1046" s="1157">
        <v>56662.495630000005</v>
      </c>
      <c r="D1046" s="1164" t="s">
        <v>11</v>
      </c>
    </row>
    <row r="1047" spans="1:4" s="1161" customFormat="1" ht="11.25" customHeight="1" x14ac:dyDescent="0.2">
      <c r="A1047" s="1425" t="s">
        <v>3729</v>
      </c>
      <c r="B1047" s="1162">
        <v>274</v>
      </c>
      <c r="C1047" s="1162">
        <v>274</v>
      </c>
      <c r="D1047" s="1163" t="s">
        <v>3223</v>
      </c>
    </row>
    <row r="1048" spans="1:4" s="1161" customFormat="1" ht="11.25" customHeight="1" x14ac:dyDescent="0.2">
      <c r="A1048" s="1425"/>
      <c r="B1048" s="1162">
        <v>4235</v>
      </c>
      <c r="C1048" s="1162">
        <v>4235</v>
      </c>
      <c r="D1048" s="1163" t="s">
        <v>537</v>
      </c>
    </row>
    <row r="1049" spans="1:4" s="1161" customFormat="1" ht="11.25" customHeight="1" x14ac:dyDescent="0.2">
      <c r="A1049" s="1425"/>
      <c r="B1049" s="1162">
        <v>150</v>
      </c>
      <c r="C1049" s="1162">
        <v>150</v>
      </c>
      <c r="D1049" s="1163" t="s">
        <v>3253</v>
      </c>
    </row>
    <row r="1050" spans="1:4" s="1161" customFormat="1" ht="11.25" customHeight="1" x14ac:dyDescent="0.2">
      <c r="A1050" s="1425"/>
      <c r="B1050" s="1162">
        <v>558</v>
      </c>
      <c r="C1050" s="1162">
        <v>558</v>
      </c>
      <c r="D1050" s="1163" t="s">
        <v>685</v>
      </c>
    </row>
    <row r="1051" spans="1:4" s="1161" customFormat="1" ht="11.25" customHeight="1" x14ac:dyDescent="0.2">
      <c r="A1051" s="1425"/>
      <c r="B1051" s="1162">
        <v>30</v>
      </c>
      <c r="C1051" s="1162">
        <v>30</v>
      </c>
      <c r="D1051" s="1163" t="s">
        <v>684</v>
      </c>
    </row>
    <row r="1052" spans="1:4" s="1161" customFormat="1" ht="11.25" customHeight="1" x14ac:dyDescent="0.2">
      <c r="A1052" s="1425"/>
      <c r="B1052" s="1162">
        <v>1588.5</v>
      </c>
      <c r="C1052" s="1162">
        <v>1588.5</v>
      </c>
      <c r="D1052" s="1163" t="s">
        <v>3249</v>
      </c>
    </row>
    <row r="1053" spans="1:4" s="1161" customFormat="1" ht="11.25" customHeight="1" x14ac:dyDescent="0.2">
      <c r="A1053" s="1425"/>
      <c r="B1053" s="1162">
        <v>28.05</v>
      </c>
      <c r="C1053" s="1162">
        <v>28.0215</v>
      </c>
      <c r="D1053" s="1163" t="s">
        <v>3491</v>
      </c>
    </row>
    <row r="1054" spans="1:4" s="1161" customFormat="1" ht="11.25" customHeight="1" x14ac:dyDescent="0.2">
      <c r="A1054" s="1425"/>
      <c r="B1054" s="1162">
        <v>50565.5</v>
      </c>
      <c r="C1054" s="1162">
        <v>50565.252</v>
      </c>
      <c r="D1054" s="1163" t="s">
        <v>568</v>
      </c>
    </row>
    <row r="1055" spans="1:4" s="1161" customFormat="1" ht="11.25" customHeight="1" x14ac:dyDescent="0.2">
      <c r="A1055" s="1425"/>
      <c r="B1055" s="1162">
        <v>20632</v>
      </c>
      <c r="C1055" s="1162">
        <v>19820.400160000001</v>
      </c>
      <c r="D1055" s="1163" t="s">
        <v>679</v>
      </c>
    </row>
    <row r="1056" spans="1:4" s="1161" customFormat="1" ht="11.25" customHeight="1" x14ac:dyDescent="0.2">
      <c r="A1056" s="1425"/>
      <c r="B1056" s="1162">
        <v>3224</v>
      </c>
      <c r="C1056" s="1162">
        <v>3224</v>
      </c>
      <c r="D1056" s="1163" t="s">
        <v>680</v>
      </c>
    </row>
    <row r="1057" spans="1:4" s="1161" customFormat="1" ht="11.25" customHeight="1" x14ac:dyDescent="0.2">
      <c r="A1057" s="1425"/>
      <c r="B1057" s="1162">
        <v>200</v>
      </c>
      <c r="C1057" s="1162">
        <v>36.299999999999997</v>
      </c>
      <c r="D1057" s="1163" t="s">
        <v>4853</v>
      </c>
    </row>
    <row r="1058" spans="1:4" s="1161" customFormat="1" ht="21" x14ac:dyDescent="0.2">
      <c r="A1058" s="1425"/>
      <c r="B1058" s="1162">
        <v>134.80000000000001</v>
      </c>
      <c r="C1058" s="1162">
        <v>134.80000000000001</v>
      </c>
      <c r="D1058" s="1163" t="s">
        <v>2642</v>
      </c>
    </row>
    <row r="1059" spans="1:4" s="1161" customFormat="1" ht="11.25" customHeight="1" x14ac:dyDescent="0.2">
      <c r="A1059" s="1425"/>
      <c r="B1059" s="1162">
        <v>358</v>
      </c>
      <c r="C1059" s="1162">
        <v>358</v>
      </c>
      <c r="D1059" s="1163" t="s">
        <v>681</v>
      </c>
    </row>
    <row r="1060" spans="1:4" s="1161" customFormat="1" ht="11.25" customHeight="1" x14ac:dyDescent="0.2">
      <c r="A1060" s="1426"/>
      <c r="B1060" s="1157">
        <v>81977.850000000006</v>
      </c>
      <c r="C1060" s="1157">
        <v>81002.273660000006</v>
      </c>
      <c r="D1060" s="1164" t="s">
        <v>11</v>
      </c>
    </row>
    <row r="1061" spans="1:4" s="1161" customFormat="1" ht="11.25" customHeight="1" x14ac:dyDescent="0.2">
      <c r="A1061" s="1425" t="s">
        <v>840</v>
      </c>
      <c r="B1061" s="1162">
        <v>2688.4</v>
      </c>
      <c r="C1061" s="1162">
        <v>2688.404</v>
      </c>
      <c r="D1061" s="1163" t="s">
        <v>3223</v>
      </c>
    </row>
    <row r="1062" spans="1:4" s="1161" customFormat="1" ht="11.25" customHeight="1" x14ac:dyDescent="0.2">
      <c r="A1062" s="1425"/>
      <c r="B1062" s="1162">
        <v>724</v>
      </c>
      <c r="C1062" s="1162">
        <v>724</v>
      </c>
      <c r="D1062" s="1163" t="s">
        <v>4260</v>
      </c>
    </row>
    <row r="1063" spans="1:4" s="1161" customFormat="1" ht="11.25" customHeight="1" x14ac:dyDescent="0.2">
      <c r="A1063" s="1425"/>
      <c r="B1063" s="1162">
        <v>125</v>
      </c>
      <c r="C1063" s="1162">
        <v>125</v>
      </c>
      <c r="D1063" s="1163" t="s">
        <v>3253</v>
      </c>
    </row>
    <row r="1064" spans="1:4" s="1161" customFormat="1" ht="11.25" customHeight="1" x14ac:dyDescent="0.2">
      <c r="A1064" s="1425"/>
      <c r="B1064" s="1162">
        <v>1153.7</v>
      </c>
      <c r="C1064" s="1162">
        <v>1129.8</v>
      </c>
      <c r="D1064" s="1163" t="s">
        <v>3249</v>
      </c>
    </row>
    <row r="1065" spans="1:4" s="1161" customFormat="1" ht="11.25" customHeight="1" x14ac:dyDescent="0.2">
      <c r="A1065" s="1425"/>
      <c r="B1065" s="1162">
        <v>21.93</v>
      </c>
      <c r="C1065" s="1162">
        <v>21.902000000000001</v>
      </c>
      <c r="D1065" s="1163" t="s">
        <v>3491</v>
      </c>
    </row>
    <row r="1066" spans="1:4" s="1161" customFormat="1" ht="11.25" customHeight="1" x14ac:dyDescent="0.2">
      <c r="A1066" s="1425"/>
      <c r="B1066" s="1162">
        <v>103365.43</v>
      </c>
      <c r="C1066" s="1162">
        <v>103365.43400000001</v>
      </c>
      <c r="D1066" s="1163" t="s">
        <v>568</v>
      </c>
    </row>
    <row r="1067" spans="1:4" s="1161" customFormat="1" ht="11.25" customHeight="1" x14ac:dyDescent="0.2">
      <c r="A1067" s="1425"/>
      <c r="B1067" s="1162">
        <v>15690</v>
      </c>
      <c r="C1067" s="1162">
        <v>14823.26136</v>
      </c>
      <c r="D1067" s="1163" t="s">
        <v>679</v>
      </c>
    </row>
    <row r="1068" spans="1:4" s="1161" customFormat="1" ht="11.25" customHeight="1" x14ac:dyDescent="0.2">
      <c r="A1068" s="1425"/>
      <c r="B1068" s="1162">
        <v>1052</v>
      </c>
      <c r="C1068" s="1162">
        <v>1052</v>
      </c>
      <c r="D1068" s="1163" t="s">
        <v>680</v>
      </c>
    </row>
    <row r="1069" spans="1:4" s="1161" customFormat="1" ht="11.25" customHeight="1" x14ac:dyDescent="0.2">
      <c r="A1069" s="1425"/>
      <c r="B1069" s="1162">
        <v>1350</v>
      </c>
      <c r="C1069" s="1162">
        <v>1350</v>
      </c>
      <c r="D1069" s="1163" t="s">
        <v>4854</v>
      </c>
    </row>
    <row r="1070" spans="1:4" s="1161" customFormat="1" ht="21" x14ac:dyDescent="0.2">
      <c r="A1070" s="1425"/>
      <c r="B1070" s="1162">
        <v>134.80000000000001</v>
      </c>
      <c r="C1070" s="1162">
        <v>134.80000000000001</v>
      </c>
      <c r="D1070" s="1163" t="s">
        <v>2642</v>
      </c>
    </row>
    <row r="1071" spans="1:4" s="1161" customFormat="1" ht="11.25" customHeight="1" x14ac:dyDescent="0.2">
      <c r="A1071" s="1425"/>
      <c r="B1071" s="1162">
        <v>4363.05</v>
      </c>
      <c r="C1071" s="1162">
        <v>4363.0455899999997</v>
      </c>
      <c r="D1071" s="1163" t="s">
        <v>4855</v>
      </c>
    </row>
    <row r="1072" spans="1:4" s="1161" customFormat="1" ht="11.25" customHeight="1" x14ac:dyDescent="0.2">
      <c r="A1072" s="1426"/>
      <c r="B1072" s="1157">
        <v>130668.31</v>
      </c>
      <c r="C1072" s="1157">
        <v>129777.64694999999</v>
      </c>
      <c r="D1072" s="1164" t="s">
        <v>11</v>
      </c>
    </row>
    <row r="1073" spans="1:4" s="1161" customFormat="1" ht="11.25" customHeight="1" x14ac:dyDescent="0.2">
      <c r="A1073" s="1425" t="s">
        <v>833</v>
      </c>
      <c r="B1073" s="1162">
        <v>73</v>
      </c>
      <c r="C1073" s="1162">
        <v>73</v>
      </c>
      <c r="D1073" s="1163" t="s">
        <v>3223</v>
      </c>
    </row>
    <row r="1074" spans="1:4" s="1161" customFormat="1" ht="11.25" customHeight="1" x14ac:dyDescent="0.2">
      <c r="A1074" s="1425"/>
      <c r="B1074" s="1162">
        <v>582.03</v>
      </c>
      <c r="C1074" s="1162">
        <v>517.154</v>
      </c>
      <c r="D1074" s="1163" t="s">
        <v>3690</v>
      </c>
    </row>
    <row r="1075" spans="1:4" s="1161" customFormat="1" ht="11.25" customHeight="1" x14ac:dyDescent="0.2">
      <c r="A1075" s="1425"/>
      <c r="B1075" s="1162">
        <v>450</v>
      </c>
      <c r="C1075" s="1162">
        <v>450</v>
      </c>
      <c r="D1075" s="1163" t="s">
        <v>3072</v>
      </c>
    </row>
    <row r="1076" spans="1:4" s="1161" customFormat="1" ht="11.25" customHeight="1" x14ac:dyDescent="0.2">
      <c r="A1076" s="1425"/>
      <c r="B1076" s="1162">
        <v>96</v>
      </c>
      <c r="C1076" s="1162">
        <v>96</v>
      </c>
      <c r="D1076" s="1163" t="s">
        <v>3253</v>
      </c>
    </row>
    <row r="1077" spans="1:4" s="1161" customFormat="1" ht="11.25" customHeight="1" x14ac:dyDescent="0.2">
      <c r="A1077" s="1425"/>
      <c r="B1077" s="1162">
        <v>790</v>
      </c>
      <c r="C1077" s="1162">
        <v>790</v>
      </c>
      <c r="D1077" s="1163" t="s">
        <v>685</v>
      </c>
    </row>
    <row r="1078" spans="1:4" s="1161" customFormat="1" ht="11.25" customHeight="1" x14ac:dyDescent="0.2">
      <c r="A1078" s="1425"/>
      <c r="B1078" s="1162">
        <v>60171.839999999997</v>
      </c>
      <c r="C1078" s="1162">
        <v>60171.843000000001</v>
      </c>
      <c r="D1078" s="1163" t="s">
        <v>568</v>
      </c>
    </row>
    <row r="1079" spans="1:4" s="1161" customFormat="1" ht="11.25" customHeight="1" x14ac:dyDescent="0.2">
      <c r="A1079" s="1425"/>
      <c r="B1079" s="1162">
        <v>9613</v>
      </c>
      <c r="C1079" s="1162">
        <v>8881.5106200000009</v>
      </c>
      <c r="D1079" s="1163" t="s">
        <v>679</v>
      </c>
    </row>
    <row r="1080" spans="1:4" s="1161" customFormat="1" ht="11.25" customHeight="1" x14ac:dyDescent="0.2">
      <c r="A1080" s="1425"/>
      <c r="B1080" s="1162">
        <v>529</v>
      </c>
      <c r="C1080" s="1162">
        <v>529</v>
      </c>
      <c r="D1080" s="1163" t="s">
        <v>680</v>
      </c>
    </row>
    <row r="1081" spans="1:4" s="1161" customFormat="1" ht="21" x14ac:dyDescent="0.2">
      <c r="A1081" s="1425"/>
      <c r="B1081" s="1162">
        <v>134.80000000000001</v>
      </c>
      <c r="C1081" s="1162">
        <v>134.80000000000001</v>
      </c>
      <c r="D1081" s="1163" t="s">
        <v>2642</v>
      </c>
    </row>
    <row r="1082" spans="1:4" s="1161" customFormat="1" ht="11.25" customHeight="1" x14ac:dyDescent="0.2">
      <c r="A1082" s="1426"/>
      <c r="B1082" s="1157">
        <v>72439.67</v>
      </c>
      <c r="C1082" s="1157">
        <v>71643.307620000007</v>
      </c>
      <c r="D1082" s="1164" t="s">
        <v>11</v>
      </c>
    </row>
    <row r="1083" spans="1:4" s="1161" customFormat="1" ht="11.25" customHeight="1" x14ac:dyDescent="0.2">
      <c r="A1083" s="1425" t="s">
        <v>850</v>
      </c>
      <c r="B1083" s="1162">
        <v>585</v>
      </c>
      <c r="C1083" s="1162">
        <v>585</v>
      </c>
      <c r="D1083" s="1163" t="s">
        <v>3223</v>
      </c>
    </row>
    <row r="1084" spans="1:4" s="1161" customFormat="1" ht="11.25" customHeight="1" x14ac:dyDescent="0.2">
      <c r="A1084" s="1425"/>
      <c r="B1084" s="1162">
        <v>66.599999999999994</v>
      </c>
      <c r="C1084" s="1162">
        <v>66.599999999999994</v>
      </c>
      <c r="D1084" s="1163" t="s">
        <v>3253</v>
      </c>
    </row>
    <row r="1085" spans="1:4" s="1161" customFormat="1" ht="11.25" customHeight="1" x14ac:dyDescent="0.2">
      <c r="A1085" s="1425"/>
      <c r="B1085" s="1162">
        <v>349.5</v>
      </c>
      <c r="C1085" s="1162">
        <v>349.5</v>
      </c>
      <c r="D1085" s="1163" t="s">
        <v>685</v>
      </c>
    </row>
    <row r="1086" spans="1:4" s="1161" customFormat="1" ht="11.25" customHeight="1" x14ac:dyDescent="0.2">
      <c r="A1086" s="1425"/>
      <c r="B1086" s="1162">
        <v>60364.160000000003</v>
      </c>
      <c r="C1086" s="1162">
        <v>60364.162000000004</v>
      </c>
      <c r="D1086" s="1163" t="s">
        <v>568</v>
      </c>
    </row>
    <row r="1087" spans="1:4" s="1161" customFormat="1" ht="11.25" customHeight="1" x14ac:dyDescent="0.2">
      <c r="A1087" s="1425"/>
      <c r="B1087" s="1162">
        <v>11180</v>
      </c>
      <c r="C1087" s="1162">
        <v>10545.193370000001</v>
      </c>
      <c r="D1087" s="1163" t="s">
        <v>679</v>
      </c>
    </row>
    <row r="1088" spans="1:4" s="1161" customFormat="1" ht="11.25" customHeight="1" x14ac:dyDescent="0.2">
      <c r="A1088" s="1425"/>
      <c r="B1088" s="1162">
        <v>2216</v>
      </c>
      <c r="C1088" s="1162">
        <v>2216</v>
      </c>
      <c r="D1088" s="1163" t="s">
        <v>680</v>
      </c>
    </row>
    <row r="1089" spans="1:4" s="1161" customFormat="1" ht="21" x14ac:dyDescent="0.2">
      <c r="A1089" s="1425"/>
      <c r="B1089" s="1162">
        <v>134.80000000000001</v>
      </c>
      <c r="C1089" s="1162">
        <v>134.80000000000001</v>
      </c>
      <c r="D1089" s="1163" t="s">
        <v>2642</v>
      </c>
    </row>
    <row r="1090" spans="1:4" s="1161" customFormat="1" ht="11.25" customHeight="1" x14ac:dyDescent="0.2">
      <c r="A1090" s="1425"/>
      <c r="B1090" s="1162">
        <v>21</v>
      </c>
      <c r="C1090" s="1162">
        <v>17.43</v>
      </c>
      <c r="D1090" s="1163" t="s">
        <v>686</v>
      </c>
    </row>
    <row r="1091" spans="1:4" s="1161" customFormat="1" ht="11.25" customHeight="1" x14ac:dyDescent="0.2">
      <c r="A1091" s="1426"/>
      <c r="B1091" s="1157">
        <v>74917.060000000012</v>
      </c>
      <c r="C1091" s="1157">
        <v>74278.685370000007</v>
      </c>
      <c r="D1091" s="1164" t="s">
        <v>11</v>
      </c>
    </row>
    <row r="1092" spans="1:4" s="1161" customFormat="1" ht="11.25" customHeight="1" x14ac:dyDescent="0.2">
      <c r="A1092" s="1425" t="s">
        <v>828</v>
      </c>
      <c r="B1092" s="1162">
        <v>54</v>
      </c>
      <c r="C1092" s="1162">
        <v>54</v>
      </c>
      <c r="D1092" s="1163" t="s">
        <v>3223</v>
      </c>
    </row>
    <row r="1093" spans="1:4" s="1161" customFormat="1" ht="11.25" customHeight="1" x14ac:dyDescent="0.2">
      <c r="A1093" s="1425"/>
      <c r="B1093" s="1162">
        <v>970.9</v>
      </c>
      <c r="C1093" s="1162">
        <v>970.9</v>
      </c>
      <c r="D1093" s="1163" t="s">
        <v>4166</v>
      </c>
    </row>
    <row r="1094" spans="1:4" s="1161" customFormat="1" ht="11.25" customHeight="1" x14ac:dyDescent="0.2">
      <c r="A1094" s="1425"/>
      <c r="B1094" s="1162">
        <v>720</v>
      </c>
      <c r="C1094" s="1162">
        <v>720</v>
      </c>
      <c r="D1094" s="1163" t="s">
        <v>2824</v>
      </c>
    </row>
    <row r="1095" spans="1:4" s="1161" customFormat="1" ht="11.25" customHeight="1" x14ac:dyDescent="0.2">
      <c r="A1095" s="1425"/>
      <c r="B1095" s="1162">
        <v>327.55</v>
      </c>
      <c r="C1095" s="1162">
        <v>327.55</v>
      </c>
      <c r="D1095" s="1163" t="s">
        <v>687</v>
      </c>
    </row>
    <row r="1096" spans="1:4" s="1161" customFormat="1" ht="11.25" customHeight="1" x14ac:dyDescent="0.2">
      <c r="A1096" s="1425"/>
      <c r="B1096" s="1162">
        <v>608.29999999999995</v>
      </c>
      <c r="C1096" s="1162">
        <v>608.29999999999995</v>
      </c>
      <c r="D1096" s="1163" t="s">
        <v>685</v>
      </c>
    </row>
    <row r="1097" spans="1:4" s="1161" customFormat="1" ht="11.25" customHeight="1" x14ac:dyDescent="0.2">
      <c r="A1097" s="1425"/>
      <c r="B1097" s="1162">
        <v>110.4</v>
      </c>
      <c r="C1097" s="1162">
        <v>110.4</v>
      </c>
      <c r="D1097" s="1163" t="s">
        <v>3249</v>
      </c>
    </row>
    <row r="1098" spans="1:4" s="1161" customFormat="1" ht="11.25" customHeight="1" x14ac:dyDescent="0.2">
      <c r="A1098" s="1425"/>
      <c r="B1098" s="1162">
        <v>1083.3</v>
      </c>
      <c r="C1098" s="1162">
        <v>1083.3</v>
      </c>
      <c r="D1098" s="1163" t="s">
        <v>4778</v>
      </c>
    </row>
    <row r="1099" spans="1:4" s="1161" customFormat="1" ht="11.25" customHeight="1" x14ac:dyDescent="0.2">
      <c r="A1099" s="1425"/>
      <c r="B1099" s="1162">
        <v>11.68</v>
      </c>
      <c r="C1099" s="1162">
        <v>11.683</v>
      </c>
      <c r="D1099" s="1163" t="s">
        <v>3699</v>
      </c>
    </row>
    <row r="1100" spans="1:4" s="1161" customFormat="1" ht="11.25" customHeight="1" x14ac:dyDescent="0.2">
      <c r="A1100" s="1425"/>
      <c r="B1100" s="1162">
        <v>88971.13</v>
      </c>
      <c r="C1100" s="1162">
        <v>88971.121000000014</v>
      </c>
      <c r="D1100" s="1163" t="s">
        <v>568</v>
      </c>
    </row>
    <row r="1101" spans="1:4" s="1161" customFormat="1" ht="11.25" customHeight="1" x14ac:dyDescent="0.2">
      <c r="A1101" s="1425"/>
      <c r="B1101" s="1162">
        <v>16410</v>
      </c>
      <c r="C1101" s="1162">
        <v>15800.408289999999</v>
      </c>
      <c r="D1101" s="1163" t="s">
        <v>679</v>
      </c>
    </row>
    <row r="1102" spans="1:4" s="1161" customFormat="1" ht="11.25" customHeight="1" x14ac:dyDescent="0.2">
      <c r="A1102" s="1425"/>
      <c r="B1102" s="1162">
        <v>1873</v>
      </c>
      <c r="C1102" s="1162">
        <v>1873</v>
      </c>
      <c r="D1102" s="1163" t="s">
        <v>680</v>
      </c>
    </row>
    <row r="1103" spans="1:4" s="1161" customFormat="1" ht="21" x14ac:dyDescent="0.2">
      <c r="A1103" s="1425"/>
      <c r="B1103" s="1162">
        <v>904</v>
      </c>
      <c r="C1103" s="1162">
        <v>904</v>
      </c>
      <c r="D1103" s="1163" t="s">
        <v>2642</v>
      </c>
    </row>
    <row r="1104" spans="1:4" s="1161" customFormat="1" ht="11.25" customHeight="1" x14ac:dyDescent="0.2">
      <c r="A1104" s="1425"/>
      <c r="B1104" s="1162">
        <v>25</v>
      </c>
      <c r="C1104" s="1162">
        <v>25</v>
      </c>
      <c r="D1104" s="1163" t="s">
        <v>686</v>
      </c>
    </row>
    <row r="1105" spans="1:4" s="1161" customFormat="1" ht="11.25" customHeight="1" x14ac:dyDescent="0.2">
      <c r="A1105" s="1425"/>
      <c r="B1105" s="1162">
        <v>98.4</v>
      </c>
      <c r="C1105" s="1162">
        <v>98.4</v>
      </c>
      <c r="D1105" s="1163" t="s">
        <v>681</v>
      </c>
    </row>
    <row r="1106" spans="1:4" s="1161" customFormat="1" ht="11.25" customHeight="1" x14ac:dyDescent="0.2">
      <c r="A1106" s="1426"/>
      <c r="B1106" s="1157">
        <v>112167.66</v>
      </c>
      <c r="C1106" s="1157">
        <v>111558.06229000002</v>
      </c>
      <c r="D1106" s="1164" t="s">
        <v>11</v>
      </c>
    </row>
    <row r="1107" spans="1:4" s="1161" customFormat="1" ht="11.25" customHeight="1" x14ac:dyDescent="0.2">
      <c r="A1107" s="1425" t="s">
        <v>2839</v>
      </c>
      <c r="B1107" s="1162">
        <v>146</v>
      </c>
      <c r="C1107" s="1162">
        <v>146</v>
      </c>
      <c r="D1107" s="1163" t="s">
        <v>3223</v>
      </c>
    </row>
    <row r="1108" spans="1:4" s="1161" customFormat="1" ht="11.25" customHeight="1" x14ac:dyDescent="0.2">
      <c r="A1108" s="1425"/>
      <c r="B1108" s="1162">
        <v>200</v>
      </c>
      <c r="C1108" s="1162">
        <v>200</v>
      </c>
      <c r="D1108" s="1163" t="s">
        <v>3072</v>
      </c>
    </row>
    <row r="1109" spans="1:4" s="1161" customFormat="1" ht="11.25" customHeight="1" x14ac:dyDescent="0.2">
      <c r="A1109" s="1425"/>
      <c r="B1109" s="1162">
        <v>954.07</v>
      </c>
      <c r="C1109" s="1162">
        <v>954.06742000000008</v>
      </c>
      <c r="D1109" s="1163" t="s">
        <v>3267</v>
      </c>
    </row>
    <row r="1110" spans="1:4" s="1161" customFormat="1" ht="11.25" customHeight="1" x14ac:dyDescent="0.2">
      <c r="A1110" s="1425"/>
      <c r="B1110" s="1162">
        <v>927.98</v>
      </c>
      <c r="C1110" s="1162">
        <v>927.97888999999998</v>
      </c>
      <c r="D1110" s="1163" t="s">
        <v>4856</v>
      </c>
    </row>
    <row r="1111" spans="1:4" s="1161" customFormat="1" ht="11.25" customHeight="1" x14ac:dyDescent="0.2">
      <c r="A1111" s="1425"/>
      <c r="B1111" s="1162">
        <v>3378.04</v>
      </c>
      <c r="C1111" s="1162">
        <v>3378.0376800000004</v>
      </c>
      <c r="D1111" s="1163" t="s">
        <v>4857</v>
      </c>
    </row>
    <row r="1112" spans="1:4" s="1161" customFormat="1" ht="11.25" customHeight="1" x14ac:dyDescent="0.2">
      <c r="A1112" s="1425"/>
      <c r="B1112" s="1162">
        <v>262</v>
      </c>
      <c r="C1112" s="1162">
        <v>262</v>
      </c>
      <c r="D1112" s="1163" t="s">
        <v>685</v>
      </c>
    </row>
    <row r="1113" spans="1:4" s="1161" customFormat="1" ht="11.25" customHeight="1" x14ac:dyDescent="0.2">
      <c r="A1113" s="1425"/>
      <c r="B1113" s="1162">
        <v>44427.02</v>
      </c>
      <c r="C1113" s="1162">
        <v>44427.016000000003</v>
      </c>
      <c r="D1113" s="1163" t="s">
        <v>568</v>
      </c>
    </row>
    <row r="1114" spans="1:4" s="1161" customFormat="1" ht="11.25" customHeight="1" x14ac:dyDescent="0.2">
      <c r="A1114" s="1425"/>
      <c r="B1114" s="1162">
        <v>8900</v>
      </c>
      <c r="C1114" s="1162">
        <v>8536.9310700000005</v>
      </c>
      <c r="D1114" s="1163" t="s">
        <v>679</v>
      </c>
    </row>
    <row r="1115" spans="1:4" s="1161" customFormat="1" ht="11.25" customHeight="1" x14ac:dyDescent="0.2">
      <c r="A1115" s="1425"/>
      <c r="B1115" s="1162">
        <v>910</v>
      </c>
      <c r="C1115" s="1162">
        <v>910</v>
      </c>
      <c r="D1115" s="1163" t="s">
        <v>680</v>
      </c>
    </row>
    <row r="1116" spans="1:4" s="1161" customFormat="1" ht="21" x14ac:dyDescent="0.2">
      <c r="A1116" s="1425"/>
      <c r="B1116" s="1162">
        <v>134.80000000000001</v>
      </c>
      <c r="C1116" s="1162">
        <v>134.80000000000001</v>
      </c>
      <c r="D1116" s="1163" t="s">
        <v>2642</v>
      </c>
    </row>
    <row r="1117" spans="1:4" s="1161" customFormat="1" ht="11.25" customHeight="1" x14ac:dyDescent="0.2">
      <c r="A1117" s="1426"/>
      <c r="B1117" s="1157">
        <v>60239.91</v>
      </c>
      <c r="C1117" s="1157">
        <v>59876.831060000004</v>
      </c>
      <c r="D1117" s="1164" t="s">
        <v>11</v>
      </c>
    </row>
    <row r="1118" spans="1:4" s="1161" customFormat="1" ht="11.25" customHeight="1" x14ac:dyDescent="0.2">
      <c r="A1118" s="1425" t="s">
        <v>858</v>
      </c>
      <c r="B1118" s="1162">
        <v>512</v>
      </c>
      <c r="C1118" s="1162">
        <v>512</v>
      </c>
      <c r="D1118" s="1163" t="s">
        <v>3223</v>
      </c>
    </row>
    <row r="1119" spans="1:4" s="1161" customFormat="1" ht="11.25" customHeight="1" x14ac:dyDescent="0.2">
      <c r="A1119" s="1425"/>
      <c r="B1119" s="1162">
        <v>988.57</v>
      </c>
      <c r="C1119" s="1162">
        <v>988.57</v>
      </c>
      <c r="D1119" s="1163" t="s">
        <v>4858</v>
      </c>
    </row>
    <row r="1120" spans="1:4" s="1161" customFormat="1" ht="11.25" customHeight="1" x14ac:dyDescent="0.2">
      <c r="A1120" s="1425"/>
      <c r="B1120" s="1162">
        <v>1100</v>
      </c>
      <c r="C1120" s="1162">
        <v>1100</v>
      </c>
      <c r="D1120" s="1163" t="s">
        <v>2824</v>
      </c>
    </row>
    <row r="1121" spans="1:4" s="1161" customFormat="1" ht="11.25" customHeight="1" x14ac:dyDescent="0.2">
      <c r="A1121" s="1425"/>
      <c r="B1121" s="1162">
        <v>2.5</v>
      </c>
      <c r="C1121" s="1162">
        <v>2.5</v>
      </c>
      <c r="D1121" s="1163" t="s">
        <v>682</v>
      </c>
    </row>
    <row r="1122" spans="1:4" s="1161" customFormat="1" ht="11.25" customHeight="1" x14ac:dyDescent="0.2">
      <c r="A1122" s="1425"/>
      <c r="B1122" s="1162">
        <v>180</v>
      </c>
      <c r="C1122" s="1162">
        <v>180</v>
      </c>
      <c r="D1122" s="1163" t="s">
        <v>3253</v>
      </c>
    </row>
    <row r="1123" spans="1:4" s="1161" customFormat="1" ht="11.25" customHeight="1" x14ac:dyDescent="0.2">
      <c r="A1123" s="1425"/>
      <c r="B1123" s="1162">
        <v>406.5</v>
      </c>
      <c r="C1123" s="1162">
        <v>406.5</v>
      </c>
      <c r="D1123" s="1163" t="s">
        <v>685</v>
      </c>
    </row>
    <row r="1124" spans="1:4" s="1161" customFormat="1" ht="11.25" customHeight="1" x14ac:dyDescent="0.2">
      <c r="A1124" s="1425"/>
      <c r="B1124" s="1162">
        <v>35.049999999999997</v>
      </c>
      <c r="C1124" s="1162">
        <v>35.048000000000002</v>
      </c>
      <c r="D1124" s="1163" t="s">
        <v>3699</v>
      </c>
    </row>
    <row r="1125" spans="1:4" s="1161" customFormat="1" ht="11.25" customHeight="1" x14ac:dyDescent="0.2">
      <c r="A1125" s="1425"/>
      <c r="B1125" s="1162">
        <v>125169.78</v>
      </c>
      <c r="C1125" s="1162">
        <v>125169.77800000001</v>
      </c>
      <c r="D1125" s="1163" t="s">
        <v>568</v>
      </c>
    </row>
    <row r="1126" spans="1:4" s="1161" customFormat="1" ht="11.25" customHeight="1" x14ac:dyDescent="0.2">
      <c r="A1126" s="1425"/>
      <c r="B1126" s="1162">
        <v>15390</v>
      </c>
      <c r="C1126" s="1162">
        <v>12173.029399999999</v>
      </c>
      <c r="D1126" s="1163" t="s">
        <v>679</v>
      </c>
    </row>
    <row r="1127" spans="1:4" s="1161" customFormat="1" ht="11.25" customHeight="1" x14ac:dyDescent="0.2">
      <c r="A1127" s="1425"/>
      <c r="B1127" s="1162">
        <v>2817</v>
      </c>
      <c r="C1127" s="1162">
        <v>2817</v>
      </c>
      <c r="D1127" s="1163" t="s">
        <v>680</v>
      </c>
    </row>
    <row r="1128" spans="1:4" s="1161" customFormat="1" ht="21" x14ac:dyDescent="0.2">
      <c r="A1128" s="1425"/>
      <c r="B1128" s="1162">
        <v>718.8</v>
      </c>
      <c r="C1128" s="1162">
        <v>718.8</v>
      </c>
      <c r="D1128" s="1163" t="s">
        <v>2642</v>
      </c>
    </row>
    <row r="1129" spans="1:4" s="1161" customFormat="1" ht="11.25" customHeight="1" x14ac:dyDescent="0.2">
      <c r="A1129" s="1425"/>
      <c r="B1129" s="1162">
        <v>18</v>
      </c>
      <c r="C1129" s="1162">
        <v>18</v>
      </c>
      <c r="D1129" s="1163" t="s">
        <v>686</v>
      </c>
    </row>
    <row r="1130" spans="1:4" s="1161" customFormat="1" ht="11.25" customHeight="1" x14ac:dyDescent="0.2">
      <c r="A1130" s="1425"/>
      <c r="B1130" s="1162">
        <v>1714.3</v>
      </c>
      <c r="C1130" s="1162">
        <v>1714.3</v>
      </c>
      <c r="D1130" s="1163" t="s">
        <v>681</v>
      </c>
    </row>
    <row r="1131" spans="1:4" s="1161" customFormat="1" ht="11.25" customHeight="1" x14ac:dyDescent="0.2">
      <c r="A1131" s="1425"/>
      <c r="B1131" s="1162">
        <v>427.77</v>
      </c>
      <c r="C1131" s="1162">
        <v>289.88353000000001</v>
      </c>
      <c r="D1131" s="1163" t="s">
        <v>3268</v>
      </c>
    </row>
    <row r="1132" spans="1:4" s="1161" customFormat="1" ht="11.25" customHeight="1" x14ac:dyDescent="0.2">
      <c r="A1132" s="1426"/>
      <c r="B1132" s="1157">
        <v>149480.26999999996</v>
      </c>
      <c r="C1132" s="1157">
        <v>146125.40892999998</v>
      </c>
      <c r="D1132" s="1164" t="s">
        <v>11</v>
      </c>
    </row>
    <row r="1133" spans="1:4" s="1161" customFormat="1" ht="11.25" customHeight="1" x14ac:dyDescent="0.2">
      <c r="A1133" s="1425" t="s">
        <v>822</v>
      </c>
      <c r="B1133" s="1162">
        <v>200</v>
      </c>
      <c r="C1133" s="1162">
        <v>200</v>
      </c>
      <c r="D1133" s="1163" t="s">
        <v>4169</v>
      </c>
    </row>
    <row r="1134" spans="1:4" s="1161" customFormat="1" ht="11.25" customHeight="1" x14ac:dyDescent="0.2">
      <c r="A1134" s="1425"/>
      <c r="B1134" s="1162">
        <v>55</v>
      </c>
      <c r="C1134" s="1162">
        <v>55</v>
      </c>
      <c r="D1134" s="1163" t="s">
        <v>684</v>
      </c>
    </row>
    <row r="1135" spans="1:4" s="1161" customFormat="1" ht="11.25" customHeight="1" x14ac:dyDescent="0.2">
      <c r="A1135" s="1425"/>
      <c r="B1135" s="1162">
        <v>45990.57</v>
      </c>
      <c r="C1135" s="1162">
        <v>45990.571000000004</v>
      </c>
      <c r="D1135" s="1163" t="s">
        <v>568</v>
      </c>
    </row>
    <row r="1136" spans="1:4" s="1161" customFormat="1" ht="11.25" customHeight="1" x14ac:dyDescent="0.2">
      <c r="A1136" s="1425"/>
      <c r="B1136" s="1162">
        <v>4014</v>
      </c>
      <c r="C1136" s="1162">
        <v>3655.4632099999999</v>
      </c>
      <c r="D1136" s="1163" t="s">
        <v>679</v>
      </c>
    </row>
    <row r="1137" spans="1:4" s="1161" customFormat="1" ht="11.25" customHeight="1" x14ac:dyDescent="0.2">
      <c r="A1137" s="1425"/>
      <c r="B1137" s="1162">
        <v>1347</v>
      </c>
      <c r="C1137" s="1162">
        <v>1347</v>
      </c>
      <c r="D1137" s="1163" t="s">
        <v>680</v>
      </c>
    </row>
    <row r="1138" spans="1:4" s="1161" customFormat="1" ht="21" x14ac:dyDescent="0.2">
      <c r="A1138" s="1425"/>
      <c r="B1138" s="1162">
        <v>134.80000000000001</v>
      </c>
      <c r="C1138" s="1162">
        <v>134.80000000000001</v>
      </c>
      <c r="D1138" s="1163" t="s">
        <v>2642</v>
      </c>
    </row>
    <row r="1139" spans="1:4" s="1161" customFormat="1" ht="11.25" customHeight="1" x14ac:dyDescent="0.2">
      <c r="A1139" s="1425"/>
      <c r="B1139" s="1162">
        <v>7200</v>
      </c>
      <c r="C1139" s="1162">
        <v>7200</v>
      </c>
      <c r="D1139" s="1163" t="s">
        <v>4859</v>
      </c>
    </row>
    <row r="1140" spans="1:4" s="1161" customFormat="1" ht="11.25" customHeight="1" x14ac:dyDescent="0.2">
      <c r="A1140" s="1426"/>
      <c r="B1140" s="1157">
        <v>58941.37</v>
      </c>
      <c r="C1140" s="1157">
        <v>58582.834210000008</v>
      </c>
      <c r="D1140" s="1164" t="s">
        <v>11</v>
      </c>
    </row>
    <row r="1141" spans="1:4" s="1161" customFormat="1" ht="11.25" customHeight="1" x14ac:dyDescent="0.2">
      <c r="A1141" s="1425" t="s">
        <v>1725</v>
      </c>
      <c r="B1141" s="1162">
        <v>237</v>
      </c>
      <c r="C1141" s="1162">
        <v>237</v>
      </c>
      <c r="D1141" s="1163" t="s">
        <v>3223</v>
      </c>
    </row>
    <row r="1142" spans="1:4" s="1161" customFormat="1" ht="11.25" customHeight="1" x14ac:dyDescent="0.2">
      <c r="A1142" s="1425"/>
      <c r="B1142" s="1162">
        <v>0.02</v>
      </c>
      <c r="C1142" s="1162">
        <v>0</v>
      </c>
      <c r="D1142" s="1163" t="s">
        <v>4267</v>
      </c>
    </row>
    <row r="1143" spans="1:4" s="1161" customFormat="1" ht="11.25" customHeight="1" x14ac:dyDescent="0.2">
      <c r="A1143" s="1425"/>
      <c r="B1143" s="1162">
        <v>5800</v>
      </c>
      <c r="C1143" s="1162">
        <v>5800</v>
      </c>
      <c r="D1143" s="1163" t="s">
        <v>4166</v>
      </c>
    </row>
    <row r="1144" spans="1:4" s="1161" customFormat="1" ht="11.25" customHeight="1" x14ac:dyDescent="0.2">
      <c r="A1144" s="1425"/>
      <c r="B1144" s="1162">
        <v>2800</v>
      </c>
      <c r="C1144" s="1162">
        <v>2800</v>
      </c>
      <c r="D1144" s="1163" t="s">
        <v>2824</v>
      </c>
    </row>
    <row r="1145" spans="1:4" s="1161" customFormat="1" ht="11.25" customHeight="1" x14ac:dyDescent="0.2">
      <c r="A1145" s="1425"/>
      <c r="B1145" s="1162">
        <v>150</v>
      </c>
      <c r="C1145" s="1162">
        <v>0</v>
      </c>
      <c r="D1145" s="1163" t="s">
        <v>3761</v>
      </c>
    </row>
    <row r="1146" spans="1:4" s="1161" customFormat="1" ht="11.25" customHeight="1" x14ac:dyDescent="0.2">
      <c r="A1146" s="1425"/>
      <c r="B1146" s="1162">
        <v>150</v>
      </c>
      <c r="C1146" s="1162">
        <v>150</v>
      </c>
      <c r="D1146" s="1163" t="s">
        <v>3253</v>
      </c>
    </row>
    <row r="1147" spans="1:4" s="1161" customFormat="1" ht="11.25" customHeight="1" x14ac:dyDescent="0.2">
      <c r="A1147" s="1425"/>
      <c r="B1147" s="1162">
        <v>303</v>
      </c>
      <c r="C1147" s="1162">
        <v>303</v>
      </c>
      <c r="D1147" s="1163" t="s">
        <v>685</v>
      </c>
    </row>
    <row r="1148" spans="1:4" s="1161" customFormat="1" ht="11.25" customHeight="1" x14ac:dyDescent="0.2">
      <c r="A1148" s="1425"/>
      <c r="B1148" s="1162">
        <v>1514.4</v>
      </c>
      <c r="C1148" s="1162">
        <v>1514.4</v>
      </c>
      <c r="D1148" s="1163" t="s">
        <v>4778</v>
      </c>
    </row>
    <row r="1149" spans="1:4" s="1161" customFormat="1" ht="11.25" customHeight="1" x14ac:dyDescent="0.2">
      <c r="A1149" s="1425"/>
      <c r="B1149" s="1162">
        <v>64277.710000000006</v>
      </c>
      <c r="C1149" s="1162">
        <v>64277.714000000007</v>
      </c>
      <c r="D1149" s="1163" t="s">
        <v>568</v>
      </c>
    </row>
    <row r="1150" spans="1:4" s="1161" customFormat="1" ht="11.25" customHeight="1" x14ac:dyDescent="0.2">
      <c r="A1150" s="1425"/>
      <c r="B1150" s="1162">
        <v>11493</v>
      </c>
      <c r="C1150" s="1162">
        <v>10811.934859999999</v>
      </c>
      <c r="D1150" s="1163" t="s">
        <v>679</v>
      </c>
    </row>
    <row r="1151" spans="1:4" s="1161" customFormat="1" ht="11.25" customHeight="1" x14ac:dyDescent="0.2">
      <c r="A1151" s="1425"/>
      <c r="B1151" s="1162">
        <v>1313</v>
      </c>
      <c r="C1151" s="1162">
        <v>1313</v>
      </c>
      <c r="D1151" s="1163" t="s">
        <v>680</v>
      </c>
    </row>
    <row r="1152" spans="1:4" s="1161" customFormat="1" ht="21" x14ac:dyDescent="0.2">
      <c r="A1152" s="1425"/>
      <c r="B1152" s="1162">
        <v>337</v>
      </c>
      <c r="C1152" s="1162">
        <v>337</v>
      </c>
      <c r="D1152" s="1163" t="s">
        <v>2642</v>
      </c>
    </row>
    <row r="1153" spans="1:4" s="1161" customFormat="1" ht="11.25" customHeight="1" x14ac:dyDescent="0.2">
      <c r="A1153" s="1426"/>
      <c r="B1153" s="1157">
        <v>88375.13</v>
      </c>
      <c r="C1153" s="1157">
        <v>87544.048859999995</v>
      </c>
      <c r="D1153" s="1164" t="s">
        <v>11</v>
      </c>
    </row>
    <row r="1154" spans="1:4" s="1161" customFormat="1" ht="11.25" customHeight="1" x14ac:dyDescent="0.2">
      <c r="A1154" s="1425" t="s">
        <v>849</v>
      </c>
      <c r="B1154" s="1162">
        <v>329</v>
      </c>
      <c r="C1154" s="1162">
        <v>329</v>
      </c>
      <c r="D1154" s="1163" t="s">
        <v>3223</v>
      </c>
    </row>
    <row r="1155" spans="1:4" s="1161" customFormat="1" ht="11.25" customHeight="1" x14ac:dyDescent="0.2">
      <c r="A1155" s="1425"/>
      <c r="B1155" s="1162">
        <v>668.8</v>
      </c>
      <c r="C1155" s="1162">
        <v>606.48500000000001</v>
      </c>
      <c r="D1155" s="1163" t="s">
        <v>4262</v>
      </c>
    </row>
    <row r="1156" spans="1:4" s="1161" customFormat="1" ht="11.25" customHeight="1" x14ac:dyDescent="0.2">
      <c r="A1156" s="1425"/>
      <c r="B1156" s="1162">
        <v>991.56</v>
      </c>
      <c r="C1156" s="1162">
        <v>570.87073999999996</v>
      </c>
      <c r="D1156" s="1163" t="s">
        <v>4079</v>
      </c>
    </row>
    <row r="1157" spans="1:4" s="1161" customFormat="1" ht="11.25" customHeight="1" x14ac:dyDescent="0.2">
      <c r="A1157" s="1425"/>
      <c r="B1157" s="1162">
        <v>1000</v>
      </c>
      <c r="C1157" s="1162">
        <v>326.82657</v>
      </c>
      <c r="D1157" s="1163" t="s">
        <v>4860</v>
      </c>
    </row>
    <row r="1158" spans="1:4" s="1161" customFormat="1" ht="11.25" customHeight="1" x14ac:dyDescent="0.2">
      <c r="A1158" s="1425"/>
      <c r="B1158" s="1162">
        <v>0.02</v>
      </c>
      <c r="C1158" s="1162">
        <v>0</v>
      </c>
      <c r="D1158" s="1163" t="s">
        <v>4267</v>
      </c>
    </row>
    <row r="1159" spans="1:4" s="1161" customFormat="1" ht="11.25" customHeight="1" x14ac:dyDescent="0.2">
      <c r="A1159" s="1425"/>
      <c r="B1159" s="1162">
        <v>2475.13</v>
      </c>
      <c r="C1159" s="1162">
        <v>2475.1325000000002</v>
      </c>
      <c r="D1159" s="1163" t="s">
        <v>2824</v>
      </c>
    </row>
    <row r="1160" spans="1:4" s="1161" customFormat="1" ht="11.25" customHeight="1" x14ac:dyDescent="0.2">
      <c r="A1160" s="1425"/>
      <c r="B1160" s="1162">
        <v>500</v>
      </c>
      <c r="C1160" s="1162">
        <v>482.79</v>
      </c>
      <c r="D1160" s="1163" t="s">
        <v>687</v>
      </c>
    </row>
    <row r="1161" spans="1:4" s="1161" customFormat="1" ht="11.25" customHeight="1" x14ac:dyDescent="0.2">
      <c r="A1161" s="1425"/>
      <c r="B1161" s="1162">
        <v>697.5</v>
      </c>
      <c r="C1161" s="1162">
        <v>697.5</v>
      </c>
      <c r="D1161" s="1163" t="s">
        <v>685</v>
      </c>
    </row>
    <row r="1162" spans="1:4" s="1161" customFormat="1" ht="11.25" customHeight="1" x14ac:dyDescent="0.2">
      <c r="A1162" s="1425"/>
      <c r="B1162" s="1162">
        <v>108</v>
      </c>
      <c r="C1162" s="1162">
        <v>108</v>
      </c>
      <c r="D1162" s="1163" t="s">
        <v>684</v>
      </c>
    </row>
    <row r="1163" spans="1:4" s="1161" customFormat="1" ht="11.25" customHeight="1" x14ac:dyDescent="0.2">
      <c r="A1163" s="1425"/>
      <c r="B1163" s="1162">
        <v>89733.49</v>
      </c>
      <c r="C1163" s="1162">
        <v>89733.488000000012</v>
      </c>
      <c r="D1163" s="1163" t="s">
        <v>568</v>
      </c>
    </row>
    <row r="1164" spans="1:4" s="1161" customFormat="1" ht="11.25" customHeight="1" x14ac:dyDescent="0.2">
      <c r="A1164" s="1425"/>
      <c r="B1164" s="1162">
        <v>15625</v>
      </c>
      <c r="C1164" s="1162">
        <v>14616.778</v>
      </c>
      <c r="D1164" s="1163" t="s">
        <v>679</v>
      </c>
    </row>
    <row r="1165" spans="1:4" s="1161" customFormat="1" ht="11.25" customHeight="1" x14ac:dyDescent="0.2">
      <c r="A1165" s="1425"/>
      <c r="B1165" s="1162">
        <v>3155</v>
      </c>
      <c r="C1165" s="1162">
        <v>3146.0370800000001</v>
      </c>
      <c r="D1165" s="1163" t="s">
        <v>680</v>
      </c>
    </row>
    <row r="1166" spans="1:4" s="1161" customFormat="1" ht="11.25" customHeight="1" x14ac:dyDescent="0.2">
      <c r="A1166" s="1425"/>
      <c r="B1166" s="1162">
        <v>2000</v>
      </c>
      <c r="C1166" s="1162">
        <v>1490.74892</v>
      </c>
      <c r="D1166" s="1163" t="s">
        <v>4861</v>
      </c>
    </row>
    <row r="1167" spans="1:4" s="1161" customFormat="1" ht="11.25" customHeight="1" x14ac:dyDescent="0.2">
      <c r="A1167" s="1425"/>
      <c r="B1167" s="1162">
        <v>938.96</v>
      </c>
      <c r="C1167" s="1162">
        <v>938.96</v>
      </c>
      <c r="D1167" s="1163" t="s">
        <v>4862</v>
      </c>
    </row>
    <row r="1168" spans="1:4" s="1161" customFormat="1" ht="21" x14ac:dyDescent="0.2">
      <c r="A1168" s="1425"/>
      <c r="B1168" s="1162">
        <v>741.6</v>
      </c>
      <c r="C1168" s="1162">
        <v>741.6</v>
      </c>
      <c r="D1168" s="1163" t="s">
        <v>2642</v>
      </c>
    </row>
    <row r="1169" spans="1:4" s="1161" customFormat="1" ht="11.25" customHeight="1" x14ac:dyDescent="0.2">
      <c r="A1169" s="1426"/>
      <c r="B1169" s="1157">
        <v>118964.06000000001</v>
      </c>
      <c r="C1169" s="1157">
        <v>116264.21681000001</v>
      </c>
      <c r="D1169" s="1164" t="s">
        <v>11</v>
      </c>
    </row>
    <row r="1170" spans="1:4" s="1161" customFormat="1" ht="11.25" customHeight="1" x14ac:dyDescent="0.2">
      <c r="A1170" s="1425" t="s">
        <v>834</v>
      </c>
      <c r="B1170" s="1162">
        <v>237</v>
      </c>
      <c r="C1170" s="1162">
        <v>237</v>
      </c>
      <c r="D1170" s="1163" t="s">
        <v>3223</v>
      </c>
    </row>
    <row r="1171" spans="1:4" s="1161" customFormat="1" ht="11.25" customHeight="1" x14ac:dyDescent="0.2">
      <c r="A1171" s="1425"/>
      <c r="B1171" s="1162">
        <v>180</v>
      </c>
      <c r="C1171" s="1162">
        <v>180</v>
      </c>
      <c r="D1171" s="1163" t="s">
        <v>685</v>
      </c>
    </row>
    <row r="1172" spans="1:4" s="1161" customFormat="1" ht="11.25" customHeight="1" x14ac:dyDescent="0.2">
      <c r="A1172" s="1425"/>
      <c r="B1172" s="1162">
        <v>77497</v>
      </c>
      <c r="C1172" s="1162">
        <v>77497.004000000001</v>
      </c>
      <c r="D1172" s="1163" t="s">
        <v>568</v>
      </c>
    </row>
    <row r="1173" spans="1:4" s="1161" customFormat="1" ht="11.25" customHeight="1" x14ac:dyDescent="0.2">
      <c r="A1173" s="1425"/>
      <c r="B1173" s="1162">
        <v>9519</v>
      </c>
      <c r="C1173" s="1162">
        <v>9084.0514600000006</v>
      </c>
      <c r="D1173" s="1163" t="s">
        <v>679</v>
      </c>
    </row>
    <row r="1174" spans="1:4" s="1161" customFormat="1" ht="11.25" customHeight="1" x14ac:dyDescent="0.2">
      <c r="A1174" s="1425"/>
      <c r="B1174" s="1162">
        <v>1213</v>
      </c>
      <c r="C1174" s="1162">
        <v>1213</v>
      </c>
      <c r="D1174" s="1163" t="s">
        <v>680</v>
      </c>
    </row>
    <row r="1175" spans="1:4" s="1161" customFormat="1" ht="11.25" customHeight="1" x14ac:dyDescent="0.2">
      <c r="A1175" s="1425"/>
      <c r="B1175" s="1162">
        <v>1000</v>
      </c>
      <c r="C1175" s="1162">
        <v>190.02500000000001</v>
      </c>
      <c r="D1175" s="1163" t="s">
        <v>1720</v>
      </c>
    </row>
    <row r="1176" spans="1:4" s="1161" customFormat="1" ht="21" x14ac:dyDescent="0.2">
      <c r="A1176" s="1425"/>
      <c r="B1176" s="1162">
        <v>134.80000000000001</v>
      </c>
      <c r="C1176" s="1162">
        <v>134.80000000000001</v>
      </c>
      <c r="D1176" s="1163" t="s">
        <v>2642</v>
      </c>
    </row>
    <row r="1177" spans="1:4" s="1161" customFormat="1" ht="11.25" customHeight="1" x14ac:dyDescent="0.2">
      <c r="A1177" s="1425"/>
      <c r="B1177" s="1162">
        <v>376.2</v>
      </c>
      <c r="C1177" s="1162">
        <v>376.19296000000003</v>
      </c>
      <c r="D1177" s="1163" t="s">
        <v>4814</v>
      </c>
    </row>
    <row r="1178" spans="1:4" s="1161" customFormat="1" ht="11.25" customHeight="1" x14ac:dyDescent="0.2">
      <c r="A1178" s="1425"/>
      <c r="B1178" s="1162">
        <v>696.5</v>
      </c>
      <c r="C1178" s="1162">
        <v>696.5</v>
      </c>
      <c r="D1178" s="1163" t="s">
        <v>681</v>
      </c>
    </row>
    <row r="1179" spans="1:4" s="1161" customFormat="1" ht="11.25" customHeight="1" x14ac:dyDescent="0.2">
      <c r="A1179" s="1426"/>
      <c r="B1179" s="1157">
        <v>90853.5</v>
      </c>
      <c r="C1179" s="1157">
        <v>89608.573420000001</v>
      </c>
      <c r="D1179" s="1164" t="s">
        <v>11</v>
      </c>
    </row>
    <row r="1180" spans="1:4" s="1161" customFormat="1" ht="11.25" customHeight="1" x14ac:dyDescent="0.2">
      <c r="A1180" s="1425" t="s">
        <v>831</v>
      </c>
      <c r="B1180" s="1162">
        <v>366</v>
      </c>
      <c r="C1180" s="1162">
        <v>366</v>
      </c>
      <c r="D1180" s="1163" t="s">
        <v>3223</v>
      </c>
    </row>
    <row r="1181" spans="1:4" s="1161" customFormat="1" ht="11.25" customHeight="1" x14ac:dyDescent="0.2">
      <c r="A1181" s="1425"/>
      <c r="B1181" s="1162">
        <v>77</v>
      </c>
      <c r="C1181" s="1162">
        <v>77</v>
      </c>
      <c r="D1181" s="1163" t="s">
        <v>3751</v>
      </c>
    </row>
    <row r="1182" spans="1:4" s="1161" customFormat="1" ht="11.25" customHeight="1" x14ac:dyDescent="0.2">
      <c r="A1182" s="1425"/>
      <c r="B1182" s="1162">
        <v>485.29</v>
      </c>
      <c r="C1182" s="1162">
        <v>0</v>
      </c>
      <c r="D1182" s="1163" t="s">
        <v>4229</v>
      </c>
    </row>
    <row r="1183" spans="1:4" s="1161" customFormat="1" ht="11.25" customHeight="1" x14ac:dyDescent="0.2">
      <c r="A1183" s="1425"/>
      <c r="B1183" s="1162">
        <v>90</v>
      </c>
      <c r="C1183" s="1162">
        <v>90</v>
      </c>
      <c r="D1183" s="1163" t="s">
        <v>3072</v>
      </c>
    </row>
    <row r="1184" spans="1:4" s="1161" customFormat="1" ht="11.25" customHeight="1" x14ac:dyDescent="0.2">
      <c r="A1184" s="1425"/>
      <c r="B1184" s="1162">
        <v>1600</v>
      </c>
      <c r="C1184" s="1162">
        <v>0</v>
      </c>
      <c r="D1184" s="1163" t="s">
        <v>4863</v>
      </c>
    </row>
    <row r="1185" spans="1:4" s="1161" customFormat="1" ht="11.25" customHeight="1" x14ac:dyDescent="0.2">
      <c r="A1185" s="1425"/>
      <c r="B1185" s="1162">
        <v>7000</v>
      </c>
      <c r="C1185" s="1162">
        <v>6722.4269999999997</v>
      </c>
      <c r="D1185" s="1163" t="s">
        <v>687</v>
      </c>
    </row>
    <row r="1186" spans="1:4" s="1161" customFormat="1" ht="11.25" customHeight="1" x14ac:dyDescent="0.2">
      <c r="A1186" s="1425"/>
      <c r="B1186" s="1162">
        <v>70</v>
      </c>
      <c r="C1186" s="1162">
        <v>70</v>
      </c>
      <c r="D1186" s="1163" t="s">
        <v>3253</v>
      </c>
    </row>
    <row r="1187" spans="1:4" s="1161" customFormat="1" ht="11.25" customHeight="1" x14ac:dyDescent="0.2">
      <c r="A1187" s="1425"/>
      <c r="B1187" s="1162">
        <v>195</v>
      </c>
      <c r="C1187" s="1162">
        <v>195</v>
      </c>
      <c r="D1187" s="1163" t="s">
        <v>685</v>
      </c>
    </row>
    <row r="1188" spans="1:4" s="1161" customFormat="1" ht="11.25" customHeight="1" x14ac:dyDescent="0.2">
      <c r="A1188" s="1425"/>
      <c r="B1188" s="1162">
        <v>71118.649999999994</v>
      </c>
      <c r="C1188" s="1162">
        <v>71118.641999999993</v>
      </c>
      <c r="D1188" s="1163" t="s">
        <v>568</v>
      </c>
    </row>
    <row r="1189" spans="1:4" s="1161" customFormat="1" ht="11.25" customHeight="1" x14ac:dyDescent="0.2">
      <c r="A1189" s="1425"/>
      <c r="B1189" s="1162">
        <v>13043.5</v>
      </c>
      <c r="C1189" s="1162">
        <v>11491.4198</v>
      </c>
      <c r="D1189" s="1163" t="s">
        <v>679</v>
      </c>
    </row>
    <row r="1190" spans="1:4" s="1161" customFormat="1" ht="11.25" customHeight="1" x14ac:dyDescent="0.2">
      <c r="A1190" s="1425"/>
      <c r="B1190" s="1162">
        <v>1591.5</v>
      </c>
      <c r="C1190" s="1162">
        <v>1591.5</v>
      </c>
      <c r="D1190" s="1163" t="s">
        <v>680</v>
      </c>
    </row>
    <row r="1191" spans="1:4" s="1161" customFormat="1" ht="11.25" customHeight="1" x14ac:dyDescent="0.2">
      <c r="A1191" s="1425"/>
      <c r="B1191" s="1162">
        <v>2435.71</v>
      </c>
      <c r="C1191" s="1162">
        <v>2435.7081499999999</v>
      </c>
      <c r="D1191" s="1163" t="s">
        <v>2862</v>
      </c>
    </row>
    <row r="1192" spans="1:4" s="1161" customFormat="1" ht="11.25" customHeight="1" x14ac:dyDescent="0.2">
      <c r="A1192" s="1425"/>
      <c r="B1192" s="1162">
        <v>9850</v>
      </c>
      <c r="C1192" s="1162">
        <v>0</v>
      </c>
      <c r="D1192" s="1163" t="s">
        <v>4864</v>
      </c>
    </row>
    <row r="1193" spans="1:4" s="1161" customFormat="1" ht="21" x14ac:dyDescent="0.2">
      <c r="A1193" s="1425"/>
      <c r="B1193" s="1162">
        <v>1483.6</v>
      </c>
      <c r="C1193" s="1162">
        <v>1483.6</v>
      </c>
      <c r="D1193" s="1163" t="s">
        <v>2642</v>
      </c>
    </row>
    <row r="1194" spans="1:4" s="1161" customFormat="1" ht="11.25" customHeight="1" x14ac:dyDescent="0.2">
      <c r="A1194" s="1425"/>
      <c r="B1194" s="1162">
        <v>293</v>
      </c>
      <c r="C1194" s="1162">
        <v>293</v>
      </c>
      <c r="D1194" s="1163" t="s">
        <v>686</v>
      </c>
    </row>
    <row r="1195" spans="1:4" s="1161" customFormat="1" ht="11.25" customHeight="1" x14ac:dyDescent="0.2">
      <c r="A1195" s="1425"/>
      <c r="B1195" s="1162">
        <v>330.8</v>
      </c>
      <c r="C1195" s="1162">
        <v>330.8</v>
      </c>
      <c r="D1195" s="1163" t="s">
        <v>681</v>
      </c>
    </row>
    <row r="1196" spans="1:4" s="1161" customFormat="1" ht="11.25" customHeight="1" x14ac:dyDescent="0.2">
      <c r="A1196" s="1426"/>
      <c r="B1196" s="1157">
        <v>110030.05000000002</v>
      </c>
      <c r="C1196" s="1157">
        <v>96265.096950000006</v>
      </c>
      <c r="D1196" s="1164" t="s">
        <v>11</v>
      </c>
    </row>
    <row r="1197" spans="1:4" s="1161" customFormat="1" ht="11.25" customHeight="1" x14ac:dyDescent="0.2">
      <c r="A1197" s="1425" t="s">
        <v>830</v>
      </c>
      <c r="B1197" s="1162">
        <v>384</v>
      </c>
      <c r="C1197" s="1162">
        <v>384</v>
      </c>
      <c r="D1197" s="1163" t="s">
        <v>3223</v>
      </c>
    </row>
    <row r="1198" spans="1:4" s="1161" customFormat="1" ht="11.25" customHeight="1" x14ac:dyDescent="0.2">
      <c r="A1198" s="1425"/>
      <c r="B1198" s="1162">
        <v>134</v>
      </c>
      <c r="C1198" s="1162">
        <v>134</v>
      </c>
      <c r="D1198" s="1163" t="s">
        <v>4166</v>
      </c>
    </row>
    <row r="1199" spans="1:4" s="1161" customFormat="1" ht="11.25" customHeight="1" x14ac:dyDescent="0.2">
      <c r="A1199" s="1425"/>
      <c r="B1199" s="1162">
        <v>1200</v>
      </c>
      <c r="C1199" s="1162">
        <v>1200</v>
      </c>
      <c r="D1199" s="1163" t="s">
        <v>2824</v>
      </c>
    </row>
    <row r="1200" spans="1:4" s="1161" customFormat="1" ht="11.25" customHeight="1" x14ac:dyDescent="0.2">
      <c r="A1200" s="1425"/>
      <c r="B1200" s="1162">
        <v>971.65</v>
      </c>
      <c r="C1200" s="1162">
        <v>971.64693999999997</v>
      </c>
      <c r="D1200" s="1163" t="s">
        <v>4865</v>
      </c>
    </row>
    <row r="1201" spans="1:4" s="1161" customFormat="1" ht="11.25" customHeight="1" x14ac:dyDescent="0.2">
      <c r="A1201" s="1425"/>
      <c r="B1201" s="1162">
        <v>70</v>
      </c>
      <c r="C1201" s="1162">
        <v>70</v>
      </c>
      <c r="D1201" s="1163" t="s">
        <v>3253</v>
      </c>
    </row>
    <row r="1202" spans="1:4" s="1161" customFormat="1" ht="11.25" customHeight="1" x14ac:dyDescent="0.2">
      <c r="A1202" s="1425"/>
      <c r="B1202" s="1162">
        <v>1270.9000000000001</v>
      </c>
      <c r="C1202" s="1162">
        <v>1270.9000000000001</v>
      </c>
      <c r="D1202" s="1163" t="s">
        <v>685</v>
      </c>
    </row>
    <row r="1203" spans="1:4" s="1161" customFormat="1" ht="11.25" customHeight="1" x14ac:dyDescent="0.2">
      <c r="A1203" s="1425"/>
      <c r="B1203" s="1162">
        <v>242.6</v>
      </c>
      <c r="C1203" s="1162">
        <v>189.19009</v>
      </c>
      <c r="D1203" s="1163" t="s">
        <v>4778</v>
      </c>
    </row>
    <row r="1204" spans="1:4" s="1161" customFormat="1" ht="11.25" customHeight="1" x14ac:dyDescent="0.2">
      <c r="A1204" s="1425"/>
      <c r="B1204" s="1162">
        <v>57724.81</v>
      </c>
      <c r="C1204" s="1162">
        <v>57724.807999999997</v>
      </c>
      <c r="D1204" s="1163" t="s">
        <v>568</v>
      </c>
    </row>
    <row r="1205" spans="1:4" s="1161" customFormat="1" ht="11.25" customHeight="1" x14ac:dyDescent="0.2">
      <c r="A1205" s="1425"/>
      <c r="B1205" s="1162">
        <v>16666</v>
      </c>
      <c r="C1205" s="1162">
        <v>16049.3115</v>
      </c>
      <c r="D1205" s="1163" t="s">
        <v>679</v>
      </c>
    </row>
    <row r="1206" spans="1:4" s="1161" customFormat="1" ht="11.25" customHeight="1" x14ac:dyDescent="0.2">
      <c r="A1206" s="1425"/>
      <c r="B1206" s="1162">
        <v>1142</v>
      </c>
      <c r="C1206" s="1162">
        <v>1142</v>
      </c>
      <c r="D1206" s="1163" t="s">
        <v>680</v>
      </c>
    </row>
    <row r="1207" spans="1:4" s="1161" customFormat="1" ht="21" x14ac:dyDescent="0.2">
      <c r="A1207" s="1425"/>
      <c r="B1207" s="1162">
        <v>269.60000000000002</v>
      </c>
      <c r="C1207" s="1162">
        <v>269.60000000000002</v>
      </c>
      <c r="D1207" s="1163" t="s">
        <v>2642</v>
      </c>
    </row>
    <row r="1208" spans="1:4" s="1161" customFormat="1" ht="21" x14ac:dyDescent="0.2">
      <c r="A1208" s="1425"/>
      <c r="B1208" s="1162">
        <v>20170.11</v>
      </c>
      <c r="C1208" s="1162">
        <v>10354.99749</v>
      </c>
      <c r="D1208" s="1163" t="s">
        <v>2672</v>
      </c>
    </row>
    <row r="1209" spans="1:4" s="1161" customFormat="1" ht="11.25" customHeight="1" x14ac:dyDescent="0.2">
      <c r="A1209" s="1425"/>
      <c r="B1209" s="1162">
        <v>756.5</v>
      </c>
      <c r="C1209" s="1162">
        <v>756.5</v>
      </c>
      <c r="D1209" s="1163" t="s">
        <v>681</v>
      </c>
    </row>
    <row r="1210" spans="1:4" s="1161" customFormat="1" ht="11.25" customHeight="1" x14ac:dyDescent="0.2">
      <c r="A1210" s="1426"/>
      <c r="B1210" s="1157">
        <v>101002.17</v>
      </c>
      <c r="C1210" s="1157">
        <v>90516.95401999999</v>
      </c>
      <c r="D1210" s="1164" t="s">
        <v>11</v>
      </c>
    </row>
    <row r="1211" spans="1:4" s="1161" customFormat="1" ht="11.25" customHeight="1" x14ac:dyDescent="0.2">
      <c r="A1211" s="1425" t="s">
        <v>832</v>
      </c>
      <c r="B1211" s="1162">
        <v>2001</v>
      </c>
      <c r="C1211" s="1162">
        <v>2001</v>
      </c>
      <c r="D1211" s="1163" t="s">
        <v>3223</v>
      </c>
    </row>
    <row r="1212" spans="1:4" s="1161" customFormat="1" ht="11.25" customHeight="1" x14ac:dyDescent="0.2">
      <c r="A1212" s="1425"/>
      <c r="B1212" s="1162">
        <v>230</v>
      </c>
      <c r="C1212" s="1162">
        <v>230</v>
      </c>
      <c r="D1212" s="1163" t="s">
        <v>3072</v>
      </c>
    </row>
    <row r="1213" spans="1:4" s="1161" customFormat="1" ht="11.25" customHeight="1" x14ac:dyDescent="0.2">
      <c r="A1213" s="1425"/>
      <c r="B1213" s="1162">
        <v>576</v>
      </c>
      <c r="C1213" s="1162">
        <v>576</v>
      </c>
      <c r="D1213" s="1163" t="s">
        <v>685</v>
      </c>
    </row>
    <row r="1214" spans="1:4" s="1161" customFormat="1" ht="11.25" customHeight="1" x14ac:dyDescent="0.2">
      <c r="A1214" s="1425"/>
      <c r="B1214" s="1162">
        <v>5907.4</v>
      </c>
      <c r="C1214" s="1162">
        <v>5758</v>
      </c>
      <c r="D1214" s="1163" t="s">
        <v>3249</v>
      </c>
    </row>
    <row r="1215" spans="1:4" s="1161" customFormat="1" ht="11.25" customHeight="1" x14ac:dyDescent="0.2">
      <c r="A1215" s="1425"/>
      <c r="B1215" s="1162">
        <v>80652.990000000005</v>
      </c>
      <c r="C1215" s="1162">
        <v>80652.991999999998</v>
      </c>
      <c r="D1215" s="1163" t="s">
        <v>568</v>
      </c>
    </row>
    <row r="1216" spans="1:4" s="1161" customFormat="1" ht="11.25" customHeight="1" x14ac:dyDescent="0.2">
      <c r="A1216" s="1425"/>
      <c r="B1216" s="1162">
        <v>11248</v>
      </c>
      <c r="C1216" s="1162">
        <v>10407.01478</v>
      </c>
      <c r="D1216" s="1163" t="s">
        <v>679</v>
      </c>
    </row>
    <row r="1217" spans="1:4" s="1161" customFormat="1" ht="11.25" customHeight="1" x14ac:dyDescent="0.2">
      <c r="A1217" s="1425"/>
      <c r="B1217" s="1162">
        <v>4425</v>
      </c>
      <c r="C1217" s="1162">
        <v>4425</v>
      </c>
      <c r="D1217" s="1163" t="s">
        <v>680</v>
      </c>
    </row>
    <row r="1218" spans="1:4" s="1161" customFormat="1" ht="21" x14ac:dyDescent="0.2">
      <c r="A1218" s="1425"/>
      <c r="B1218" s="1162">
        <v>134.80000000000001</v>
      </c>
      <c r="C1218" s="1162">
        <v>134.80000000000001</v>
      </c>
      <c r="D1218" s="1163" t="s">
        <v>2642</v>
      </c>
    </row>
    <row r="1219" spans="1:4" s="1161" customFormat="1" ht="11.25" customHeight="1" x14ac:dyDescent="0.2">
      <c r="A1219" s="1425"/>
      <c r="B1219" s="1162">
        <v>728.6</v>
      </c>
      <c r="C1219" s="1162">
        <v>686.51988000000006</v>
      </c>
      <c r="D1219" s="1163" t="s">
        <v>681</v>
      </c>
    </row>
    <row r="1220" spans="1:4" s="1161" customFormat="1" ht="11.25" customHeight="1" x14ac:dyDescent="0.2">
      <c r="A1220" s="1426"/>
      <c r="B1220" s="1157">
        <v>105903.79000000001</v>
      </c>
      <c r="C1220" s="1157">
        <v>104871.32666000001</v>
      </c>
      <c r="D1220" s="1164" t="s">
        <v>11</v>
      </c>
    </row>
    <row r="1221" spans="1:4" s="1161" customFormat="1" ht="11.25" customHeight="1" x14ac:dyDescent="0.2">
      <c r="A1221" s="1425" t="s">
        <v>842</v>
      </c>
      <c r="B1221" s="1162">
        <v>219</v>
      </c>
      <c r="C1221" s="1162">
        <v>219</v>
      </c>
      <c r="D1221" s="1163" t="s">
        <v>3223</v>
      </c>
    </row>
    <row r="1222" spans="1:4" s="1161" customFormat="1" ht="11.25" customHeight="1" x14ac:dyDescent="0.2">
      <c r="A1222" s="1425"/>
      <c r="B1222" s="1162">
        <v>2019.28</v>
      </c>
      <c r="C1222" s="1162">
        <v>2019.2777499999997</v>
      </c>
      <c r="D1222" s="1163" t="s">
        <v>4310</v>
      </c>
    </row>
    <row r="1223" spans="1:4" s="1161" customFormat="1" ht="11.25" customHeight="1" x14ac:dyDescent="0.2">
      <c r="A1223" s="1425"/>
      <c r="B1223" s="1162">
        <v>145</v>
      </c>
      <c r="C1223" s="1162">
        <v>145</v>
      </c>
      <c r="D1223" s="1163" t="s">
        <v>3253</v>
      </c>
    </row>
    <row r="1224" spans="1:4" s="1161" customFormat="1" ht="11.25" customHeight="1" x14ac:dyDescent="0.2">
      <c r="A1224" s="1425"/>
      <c r="B1224" s="1162">
        <v>560.9</v>
      </c>
      <c r="C1224" s="1162">
        <v>560.9</v>
      </c>
      <c r="D1224" s="1163" t="s">
        <v>685</v>
      </c>
    </row>
    <row r="1225" spans="1:4" s="1161" customFormat="1" ht="11.25" customHeight="1" x14ac:dyDescent="0.2">
      <c r="A1225" s="1425"/>
      <c r="B1225" s="1162">
        <v>23.31</v>
      </c>
      <c r="C1225" s="1162">
        <v>23.293999999999997</v>
      </c>
      <c r="D1225" s="1163" t="s">
        <v>3491</v>
      </c>
    </row>
    <row r="1226" spans="1:4" s="1161" customFormat="1" ht="11.25" customHeight="1" x14ac:dyDescent="0.2">
      <c r="A1226" s="1425"/>
      <c r="B1226" s="1162">
        <v>60595.1</v>
      </c>
      <c r="C1226" s="1162">
        <v>60595.097999999998</v>
      </c>
      <c r="D1226" s="1163" t="s">
        <v>568</v>
      </c>
    </row>
    <row r="1227" spans="1:4" s="1161" customFormat="1" ht="11.25" customHeight="1" x14ac:dyDescent="0.2">
      <c r="A1227" s="1425"/>
      <c r="B1227" s="1162">
        <v>12887</v>
      </c>
      <c r="C1227" s="1162">
        <v>12390.49856</v>
      </c>
      <c r="D1227" s="1163" t="s">
        <v>679</v>
      </c>
    </row>
    <row r="1228" spans="1:4" s="1161" customFormat="1" ht="11.25" customHeight="1" x14ac:dyDescent="0.2">
      <c r="A1228" s="1425"/>
      <c r="B1228" s="1162">
        <v>1861</v>
      </c>
      <c r="C1228" s="1162">
        <v>1861</v>
      </c>
      <c r="D1228" s="1163" t="s">
        <v>680</v>
      </c>
    </row>
    <row r="1229" spans="1:4" s="1161" customFormat="1" ht="11.25" customHeight="1" x14ac:dyDescent="0.2">
      <c r="A1229" s="1425"/>
      <c r="B1229" s="1162">
        <v>792.24</v>
      </c>
      <c r="C1229" s="1162">
        <v>792.23950000000002</v>
      </c>
      <c r="D1229" s="1163" t="s">
        <v>4866</v>
      </c>
    </row>
    <row r="1230" spans="1:4" s="1161" customFormat="1" ht="21" x14ac:dyDescent="0.2">
      <c r="A1230" s="1425"/>
      <c r="B1230" s="1162">
        <v>269.60000000000002</v>
      </c>
      <c r="C1230" s="1162">
        <v>269.60000000000002</v>
      </c>
      <c r="D1230" s="1163" t="s">
        <v>2642</v>
      </c>
    </row>
    <row r="1231" spans="1:4" s="1161" customFormat="1" ht="11.25" customHeight="1" x14ac:dyDescent="0.2">
      <c r="A1231" s="1426"/>
      <c r="B1231" s="1157">
        <v>79372.429999999993</v>
      </c>
      <c r="C1231" s="1157">
        <v>78875.907810000004</v>
      </c>
      <c r="D1231" s="1164" t="s">
        <v>11</v>
      </c>
    </row>
    <row r="1232" spans="1:4" s="1161" customFormat="1" ht="11.25" customHeight="1" x14ac:dyDescent="0.2">
      <c r="A1232" s="1425" t="s">
        <v>846</v>
      </c>
      <c r="B1232" s="1162">
        <v>183</v>
      </c>
      <c r="C1232" s="1162">
        <v>183</v>
      </c>
      <c r="D1232" s="1163" t="s">
        <v>3223</v>
      </c>
    </row>
    <row r="1233" spans="1:4" s="1161" customFormat="1" ht="11.25" customHeight="1" x14ac:dyDescent="0.2">
      <c r="A1233" s="1425"/>
      <c r="B1233" s="1162">
        <v>85</v>
      </c>
      <c r="C1233" s="1162">
        <v>85</v>
      </c>
      <c r="D1233" s="1163" t="s">
        <v>3751</v>
      </c>
    </row>
    <row r="1234" spans="1:4" s="1161" customFormat="1" ht="11.25" customHeight="1" x14ac:dyDescent="0.2">
      <c r="A1234" s="1425"/>
      <c r="B1234" s="1162">
        <v>2084.5300000000002</v>
      </c>
      <c r="C1234" s="1162">
        <v>1762.002</v>
      </c>
      <c r="D1234" s="1163" t="s">
        <v>3188</v>
      </c>
    </row>
    <row r="1235" spans="1:4" s="1161" customFormat="1" ht="11.25" customHeight="1" x14ac:dyDescent="0.2">
      <c r="A1235" s="1425"/>
      <c r="B1235" s="1162">
        <v>8000</v>
      </c>
      <c r="C1235" s="1162">
        <v>8000</v>
      </c>
      <c r="D1235" s="1163" t="s">
        <v>4166</v>
      </c>
    </row>
    <row r="1236" spans="1:4" s="1161" customFormat="1" ht="11.25" customHeight="1" x14ac:dyDescent="0.2">
      <c r="A1236" s="1425"/>
      <c r="B1236" s="1162">
        <v>1530</v>
      </c>
      <c r="C1236" s="1162">
        <v>1530</v>
      </c>
      <c r="D1236" s="1163" t="s">
        <v>2824</v>
      </c>
    </row>
    <row r="1237" spans="1:4" s="1161" customFormat="1" ht="11.25" customHeight="1" x14ac:dyDescent="0.2">
      <c r="A1237" s="1425"/>
      <c r="B1237" s="1162">
        <v>694.54</v>
      </c>
      <c r="C1237" s="1162">
        <v>694.54</v>
      </c>
      <c r="D1237" s="1163" t="s">
        <v>4867</v>
      </c>
    </row>
    <row r="1238" spans="1:4" s="1161" customFormat="1" ht="11.25" customHeight="1" x14ac:dyDescent="0.2">
      <c r="A1238" s="1425"/>
      <c r="B1238" s="1162">
        <v>1650.3</v>
      </c>
      <c r="C1238" s="1162">
        <v>1650.3009999999999</v>
      </c>
      <c r="D1238" s="1163" t="s">
        <v>4168</v>
      </c>
    </row>
    <row r="1239" spans="1:4" s="1161" customFormat="1" ht="11.25" customHeight="1" x14ac:dyDescent="0.2">
      <c r="A1239" s="1425"/>
      <c r="B1239" s="1162">
        <v>875.7</v>
      </c>
      <c r="C1239" s="1162">
        <v>875.7</v>
      </c>
      <c r="D1239" s="1163" t="s">
        <v>685</v>
      </c>
    </row>
    <row r="1240" spans="1:4" s="1161" customFormat="1" ht="11.25" customHeight="1" x14ac:dyDescent="0.2">
      <c r="A1240" s="1425"/>
      <c r="B1240" s="1162">
        <v>18.2</v>
      </c>
      <c r="C1240" s="1162">
        <v>18.201000000000001</v>
      </c>
      <c r="D1240" s="1163" t="s">
        <v>684</v>
      </c>
    </row>
    <row r="1241" spans="1:4" s="1161" customFormat="1" ht="11.25" customHeight="1" x14ac:dyDescent="0.2">
      <c r="A1241" s="1425"/>
      <c r="B1241" s="1162">
        <v>3826.5</v>
      </c>
      <c r="C1241" s="1162">
        <v>3826.3051399999999</v>
      </c>
      <c r="D1241" s="1163" t="s">
        <v>4778</v>
      </c>
    </row>
    <row r="1242" spans="1:4" s="1161" customFormat="1" ht="11.25" customHeight="1" x14ac:dyDescent="0.2">
      <c r="A1242" s="1425"/>
      <c r="B1242" s="1162">
        <v>56128.25</v>
      </c>
      <c r="C1242" s="1162">
        <v>56128.243999999999</v>
      </c>
      <c r="D1242" s="1163" t="s">
        <v>568</v>
      </c>
    </row>
    <row r="1243" spans="1:4" s="1161" customFormat="1" ht="11.25" customHeight="1" x14ac:dyDescent="0.2">
      <c r="A1243" s="1425"/>
      <c r="B1243" s="1162">
        <v>8780</v>
      </c>
      <c r="C1243" s="1162">
        <v>8235.1737200000007</v>
      </c>
      <c r="D1243" s="1163" t="s">
        <v>679</v>
      </c>
    </row>
    <row r="1244" spans="1:4" s="1161" customFormat="1" ht="11.25" customHeight="1" x14ac:dyDescent="0.2">
      <c r="A1244" s="1425"/>
      <c r="B1244" s="1162">
        <v>1736</v>
      </c>
      <c r="C1244" s="1162">
        <v>1736</v>
      </c>
      <c r="D1244" s="1163" t="s">
        <v>680</v>
      </c>
    </row>
    <row r="1245" spans="1:4" s="1161" customFormat="1" ht="11.25" customHeight="1" x14ac:dyDescent="0.2">
      <c r="A1245" s="1425"/>
      <c r="B1245" s="1162">
        <v>3069.26</v>
      </c>
      <c r="C1245" s="1162">
        <v>3069.2539300000003</v>
      </c>
      <c r="D1245" s="1163" t="s">
        <v>4868</v>
      </c>
    </row>
    <row r="1246" spans="1:4" s="1161" customFormat="1" ht="11.25" customHeight="1" x14ac:dyDescent="0.2">
      <c r="A1246" s="1425"/>
      <c r="B1246" s="1162">
        <v>650</v>
      </c>
      <c r="C1246" s="1162">
        <v>0</v>
      </c>
      <c r="D1246" s="1163" t="s">
        <v>4869</v>
      </c>
    </row>
    <row r="1247" spans="1:4" s="1161" customFormat="1" ht="21" x14ac:dyDescent="0.2">
      <c r="A1247" s="1425"/>
      <c r="B1247" s="1162">
        <v>337</v>
      </c>
      <c r="C1247" s="1162">
        <v>337</v>
      </c>
      <c r="D1247" s="1163" t="s">
        <v>2642</v>
      </c>
    </row>
    <row r="1248" spans="1:4" s="1161" customFormat="1" ht="11.25" customHeight="1" x14ac:dyDescent="0.2">
      <c r="A1248" s="1426"/>
      <c r="B1248" s="1157">
        <v>89648.28</v>
      </c>
      <c r="C1248" s="1157">
        <v>88130.720790000007</v>
      </c>
      <c r="D1248" s="1164" t="s">
        <v>11</v>
      </c>
    </row>
    <row r="1249" spans="1:4" s="1161" customFormat="1" ht="11.25" customHeight="1" x14ac:dyDescent="0.2">
      <c r="A1249" s="1425" t="s">
        <v>836</v>
      </c>
      <c r="B1249" s="1162">
        <v>183</v>
      </c>
      <c r="C1249" s="1162">
        <v>183</v>
      </c>
      <c r="D1249" s="1163" t="s">
        <v>3223</v>
      </c>
    </row>
    <row r="1250" spans="1:4" s="1161" customFormat="1" ht="11.25" customHeight="1" x14ac:dyDescent="0.2">
      <c r="A1250" s="1425"/>
      <c r="B1250" s="1162">
        <v>949.41</v>
      </c>
      <c r="C1250" s="1162">
        <v>949.40899999999999</v>
      </c>
      <c r="D1250" s="1163" t="s">
        <v>2824</v>
      </c>
    </row>
    <row r="1251" spans="1:4" s="1161" customFormat="1" ht="11.25" customHeight="1" x14ac:dyDescent="0.2">
      <c r="A1251" s="1425"/>
      <c r="B1251" s="1162">
        <v>95</v>
      </c>
      <c r="C1251" s="1162">
        <v>95</v>
      </c>
      <c r="D1251" s="1163" t="s">
        <v>3253</v>
      </c>
    </row>
    <row r="1252" spans="1:4" s="1161" customFormat="1" ht="11.25" customHeight="1" x14ac:dyDescent="0.2">
      <c r="A1252" s="1425"/>
      <c r="B1252" s="1162">
        <v>1084.5999999999999</v>
      </c>
      <c r="C1252" s="1162">
        <v>1084.5999999999999</v>
      </c>
      <c r="D1252" s="1163" t="s">
        <v>685</v>
      </c>
    </row>
    <row r="1253" spans="1:4" s="1161" customFormat="1" ht="11.25" customHeight="1" x14ac:dyDescent="0.2">
      <c r="A1253" s="1425"/>
      <c r="B1253" s="1162">
        <v>20</v>
      </c>
      <c r="C1253" s="1162">
        <v>20</v>
      </c>
      <c r="D1253" s="1163" t="s">
        <v>684</v>
      </c>
    </row>
    <row r="1254" spans="1:4" s="1161" customFormat="1" ht="11.25" customHeight="1" x14ac:dyDescent="0.2">
      <c r="A1254" s="1425"/>
      <c r="B1254" s="1162">
        <v>222.56</v>
      </c>
      <c r="C1254" s="1162">
        <v>222.54</v>
      </c>
      <c r="D1254" s="1163" t="s">
        <v>3491</v>
      </c>
    </row>
    <row r="1255" spans="1:4" s="1161" customFormat="1" ht="11.25" customHeight="1" x14ac:dyDescent="0.2">
      <c r="A1255" s="1425"/>
      <c r="B1255" s="1162">
        <v>75274.570000000007</v>
      </c>
      <c r="C1255" s="1162">
        <v>75274.570999999996</v>
      </c>
      <c r="D1255" s="1163" t="s">
        <v>568</v>
      </c>
    </row>
    <row r="1256" spans="1:4" s="1161" customFormat="1" ht="11.25" customHeight="1" x14ac:dyDescent="0.2">
      <c r="A1256" s="1425"/>
      <c r="B1256" s="1162">
        <v>13400</v>
      </c>
      <c r="C1256" s="1162">
        <v>12706.528</v>
      </c>
      <c r="D1256" s="1163" t="s">
        <v>679</v>
      </c>
    </row>
    <row r="1257" spans="1:4" s="1161" customFormat="1" ht="11.25" customHeight="1" x14ac:dyDescent="0.2">
      <c r="A1257" s="1425"/>
      <c r="B1257" s="1162">
        <v>1400</v>
      </c>
      <c r="C1257" s="1162">
        <v>1400</v>
      </c>
      <c r="D1257" s="1163" t="s">
        <v>680</v>
      </c>
    </row>
    <row r="1258" spans="1:4" s="1161" customFormat="1" ht="11.25" customHeight="1" x14ac:dyDescent="0.2">
      <c r="A1258" s="1425"/>
      <c r="B1258" s="1162">
        <v>950.28</v>
      </c>
      <c r="C1258" s="1162">
        <v>950.27899000000002</v>
      </c>
      <c r="D1258" s="1163" t="s">
        <v>4870</v>
      </c>
    </row>
    <row r="1259" spans="1:4" s="1161" customFormat="1" ht="21" x14ac:dyDescent="0.2">
      <c r="A1259" s="1425"/>
      <c r="B1259" s="1162">
        <v>134.80000000000001</v>
      </c>
      <c r="C1259" s="1162">
        <v>134.80000000000001</v>
      </c>
      <c r="D1259" s="1163" t="s">
        <v>2642</v>
      </c>
    </row>
    <row r="1260" spans="1:4" s="1161" customFormat="1" ht="11.25" customHeight="1" x14ac:dyDescent="0.2">
      <c r="A1260" s="1426"/>
      <c r="B1260" s="1157">
        <v>93714.220000000016</v>
      </c>
      <c r="C1260" s="1157">
        <v>93020.72699000001</v>
      </c>
      <c r="D1260" s="1164" t="s">
        <v>11</v>
      </c>
    </row>
    <row r="1261" spans="1:4" s="1161" customFormat="1" ht="11.25" customHeight="1" x14ac:dyDescent="0.2">
      <c r="A1261" s="1425" t="s">
        <v>839</v>
      </c>
      <c r="B1261" s="1162">
        <v>726</v>
      </c>
      <c r="C1261" s="1162">
        <v>726</v>
      </c>
      <c r="D1261" s="1163" t="s">
        <v>3223</v>
      </c>
    </row>
    <row r="1262" spans="1:4" s="1161" customFormat="1" ht="11.25" customHeight="1" x14ac:dyDescent="0.2">
      <c r="A1262" s="1425"/>
      <c r="B1262" s="1162">
        <v>242</v>
      </c>
      <c r="C1262" s="1162">
        <v>0</v>
      </c>
      <c r="D1262" s="1163" t="s">
        <v>4230</v>
      </c>
    </row>
    <row r="1263" spans="1:4" s="1161" customFormat="1" ht="11.25" customHeight="1" x14ac:dyDescent="0.2">
      <c r="A1263" s="1425"/>
      <c r="B1263" s="1162">
        <v>360</v>
      </c>
      <c r="C1263" s="1162">
        <v>360</v>
      </c>
      <c r="D1263" s="1163" t="s">
        <v>3072</v>
      </c>
    </row>
    <row r="1264" spans="1:4" s="1161" customFormat="1" ht="11.25" customHeight="1" x14ac:dyDescent="0.2">
      <c r="A1264" s="1425"/>
      <c r="B1264" s="1162">
        <v>450</v>
      </c>
      <c r="C1264" s="1162">
        <v>450</v>
      </c>
      <c r="D1264" s="1163" t="s">
        <v>537</v>
      </c>
    </row>
    <row r="1265" spans="1:4" s="1161" customFormat="1" ht="11.25" customHeight="1" x14ac:dyDescent="0.2">
      <c r="A1265" s="1425"/>
      <c r="B1265" s="1162">
        <v>1060</v>
      </c>
      <c r="C1265" s="1162">
        <v>1060</v>
      </c>
      <c r="D1265" s="1163" t="s">
        <v>2824</v>
      </c>
    </row>
    <row r="1266" spans="1:4" s="1161" customFormat="1" ht="11.25" customHeight="1" x14ac:dyDescent="0.2">
      <c r="A1266" s="1425"/>
      <c r="B1266" s="1162">
        <v>2964.85</v>
      </c>
      <c r="C1266" s="1162">
        <v>2964.8457599999997</v>
      </c>
      <c r="D1266" s="1163" t="s">
        <v>4871</v>
      </c>
    </row>
    <row r="1267" spans="1:4" s="1161" customFormat="1" ht="11.25" customHeight="1" x14ac:dyDescent="0.2">
      <c r="A1267" s="1425"/>
      <c r="B1267" s="1162">
        <v>500</v>
      </c>
      <c r="C1267" s="1162">
        <v>500</v>
      </c>
      <c r="D1267" s="1163" t="s">
        <v>4169</v>
      </c>
    </row>
    <row r="1268" spans="1:4" s="1161" customFormat="1" ht="11.25" customHeight="1" x14ac:dyDescent="0.2">
      <c r="A1268" s="1425"/>
      <c r="B1268" s="1162">
        <v>675</v>
      </c>
      <c r="C1268" s="1162">
        <v>675</v>
      </c>
      <c r="D1268" s="1163" t="s">
        <v>685</v>
      </c>
    </row>
    <row r="1269" spans="1:4" s="1161" customFormat="1" ht="11.25" customHeight="1" x14ac:dyDescent="0.2">
      <c r="A1269" s="1425"/>
      <c r="B1269" s="1162">
        <v>83037.67</v>
      </c>
      <c r="C1269" s="1162">
        <v>83037.668000000005</v>
      </c>
      <c r="D1269" s="1163" t="s">
        <v>568</v>
      </c>
    </row>
    <row r="1270" spans="1:4" s="1161" customFormat="1" ht="11.25" customHeight="1" x14ac:dyDescent="0.2">
      <c r="A1270" s="1425"/>
      <c r="B1270" s="1162">
        <v>14157</v>
      </c>
      <c r="C1270" s="1162">
        <v>13762.684150000001</v>
      </c>
      <c r="D1270" s="1163" t="s">
        <v>679</v>
      </c>
    </row>
    <row r="1271" spans="1:4" s="1161" customFormat="1" ht="11.25" customHeight="1" x14ac:dyDescent="0.2">
      <c r="A1271" s="1425"/>
      <c r="B1271" s="1162">
        <v>1320</v>
      </c>
      <c r="C1271" s="1162">
        <v>1320</v>
      </c>
      <c r="D1271" s="1163" t="s">
        <v>680</v>
      </c>
    </row>
    <row r="1272" spans="1:4" s="1161" customFormat="1" ht="11.25" customHeight="1" x14ac:dyDescent="0.2">
      <c r="A1272" s="1425"/>
      <c r="B1272" s="1162">
        <v>5014.74</v>
      </c>
      <c r="C1272" s="1162">
        <v>1635.0730000000001</v>
      </c>
      <c r="D1272" s="1163" t="s">
        <v>2674</v>
      </c>
    </row>
    <row r="1273" spans="1:4" s="1161" customFormat="1" ht="21" x14ac:dyDescent="0.2">
      <c r="A1273" s="1425"/>
      <c r="B1273" s="1162">
        <v>134.80000000000001</v>
      </c>
      <c r="C1273" s="1162">
        <v>134.80000000000001</v>
      </c>
      <c r="D1273" s="1163" t="s">
        <v>2642</v>
      </c>
    </row>
    <row r="1274" spans="1:4" s="1161" customFormat="1" ht="11.25" customHeight="1" x14ac:dyDescent="0.2">
      <c r="A1274" s="1425"/>
      <c r="B1274" s="1162">
        <v>756.5</v>
      </c>
      <c r="C1274" s="1162">
        <v>756.5</v>
      </c>
      <c r="D1274" s="1163" t="s">
        <v>681</v>
      </c>
    </row>
    <row r="1275" spans="1:4" s="1161" customFormat="1" ht="11.25" customHeight="1" x14ac:dyDescent="0.2">
      <c r="A1275" s="1426"/>
      <c r="B1275" s="1157">
        <v>111398.56000000001</v>
      </c>
      <c r="C1275" s="1157">
        <v>107382.57091000001</v>
      </c>
      <c r="D1275" s="1164" t="s">
        <v>11</v>
      </c>
    </row>
    <row r="1276" spans="1:4" s="1161" customFormat="1" ht="11.25" customHeight="1" x14ac:dyDescent="0.2">
      <c r="A1276" s="1425" t="s">
        <v>829</v>
      </c>
      <c r="B1276" s="1162">
        <v>1689.31</v>
      </c>
      <c r="C1276" s="1162">
        <v>720.202</v>
      </c>
      <c r="D1276" s="1163" t="s">
        <v>3762</v>
      </c>
    </row>
    <row r="1277" spans="1:4" s="1161" customFormat="1" ht="11.25" customHeight="1" x14ac:dyDescent="0.2">
      <c r="A1277" s="1425"/>
      <c r="B1277" s="1162">
        <v>1460</v>
      </c>
      <c r="C1277" s="1162">
        <v>1460</v>
      </c>
      <c r="D1277" s="1163" t="s">
        <v>2824</v>
      </c>
    </row>
    <row r="1278" spans="1:4" s="1161" customFormat="1" ht="11.25" customHeight="1" x14ac:dyDescent="0.2">
      <c r="A1278" s="1425"/>
      <c r="B1278" s="1162">
        <v>70</v>
      </c>
      <c r="C1278" s="1162">
        <v>70</v>
      </c>
      <c r="D1278" s="1163" t="s">
        <v>3253</v>
      </c>
    </row>
    <row r="1279" spans="1:4" s="1161" customFormat="1" ht="11.25" customHeight="1" x14ac:dyDescent="0.2">
      <c r="A1279" s="1425"/>
      <c r="B1279" s="1162">
        <v>15</v>
      </c>
      <c r="C1279" s="1162">
        <v>15</v>
      </c>
      <c r="D1279" s="1163" t="s">
        <v>685</v>
      </c>
    </row>
    <row r="1280" spans="1:4" s="1161" customFormat="1" ht="11.25" customHeight="1" x14ac:dyDescent="0.2">
      <c r="A1280" s="1425"/>
      <c r="B1280" s="1162">
        <v>46301.94</v>
      </c>
      <c r="C1280" s="1162">
        <v>46301.942999999999</v>
      </c>
      <c r="D1280" s="1163" t="s">
        <v>568</v>
      </c>
    </row>
    <row r="1281" spans="1:4" s="1161" customFormat="1" ht="11.25" customHeight="1" x14ac:dyDescent="0.2">
      <c r="A1281" s="1425"/>
      <c r="B1281" s="1162">
        <v>7971</v>
      </c>
      <c r="C1281" s="1162">
        <v>7883.0690800000002</v>
      </c>
      <c r="D1281" s="1163" t="s">
        <v>679</v>
      </c>
    </row>
    <row r="1282" spans="1:4" s="1161" customFormat="1" ht="11.25" customHeight="1" x14ac:dyDescent="0.2">
      <c r="A1282" s="1425"/>
      <c r="B1282" s="1162">
        <v>1563</v>
      </c>
      <c r="C1282" s="1162">
        <v>1551.8465900000001</v>
      </c>
      <c r="D1282" s="1163" t="s">
        <v>680</v>
      </c>
    </row>
    <row r="1283" spans="1:4" s="1161" customFormat="1" ht="21" x14ac:dyDescent="0.2">
      <c r="A1283" s="1425"/>
      <c r="B1283" s="1162">
        <v>134.80000000000001</v>
      </c>
      <c r="C1283" s="1162">
        <v>134.80000000000001</v>
      </c>
      <c r="D1283" s="1163" t="s">
        <v>2642</v>
      </c>
    </row>
    <row r="1284" spans="1:4" s="1161" customFormat="1" ht="11.25" customHeight="1" x14ac:dyDescent="0.2">
      <c r="A1284" s="1426"/>
      <c r="B1284" s="1157">
        <v>59205.05</v>
      </c>
      <c r="C1284" s="1157">
        <v>58136.860670000002</v>
      </c>
      <c r="D1284" s="1164" t="s">
        <v>11</v>
      </c>
    </row>
    <row r="1285" spans="1:4" s="1161" customFormat="1" ht="11.25" customHeight="1" x14ac:dyDescent="0.2">
      <c r="A1285" s="1425" t="s">
        <v>835</v>
      </c>
      <c r="B1285" s="1162">
        <v>1550</v>
      </c>
      <c r="C1285" s="1162">
        <v>1495.53</v>
      </c>
      <c r="D1285" s="1163" t="s">
        <v>3223</v>
      </c>
    </row>
    <row r="1286" spans="1:4" s="1161" customFormat="1" ht="11.25" customHeight="1" x14ac:dyDescent="0.2">
      <c r="A1286" s="1425"/>
      <c r="B1286" s="1162">
        <v>1200</v>
      </c>
      <c r="C1286" s="1162">
        <v>121</v>
      </c>
      <c r="D1286" s="1163" t="s">
        <v>3270</v>
      </c>
    </row>
    <row r="1287" spans="1:4" s="1161" customFormat="1" ht="11.25" customHeight="1" x14ac:dyDescent="0.2">
      <c r="A1287" s="1425"/>
      <c r="B1287" s="1162">
        <v>3333</v>
      </c>
      <c r="C1287" s="1162">
        <v>3333</v>
      </c>
      <c r="D1287" s="1163" t="s">
        <v>4166</v>
      </c>
    </row>
    <row r="1288" spans="1:4" s="1161" customFormat="1" ht="11.25" customHeight="1" x14ac:dyDescent="0.2">
      <c r="A1288" s="1425"/>
      <c r="B1288" s="1162">
        <v>3000</v>
      </c>
      <c r="C1288" s="1162">
        <v>3000</v>
      </c>
      <c r="D1288" s="1163" t="s">
        <v>4872</v>
      </c>
    </row>
    <row r="1289" spans="1:4" s="1161" customFormat="1" ht="11.25" customHeight="1" x14ac:dyDescent="0.2">
      <c r="A1289" s="1425"/>
      <c r="B1289" s="1162">
        <v>501</v>
      </c>
      <c r="C1289" s="1162">
        <v>501</v>
      </c>
      <c r="D1289" s="1163" t="s">
        <v>685</v>
      </c>
    </row>
    <row r="1290" spans="1:4" s="1161" customFormat="1" ht="11.25" customHeight="1" x14ac:dyDescent="0.2">
      <c r="A1290" s="1425"/>
      <c r="B1290" s="1162">
        <v>209</v>
      </c>
      <c r="C1290" s="1162">
        <v>209</v>
      </c>
      <c r="D1290" s="1163" t="s">
        <v>4778</v>
      </c>
    </row>
    <row r="1291" spans="1:4" s="1161" customFormat="1" ht="11.25" customHeight="1" x14ac:dyDescent="0.2">
      <c r="A1291" s="1425"/>
      <c r="B1291" s="1162">
        <v>48883.51</v>
      </c>
      <c r="C1291" s="1162">
        <v>48883.51</v>
      </c>
      <c r="D1291" s="1163" t="s">
        <v>568</v>
      </c>
    </row>
    <row r="1292" spans="1:4" s="1161" customFormat="1" ht="11.25" customHeight="1" x14ac:dyDescent="0.2">
      <c r="A1292" s="1425"/>
      <c r="B1292" s="1162">
        <v>10653</v>
      </c>
      <c r="C1292" s="1162">
        <v>10653</v>
      </c>
      <c r="D1292" s="1163" t="s">
        <v>679</v>
      </c>
    </row>
    <row r="1293" spans="1:4" s="1161" customFormat="1" ht="11.25" customHeight="1" x14ac:dyDescent="0.2">
      <c r="A1293" s="1425"/>
      <c r="B1293" s="1162">
        <v>1298</v>
      </c>
      <c r="C1293" s="1162">
        <v>1295.00208</v>
      </c>
      <c r="D1293" s="1163" t="s">
        <v>680</v>
      </c>
    </row>
    <row r="1294" spans="1:4" s="1161" customFormat="1" ht="21" x14ac:dyDescent="0.2">
      <c r="A1294" s="1425"/>
      <c r="B1294" s="1162">
        <v>337</v>
      </c>
      <c r="C1294" s="1162">
        <v>337</v>
      </c>
      <c r="D1294" s="1163" t="s">
        <v>2642</v>
      </c>
    </row>
    <row r="1295" spans="1:4" s="1161" customFormat="1" ht="11.25" customHeight="1" x14ac:dyDescent="0.2">
      <c r="A1295" s="1426"/>
      <c r="B1295" s="1157">
        <v>70964.510000000009</v>
      </c>
      <c r="C1295" s="1157">
        <v>69828.042080000014</v>
      </c>
      <c r="D1295" s="1164" t="s">
        <v>11</v>
      </c>
    </row>
    <row r="1296" spans="1:4" s="1161" customFormat="1" ht="11.25" customHeight="1" x14ac:dyDescent="0.2">
      <c r="A1296" s="1425" t="s">
        <v>879</v>
      </c>
      <c r="B1296" s="1162">
        <v>366</v>
      </c>
      <c r="C1296" s="1162">
        <v>366</v>
      </c>
      <c r="D1296" s="1163" t="s">
        <v>3223</v>
      </c>
    </row>
    <row r="1297" spans="1:4" s="1161" customFormat="1" ht="11.25" customHeight="1" x14ac:dyDescent="0.2">
      <c r="A1297" s="1425"/>
      <c r="B1297" s="1162">
        <v>300</v>
      </c>
      <c r="C1297" s="1162">
        <v>300</v>
      </c>
      <c r="D1297" s="1163" t="s">
        <v>2824</v>
      </c>
    </row>
    <row r="1298" spans="1:4" s="1161" customFormat="1" ht="11.25" customHeight="1" x14ac:dyDescent="0.2">
      <c r="A1298" s="1425"/>
      <c r="B1298" s="1162">
        <v>124</v>
      </c>
      <c r="C1298" s="1162">
        <v>124</v>
      </c>
      <c r="D1298" s="1163" t="s">
        <v>3253</v>
      </c>
    </row>
    <row r="1299" spans="1:4" s="1161" customFormat="1" ht="11.25" customHeight="1" x14ac:dyDescent="0.2">
      <c r="A1299" s="1425"/>
      <c r="B1299" s="1162">
        <v>40962.559999999998</v>
      </c>
      <c r="C1299" s="1162">
        <v>40962.553</v>
      </c>
      <c r="D1299" s="1163" t="s">
        <v>568</v>
      </c>
    </row>
    <row r="1300" spans="1:4" s="1161" customFormat="1" ht="11.25" customHeight="1" x14ac:dyDescent="0.2">
      <c r="A1300" s="1425"/>
      <c r="B1300" s="1162">
        <v>4900</v>
      </c>
      <c r="C1300" s="1162">
        <v>169.4</v>
      </c>
      <c r="D1300" s="1163" t="s">
        <v>4873</v>
      </c>
    </row>
    <row r="1301" spans="1:4" s="1161" customFormat="1" ht="11.25" customHeight="1" x14ac:dyDescent="0.2">
      <c r="A1301" s="1425"/>
      <c r="B1301" s="1162">
        <v>9783</v>
      </c>
      <c r="C1301" s="1162">
        <v>8596.021560000001</v>
      </c>
      <c r="D1301" s="1163" t="s">
        <v>679</v>
      </c>
    </row>
    <row r="1302" spans="1:4" s="1161" customFormat="1" ht="11.25" customHeight="1" x14ac:dyDescent="0.2">
      <c r="A1302" s="1425"/>
      <c r="B1302" s="1162">
        <v>435</v>
      </c>
      <c r="C1302" s="1162">
        <v>435</v>
      </c>
      <c r="D1302" s="1163" t="s">
        <v>680</v>
      </c>
    </row>
    <row r="1303" spans="1:4" s="1161" customFormat="1" ht="11.25" customHeight="1" x14ac:dyDescent="0.2">
      <c r="A1303" s="1425"/>
      <c r="B1303" s="1162">
        <v>484.27</v>
      </c>
      <c r="C1303" s="1162">
        <v>484.27</v>
      </c>
      <c r="D1303" s="1163" t="s">
        <v>3763</v>
      </c>
    </row>
    <row r="1304" spans="1:4" s="1161" customFormat="1" ht="21" x14ac:dyDescent="0.2">
      <c r="A1304" s="1425"/>
      <c r="B1304" s="1162">
        <v>134.80000000000001</v>
      </c>
      <c r="C1304" s="1162">
        <v>134.80000000000001</v>
      </c>
      <c r="D1304" s="1163" t="s">
        <v>2642</v>
      </c>
    </row>
    <row r="1305" spans="1:4" s="1161" customFormat="1" ht="11.25" customHeight="1" x14ac:dyDescent="0.2">
      <c r="A1305" s="1426"/>
      <c r="B1305" s="1157">
        <v>57489.63</v>
      </c>
      <c r="C1305" s="1157">
        <v>51572.044560000002</v>
      </c>
      <c r="D1305" s="1164" t="s">
        <v>11</v>
      </c>
    </row>
    <row r="1306" spans="1:4" s="1161" customFormat="1" ht="11.25" customHeight="1" x14ac:dyDescent="0.2">
      <c r="A1306" s="1425" t="s">
        <v>837</v>
      </c>
      <c r="B1306" s="1162">
        <v>128</v>
      </c>
      <c r="C1306" s="1162">
        <v>128</v>
      </c>
      <c r="D1306" s="1163" t="s">
        <v>3223</v>
      </c>
    </row>
    <row r="1307" spans="1:4" s="1161" customFormat="1" ht="11.25" customHeight="1" x14ac:dyDescent="0.2">
      <c r="A1307" s="1425"/>
      <c r="B1307" s="1162">
        <v>909.5</v>
      </c>
      <c r="C1307" s="1162">
        <v>909.5</v>
      </c>
      <c r="D1307" s="1163" t="s">
        <v>4310</v>
      </c>
    </row>
    <row r="1308" spans="1:4" s="1161" customFormat="1" ht="11.25" customHeight="1" x14ac:dyDescent="0.2">
      <c r="A1308" s="1425"/>
      <c r="B1308" s="1162">
        <v>100</v>
      </c>
      <c r="C1308" s="1162">
        <v>100</v>
      </c>
      <c r="D1308" s="1163" t="s">
        <v>3072</v>
      </c>
    </row>
    <row r="1309" spans="1:4" s="1161" customFormat="1" ht="11.25" customHeight="1" x14ac:dyDescent="0.2">
      <c r="A1309" s="1425"/>
      <c r="B1309" s="1162">
        <v>2150</v>
      </c>
      <c r="C1309" s="1162">
        <v>2150</v>
      </c>
      <c r="D1309" s="1163" t="s">
        <v>4874</v>
      </c>
    </row>
    <row r="1310" spans="1:4" s="1161" customFormat="1" ht="11.25" customHeight="1" x14ac:dyDescent="0.2">
      <c r="A1310" s="1425"/>
      <c r="B1310" s="1162">
        <v>90</v>
      </c>
      <c r="C1310" s="1162">
        <v>90</v>
      </c>
      <c r="D1310" s="1163" t="s">
        <v>685</v>
      </c>
    </row>
    <row r="1311" spans="1:4" s="1161" customFormat="1" ht="11.25" customHeight="1" x14ac:dyDescent="0.2">
      <c r="A1311" s="1425"/>
      <c r="B1311" s="1162">
        <v>67.17</v>
      </c>
      <c r="C1311" s="1162">
        <v>67.145499999999998</v>
      </c>
      <c r="D1311" s="1163" t="s">
        <v>3491</v>
      </c>
    </row>
    <row r="1312" spans="1:4" s="1161" customFormat="1" ht="11.25" customHeight="1" x14ac:dyDescent="0.2">
      <c r="A1312" s="1425"/>
      <c r="B1312" s="1162">
        <v>46079.89</v>
      </c>
      <c r="C1312" s="1162">
        <v>46079.89</v>
      </c>
      <c r="D1312" s="1163" t="s">
        <v>568</v>
      </c>
    </row>
    <row r="1313" spans="1:4" s="1161" customFormat="1" ht="11.25" customHeight="1" x14ac:dyDescent="0.2">
      <c r="A1313" s="1425"/>
      <c r="B1313" s="1162">
        <v>8828</v>
      </c>
      <c r="C1313" s="1162">
        <v>8532.9930100000001</v>
      </c>
      <c r="D1313" s="1163" t="s">
        <v>679</v>
      </c>
    </row>
    <row r="1314" spans="1:4" s="1161" customFormat="1" ht="11.25" customHeight="1" x14ac:dyDescent="0.2">
      <c r="A1314" s="1425"/>
      <c r="B1314" s="1162">
        <v>1120</v>
      </c>
      <c r="C1314" s="1162">
        <v>1120</v>
      </c>
      <c r="D1314" s="1163" t="s">
        <v>680</v>
      </c>
    </row>
    <row r="1315" spans="1:4" s="1161" customFormat="1" ht="11.25" customHeight="1" x14ac:dyDescent="0.2">
      <c r="A1315" s="1425"/>
      <c r="B1315" s="1162">
        <v>0.01</v>
      </c>
      <c r="C1315" s="1162">
        <v>0</v>
      </c>
      <c r="D1315" s="1163" t="s">
        <v>1720</v>
      </c>
    </row>
    <row r="1316" spans="1:4" s="1161" customFormat="1" ht="21" x14ac:dyDescent="0.2">
      <c r="A1316" s="1425"/>
      <c r="B1316" s="1162">
        <v>134.80000000000001</v>
      </c>
      <c r="C1316" s="1162">
        <v>134.80000000000001</v>
      </c>
      <c r="D1316" s="1163" t="s">
        <v>2642</v>
      </c>
    </row>
    <row r="1317" spans="1:4" s="1161" customFormat="1" ht="11.25" customHeight="1" x14ac:dyDescent="0.2">
      <c r="A1317" s="1425"/>
      <c r="B1317" s="1162">
        <v>30</v>
      </c>
      <c r="C1317" s="1162">
        <v>30</v>
      </c>
      <c r="D1317" s="1163" t="s">
        <v>2859</v>
      </c>
    </row>
    <row r="1318" spans="1:4" s="1161" customFormat="1" ht="11.25" customHeight="1" x14ac:dyDescent="0.2">
      <c r="A1318" s="1426"/>
      <c r="B1318" s="1157">
        <v>59637.37</v>
      </c>
      <c r="C1318" s="1157">
        <v>59342.328509999999</v>
      </c>
      <c r="D1318" s="1164" t="s">
        <v>11</v>
      </c>
    </row>
    <row r="1319" spans="1:4" s="1161" customFormat="1" ht="11.25" customHeight="1" x14ac:dyDescent="0.2">
      <c r="A1319" s="1425" t="s">
        <v>3764</v>
      </c>
      <c r="B1319" s="1162">
        <v>91</v>
      </c>
      <c r="C1319" s="1162">
        <v>91</v>
      </c>
      <c r="D1319" s="1163" t="s">
        <v>3223</v>
      </c>
    </row>
    <row r="1320" spans="1:4" s="1161" customFormat="1" ht="11.25" customHeight="1" x14ac:dyDescent="0.2">
      <c r="A1320" s="1425"/>
      <c r="B1320" s="1162">
        <v>0.01</v>
      </c>
      <c r="C1320" s="1162">
        <v>0</v>
      </c>
      <c r="D1320" s="1163" t="s">
        <v>4267</v>
      </c>
    </row>
    <row r="1321" spans="1:4" s="1161" customFormat="1" ht="11.25" customHeight="1" x14ac:dyDescent="0.2">
      <c r="A1321" s="1425"/>
      <c r="B1321" s="1162">
        <v>3.87</v>
      </c>
      <c r="C1321" s="1162">
        <v>3.8533599999999999</v>
      </c>
      <c r="D1321" s="1163" t="s">
        <v>2807</v>
      </c>
    </row>
    <row r="1322" spans="1:4" s="1161" customFormat="1" ht="11.25" customHeight="1" x14ac:dyDescent="0.2">
      <c r="A1322" s="1425"/>
      <c r="B1322" s="1162">
        <v>1047.8</v>
      </c>
      <c r="C1322" s="1162">
        <v>1047.8</v>
      </c>
      <c r="D1322" s="1163" t="s">
        <v>685</v>
      </c>
    </row>
    <row r="1323" spans="1:4" s="1161" customFormat="1" ht="11.25" customHeight="1" x14ac:dyDescent="0.2">
      <c r="A1323" s="1425"/>
      <c r="B1323" s="1162">
        <v>15</v>
      </c>
      <c r="C1323" s="1162">
        <v>15</v>
      </c>
      <c r="D1323" s="1163" t="s">
        <v>684</v>
      </c>
    </row>
    <row r="1324" spans="1:4" s="1161" customFormat="1" ht="11.25" customHeight="1" x14ac:dyDescent="0.2">
      <c r="A1324" s="1425"/>
      <c r="B1324" s="1162">
        <v>31977.56</v>
      </c>
      <c r="C1324" s="1162">
        <v>31977.554</v>
      </c>
      <c r="D1324" s="1163" t="s">
        <v>568</v>
      </c>
    </row>
    <row r="1325" spans="1:4" s="1161" customFormat="1" ht="11.25" customHeight="1" x14ac:dyDescent="0.2">
      <c r="A1325" s="1425"/>
      <c r="B1325" s="1162">
        <v>5364</v>
      </c>
      <c r="C1325" s="1162">
        <v>5007.2252099999996</v>
      </c>
      <c r="D1325" s="1163" t="s">
        <v>679</v>
      </c>
    </row>
    <row r="1326" spans="1:4" s="1161" customFormat="1" ht="11.25" customHeight="1" x14ac:dyDescent="0.2">
      <c r="A1326" s="1425"/>
      <c r="B1326" s="1162">
        <v>1005</v>
      </c>
      <c r="C1326" s="1162">
        <v>1005</v>
      </c>
      <c r="D1326" s="1163" t="s">
        <v>680</v>
      </c>
    </row>
    <row r="1327" spans="1:4" s="1161" customFormat="1" ht="11.25" customHeight="1" x14ac:dyDescent="0.2">
      <c r="A1327" s="1425"/>
      <c r="B1327" s="1162">
        <v>15450</v>
      </c>
      <c r="C1327" s="1162">
        <v>0</v>
      </c>
      <c r="D1327" s="1163" t="s">
        <v>4875</v>
      </c>
    </row>
    <row r="1328" spans="1:4" s="1161" customFormat="1" ht="21" x14ac:dyDescent="0.2">
      <c r="A1328" s="1425"/>
      <c r="B1328" s="1162">
        <v>134.80000000000001</v>
      </c>
      <c r="C1328" s="1162">
        <v>134.80000000000001</v>
      </c>
      <c r="D1328" s="1163" t="s">
        <v>2642</v>
      </c>
    </row>
    <row r="1329" spans="1:4" s="1161" customFormat="1" ht="11.25" customHeight="1" x14ac:dyDescent="0.2">
      <c r="A1329" s="1426"/>
      <c r="B1329" s="1157">
        <v>55089.04</v>
      </c>
      <c r="C1329" s="1157">
        <v>39282.23257</v>
      </c>
      <c r="D1329" s="1164" t="s">
        <v>11</v>
      </c>
    </row>
    <row r="1330" spans="1:4" s="1161" customFormat="1" ht="11.25" customHeight="1" x14ac:dyDescent="0.2">
      <c r="A1330" s="1425" t="s">
        <v>843</v>
      </c>
      <c r="B1330" s="1162">
        <v>2044.21</v>
      </c>
      <c r="C1330" s="1162">
        <v>2044.21</v>
      </c>
      <c r="D1330" s="1163" t="s">
        <v>3223</v>
      </c>
    </row>
    <row r="1331" spans="1:4" s="1161" customFormat="1" ht="11.25" customHeight="1" x14ac:dyDescent="0.2">
      <c r="A1331" s="1425"/>
      <c r="B1331" s="1162">
        <v>750</v>
      </c>
      <c r="C1331" s="1162">
        <v>750</v>
      </c>
      <c r="D1331" s="1163" t="s">
        <v>2824</v>
      </c>
    </row>
    <row r="1332" spans="1:4" s="1161" customFormat="1" ht="11.25" customHeight="1" x14ac:dyDescent="0.2">
      <c r="A1332" s="1425"/>
      <c r="B1332" s="1162">
        <v>405</v>
      </c>
      <c r="C1332" s="1162">
        <v>405</v>
      </c>
      <c r="D1332" s="1163" t="s">
        <v>4169</v>
      </c>
    </row>
    <row r="1333" spans="1:4" s="1161" customFormat="1" ht="11.25" customHeight="1" x14ac:dyDescent="0.2">
      <c r="A1333" s="1425"/>
      <c r="B1333" s="1162">
        <v>376.6</v>
      </c>
      <c r="C1333" s="1162">
        <v>376.6</v>
      </c>
      <c r="D1333" s="1163" t="s">
        <v>685</v>
      </c>
    </row>
    <row r="1334" spans="1:4" s="1161" customFormat="1" ht="11.25" customHeight="1" x14ac:dyDescent="0.2">
      <c r="A1334" s="1425"/>
      <c r="B1334" s="1162">
        <v>38404.75</v>
      </c>
      <c r="C1334" s="1162">
        <v>38404.749000000003</v>
      </c>
      <c r="D1334" s="1163" t="s">
        <v>568</v>
      </c>
    </row>
    <row r="1335" spans="1:4" s="1161" customFormat="1" ht="11.25" customHeight="1" x14ac:dyDescent="0.2">
      <c r="A1335" s="1425"/>
      <c r="B1335" s="1162">
        <v>8070</v>
      </c>
      <c r="C1335" s="1162">
        <v>6527</v>
      </c>
      <c r="D1335" s="1163" t="s">
        <v>679</v>
      </c>
    </row>
    <row r="1336" spans="1:4" s="1161" customFormat="1" ht="11.25" customHeight="1" x14ac:dyDescent="0.2">
      <c r="A1336" s="1425"/>
      <c r="B1336" s="1162">
        <v>378</v>
      </c>
      <c r="C1336" s="1162">
        <v>378</v>
      </c>
      <c r="D1336" s="1163" t="s">
        <v>680</v>
      </c>
    </row>
    <row r="1337" spans="1:4" s="1161" customFormat="1" ht="21" x14ac:dyDescent="0.2">
      <c r="A1337" s="1425"/>
      <c r="B1337" s="1162">
        <v>134.80000000000001</v>
      </c>
      <c r="C1337" s="1162">
        <v>134.80000000000001</v>
      </c>
      <c r="D1337" s="1163" t="s">
        <v>2642</v>
      </c>
    </row>
    <row r="1338" spans="1:4" s="1161" customFormat="1" ht="11.25" customHeight="1" x14ac:dyDescent="0.2">
      <c r="A1338" s="1425"/>
      <c r="B1338" s="1162">
        <v>378.3</v>
      </c>
      <c r="C1338" s="1162">
        <v>378.3</v>
      </c>
      <c r="D1338" s="1163" t="s">
        <v>681</v>
      </c>
    </row>
    <row r="1339" spans="1:4" s="1161" customFormat="1" ht="11.25" customHeight="1" x14ac:dyDescent="0.2">
      <c r="A1339" s="1426"/>
      <c r="B1339" s="1157">
        <v>50941.66</v>
      </c>
      <c r="C1339" s="1157">
        <v>49398.659000000007</v>
      </c>
      <c r="D1339" s="1164" t="s">
        <v>11</v>
      </c>
    </row>
    <row r="1340" spans="1:4" s="1161" customFormat="1" ht="11.25" customHeight="1" x14ac:dyDescent="0.2">
      <c r="A1340" s="1425" t="s">
        <v>881</v>
      </c>
      <c r="B1340" s="1162">
        <v>146</v>
      </c>
      <c r="C1340" s="1162">
        <v>146</v>
      </c>
      <c r="D1340" s="1163" t="s">
        <v>3223</v>
      </c>
    </row>
    <row r="1341" spans="1:4" s="1161" customFormat="1" ht="11.25" customHeight="1" x14ac:dyDescent="0.2">
      <c r="A1341" s="1425"/>
      <c r="B1341" s="1162">
        <v>230</v>
      </c>
      <c r="C1341" s="1162">
        <v>230</v>
      </c>
      <c r="D1341" s="1163" t="s">
        <v>3072</v>
      </c>
    </row>
    <row r="1342" spans="1:4" s="1161" customFormat="1" ht="11.25" customHeight="1" x14ac:dyDescent="0.2">
      <c r="A1342" s="1425"/>
      <c r="B1342" s="1162">
        <v>50</v>
      </c>
      <c r="C1342" s="1162">
        <v>50</v>
      </c>
      <c r="D1342" s="1163" t="s">
        <v>3253</v>
      </c>
    </row>
    <row r="1343" spans="1:4" s="1161" customFormat="1" ht="11.25" customHeight="1" x14ac:dyDescent="0.2">
      <c r="A1343" s="1425"/>
      <c r="B1343" s="1162">
        <v>165.04000000000002</v>
      </c>
      <c r="C1343" s="1162">
        <v>165.00550000000001</v>
      </c>
      <c r="D1343" s="1163" t="s">
        <v>3491</v>
      </c>
    </row>
    <row r="1344" spans="1:4" s="1161" customFormat="1" ht="11.25" customHeight="1" x14ac:dyDescent="0.2">
      <c r="A1344" s="1425"/>
      <c r="B1344" s="1162">
        <v>40218.720000000001</v>
      </c>
      <c r="C1344" s="1162">
        <v>40218.717000000004</v>
      </c>
      <c r="D1344" s="1163" t="s">
        <v>568</v>
      </c>
    </row>
    <row r="1345" spans="1:4" s="1161" customFormat="1" ht="11.25" customHeight="1" x14ac:dyDescent="0.2">
      <c r="A1345" s="1425"/>
      <c r="B1345" s="1162">
        <v>2844</v>
      </c>
      <c r="C1345" s="1162">
        <v>2701.87284</v>
      </c>
      <c r="D1345" s="1163" t="s">
        <v>679</v>
      </c>
    </row>
    <row r="1346" spans="1:4" s="1161" customFormat="1" ht="11.25" customHeight="1" x14ac:dyDescent="0.2">
      <c r="A1346" s="1425"/>
      <c r="B1346" s="1162">
        <v>477</v>
      </c>
      <c r="C1346" s="1162">
        <v>477</v>
      </c>
      <c r="D1346" s="1163" t="s">
        <v>680</v>
      </c>
    </row>
    <row r="1347" spans="1:4" s="1161" customFormat="1" ht="21" x14ac:dyDescent="0.2">
      <c r="A1347" s="1425"/>
      <c r="B1347" s="1162">
        <v>229.16</v>
      </c>
      <c r="C1347" s="1162">
        <v>229.16</v>
      </c>
      <c r="D1347" s="1163" t="s">
        <v>2642</v>
      </c>
    </row>
    <row r="1348" spans="1:4" s="1161" customFormat="1" ht="11.25" customHeight="1" x14ac:dyDescent="0.2">
      <c r="A1348" s="1425"/>
      <c r="B1348" s="1162">
        <v>720.8</v>
      </c>
      <c r="C1348" s="1162">
        <v>720.8</v>
      </c>
      <c r="D1348" s="1163" t="s">
        <v>681</v>
      </c>
    </row>
    <row r="1349" spans="1:4" s="1161" customFormat="1" ht="11.25" customHeight="1" x14ac:dyDescent="0.2">
      <c r="A1349" s="1426"/>
      <c r="B1349" s="1157">
        <v>45080.720000000008</v>
      </c>
      <c r="C1349" s="1157">
        <v>44938.555340000006</v>
      </c>
      <c r="D1349" s="1164" t="s">
        <v>11</v>
      </c>
    </row>
    <row r="1350" spans="1:4" s="1161" customFormat="1" ht="11.25" customHeight="1" x14ac:dyDescent="0.2">
      <c r="A1350" s="1425" t="s">
        <v>868</v>
      </c>
      <c r="B1350" s="1162">
        <v>1895.76</v>
      </c>
      <c r="C1350" s="1162">
        <v>1895.7639999999999</v>
      </c>
      <c r="D1350" s="1163" t="s">
        <v>3223</v>
      </c>
    </row>
    <row r="1351" spans="1:4" s="1161" customFormat="1" ht="11.25" customHeight="1" x14ac:dyDescent="0.2">
      <c r="A1351" s="1425"/>
      <c r="B1351" s="1162">
        <v>250</v>
      </c>
      <c r="C1351" s="1162">
        <v>250</v>
      </c>
      <c r="D1351" s="1163" t="s">
        <v>3072</v>
      </c>
    </row>
    <row r="1352" spans="1:4" s="1161" customFormat="1" ht="11.25" customHeight="1" x14ac:dyDescent="0.2">
      <c r="A1352" s="1425"/>
      <c r="B1352" s="1162">
        <v>2343.31</v>
      </c>
      <c r="C1352" s="1162">
        <v>418.66</v>
      </c>
      <c r="D1352" s="1163" t="s">
        <v>2861</v>
      </c>
    </row>
    <row r="1353" spans="1:4" s="1161" customFormat="1" ht="11.25" customHeight="1" x14ac:dyDescent="0.2">
      <c r="A1353" s="1425"/>
      <c r="B1353" s="1162">
        <v>152.27000000000001</v>
      </c>
      <c r="C1353" s="1162">
        <v>152.249</v>
      </c>
      <c r="D1353" s="1163" t="s">
        <v>3491</v>
      </c>
    </row>
    <row r="1354" spans="1:4" s="1161" customFormat="1" ht="11.25" customHeight="1" x14ac:dyDescent="0.2">
      <c r="A1354" s="1425"/>
      <c r="B1354" s="1162">
        <v>79596.350000000006</v>
      </c>
      <c r="C1354" s="1162">
        <v>79596.350000000006</v>
      </c>
      <c r="D1354" s="1163" t="s">
        <v>568</v>
      </c>
    </row>
    <row r="1355" spans="1:4" s="1161" customFormat="1" ht="11.25" customHeight="1" x14ac:dyDescent="0.2">
      <c r="A1355" s="1425"/>
      <c r="B1355" s="1162">
        <v>5569</v>
      </c>
      <c r="C1355" s="1162">
        <v>5171.8155699999998</v>
      </c>
      <c r="D1355" s="1163" t="s">
        <v>679</v>
      </c>
    </row>
    <row r="1356" spans="1:4" s="1161" customFormat="1" ht="11.25" customHeight="1" x14ac:dyDescent="0.2">
      <c r="A1356" s="1425"/>
      <c r="B1356" s="1162">
        <v>430</v>
      </c>
      <c r="C1356" s="1162">
        <v>430</v>
      </c>
      <c r="D1356" s="1163" t="s">
        <v>680</v>
      </c>
    </row>
    <row r="1357" spans="1:4" s="1161" customFormat="1" ht="11.25" customHeight="1" x14ac:dyDescent="0.2">
      <c r="A1357" s="1425"/>
      <c r="B1357" s="1162">
        <v>299.14999999999998</v>
      </c>
      <c r="C1357" s="1162">
        <v>295.24</v>
      </c>
      <c r="D1357" s="1163" t="s">
        <v>4273</v>
      </c>
    </row>
    <row r="1358" spans="1:4" s="1161" customFormat="1" ht="21" x14ac:dyDescent="0.2">
      <c r="A1358" s="1425"/>
      <c r="B1358" s="1162">
        <v>134.80000000000001</v>
      </c>
      <c r="C1358" s="1162">
        <v>134.80000000000001</v>
      </c>
      <c r="D1358" s="1163" t="s">
        <v>2642</v>
      </c>
    </row>
    <row r="1359" spans="1:4" s="1161" customFormat="1" ht="11.25" customHeight="1" x14ac:dyDescent="0.2">
      <c r="A1359" s="1425"/>
      <c r="B1359" s="1162">
        <v>9862.7999999999993</v>
      </c>
      <c r="C1359" s="1162">
        <v>7066.5241100000003</v>
      </c>
      <c r="D1359" s="1163" t="s">
        <v>3271</v>
      </c>
    </row>
    <row r="1360" spans="1:4" s="1161" customFormat="1" ht="11.25" customHeight="1" x14ac:dyDescent="0.2">
      <c r="A1360" s="1426"/>
      <c r="B1360" s="1157">
        <v>100533.44</v>
      </c>
      <c r="C1360" s="1157">
        <v>95411.402680000014</v>
      </c>
      <c r="D1360" s="1164" t="s">
        <v>11</v>
      </c>
    </row>
    <row r="1361" spans="1:4" s="1161" customFormat="1" ht="11.25" customHeight="1" x14ac:dyDescent="0.2">
      <c r="A1361" s="1425" t="s">
        <v>883</v>
      </c>
      <c r="B1361" s="1162">
        <v>73</v>
      </c>
      <c r="C1361" s="1162">
        <v>73</v>
      </c>
      <c r="D1361" s="1163" t="s">
        <v>3223</v>
      </c>
    </row>
    <row r="1362" spans="1:4" s="1161" customFormat="1" ht="11.25" customHeight="1" x14ac:dyDescent="0.2">
      <c r="A1362" s="1425"/>
      <c r="B1362" s="1162">
        <v>4000</v>
      </c>
      <c r="C1362" s="1162">
        <v>4000</v>
      </c>
      <c r="D1362" s="1163" t="s">
        <v>4851</v>
      </c>
    </row>
    <row r="1363" spans="1:4" s="1161" customFormat="1" ht="11.25" customHeight="1" x14ac:dyDescent="0.2">
      <c r="A1363" s="1425"/>
      <c r="B1363" s="1162">
        <v>107.24000000000001</v>
      </c>
      <c r="C1363" s="1162">
        <v>107.226</v>
      </c>
      <c r="D1363" s="1163" t="s">
        <v>3491</v>
      </c>
    </row>
    <row r="1364" spans="1:4" s="1161" customFormat="1" ht="11.25" customHeight="1" x14ac:dyDescent="0.2">
      <c r="A1364" s="1425"/>
      <c r="B1364" s="1162">
        <v>46207.24</v>
      </c>
      <c r="C1364" s="1162">
        <v>46207.240000000005</v>
      </c>
      <c r="D1364" s="1163" t="s">
        <v>568</v>
      </c>
    </row>
    <row r="1365" spans="1:4" s="1161" customFormat="1" ht="11.25" customHeight="1" x14ac:dyDescent="0.2">
      <c r="A1365" s="1425"/>
      <c r="B1365" s="1162">
        <v>2550</v>
      </c>
      <c r="C1365" s="1162">
        <v>2387.3389999999999</v>
      </c>
      <c r="D1365" s="1163" t="s">
        <v>679</v>
      </c>
    </row>
    <row r="1366" spans="1:4" s="1161" customFormat="1" ht="11.25" customHeight="1" x14ac:dyDescent="0.2">
      <c r="A1366" s="1425"/>
      <c r="B1366" s="1162">
        <v>665</v>
      </c>
      <c r="C1366" s="1162">
        <v>665</v>
      </c>
      <c r="D1366" s="1163" t="s">
        <v>680</v>
      </c>
    </row>
    <row r="1367" spans="1:4" s="1161" customFormat="1" ht="21" x14ac:dyDescent="0.2">
      <c r="A1367" s="1425"/>
      <c r="B1367" s="1162">
        <v>229.16</v>
      </c>
      <c r="C1367" s="1162">
        <v>229.16</v>
      </c>
      <c r="D1367" s="1163" t="s">
        <v>2642</v>
      </c>
    </row>
    <row r="1368" spans="1:4" s="1161" customFormat="1" ht="11.25" customHeight="1" x14ac:dyDescent="0.2">
      <c r="A1368" s="1425"/>
      <c r="B1368" s="1162">
        <v>772.7</v>
      </c>
      <c r="C1368" s="1162">
        <v>772.7</v>
      </c>
      <c r="D1368" s="1163" t="s">
        <v>681</v>
      </c>
    </row>
    <row r="1369" spans="1:4" s="1161" customFormat="1" ht="11.25" customHeight="1" x14ac:dyDescent="0.2">
      <c r="A1369" s="1426"/>
      <c r="B1369" s="1157">
        <v>54604.34</v>
      </c>
      <c r="C1369" s="1157">
        <v>54441.665000000008</v>
      </c>
      <c r="D1369" s="1164" t="s">
        <v>11</v>
      </c>
    </row>
    <row r="1370" spans="1:4" s="1161" customFormat="1" ht="11.25" customHeight="1" x14ac:dyDescent="0.2">
      <c r="A1370" s="1425" t="s">
        <v>811</v>
      </c>
      <c r="B1370" s="1162">
        <v>91</v>
      </c>
      <c r="C1370" s="1162">
        <v>91</v>
      </c>
      <c r="D1370" s="1163" t="s">
        <v>3223</v>
      </c>
    </row>
    <row r="1371" spans="1:4" s="1161" customFormat="1" ht="11.25" customHeight="1" x14ac:dyDescent="0.2">
      <c r="A1371" s="1425"/>
      <c r="B1371" s="1162">
        <v>180</v>
      </c>
      <c r="C1371" s="1162">
        <v>180</v>
      </c>
      <c r="D1371" s="1163" t="s">
        <v>685</v>
      </c>
    </row>
    <row r="1372" spans="1:4" s="1161" customFormat="1" ht="11.25" customHeight="1" x14ac:dyDescent="0.2">
      <c r="A1372" s="1425"/>
      <c r="B1372" s="1162">
        <v>50</v>
      </c>
      <c r="C1372" s="1162">
        <v>50</v>
      </c>
      <c r="D1372" s="1163" t="s">
        <v>684</v>
      </c>
    </row>
    <row r="1373" spans="1:4" s="1161" customFormat="1" ht="11.25" customHeight="1" x14ac:dyDescent="0.2">
      <c r="A1373" s="1425"/>
      <c r="B1373" s="1162">
        <v>35.049999999999997</v>
      </c>
      <c r="C1373" s="1162">
        <v>35.048000000000002</v>
      </c>
      <c r="D1373" s="1163" t="s">
        <v>3699</v>
      </c>
    </row>
    <row r="1374" spans="1:4" s="1161" customFormat="1" ht="11.25" customHeight="1" x14ac:dyDescent="0.2">
      <c r="A1374" s="1425"/>
      <c r="B1374" s="1162">
        <v>37456.230000000003</v>
      </c>
      <c r="C1374" s="1162">
        <v>37456.232000000004</v>
      </c>
      <c r="D1374" s="1163" t="s">
        <v>568</v>
      </c>
    </row>
    <row r="1375" spans="1:4" s="1161" customFormat="1" ht="11.25" customHeight="1" x14ac:dyDescent="0.2">
      <c r="A1375" s="1425"/>
      <c r="B1375" s="1162">
        <v>4900</v>
      </c>
      <c r="C1375" s="1162">
        <v>4478.5587100000002</v>
      </c>
      <c r="D1375" s="1163" t="s">
        <v>679</v>
      </c>
    </row>
    <row r="1376" spans="1:4" s="1161" customFormat="1" ht="11.25" customHeight="1" x14ac:dyDescent="0.2">
      <c r="A1376" s="1425"/>
      <c r="B1376" s="1162">
        <v>640</v>
      </c>
      <c r="C1376" s="1162">
        <v>640</v>
      </c>
      <c r="D1376" s="1163" t="s">
        <v>680</v>
      </c>
    </row>
    <row r="1377" spans="1:4" s="1161" customFormat="1" ht="21" x14ac:dyDescent="0.2">
      <c r="A1377" s="1425"/>
      <c r="B1377" s="1162">
        <v>844.16</v>
      </c>
      <c r="C1377" s="1162">
        <v>844.16</v>
      </c>
      <c r="D1377" s="1163" t="s">
        <v>2642</v>
      </c>
    </row>
    <row r="1378" spans="1:4" s="1161" customFormat="1" ht="11.25" customHeight="1" x14ac:dyDescent="0.2">
      <c r="A1378" s="1426"/>
      <c r="B1378" s="1157">
        <v>44196.44000000001</v>
      </c>
      <c r="C1378" s="1157">
        <v>43774.998710000007</v>
      </c>
      <c r="D1378" s="1164" t="s">
        <v>11</v>
      </c>
    </row>
    <row r="1379" spans="1:4" s="1161" customFormat="1" ht="11.25" customHeight="1" x14ac:dyDescent="0.2">
      <c r="A1379" s="1425" t="s">
        <v>1727</v>
      </c>
      <c r="B1379" s="1162">
        <v>146</v>
      </c>
      <c r="C1379" s="1162">
        <v>146</v>
      </c>
      <c r="D1379" s="1163" t="s">
        <v>3223</v>
      </c>
    </row>
    <row r="1380" spans="1:4" s="1161" customFormat="1" ht="11.25" customHeight="1" x14ac:dyDescent="0.2">
      <c r="A1380" s="1425"/>
      <c r="B1380" s="1162">
        <v>1800</v>
      </c>
      <c r="C1380" s="1162">
        <v>1800</v>
      </c>
      <c r="D1380" s="1163" t="s">
        <v>2824</v>
      </c>
    </row>
    <row r="1381" spans="1:4" s="1161" customFormat="1" ht="11.25" customHeight="1" x14ac:dyDescent="0.2">
      <c r="A1381" s="1425"/>
      <c r="B1381" s="1162">
        <v>42.3</v>
      </c>
      <c r="C1381" s="1162">
        <v>42.3</v>
      </c>
      <c r="D1381" s="1163" t="s">
        <v>682</v>
      </c>
    </row>
    <row r="1382" spans="1:4" s="1161" customFormat="1" ht="11.25" customHeight="1" x14ac:dyDescent="0.2">
      <c r="A1382" s="1425"/>
      <c r="B1382" s="1162">
        <v>30.04</v>
      </c>
      <c r="C1382" s="1162">
        <v>30.04</v>
      </c>
      <c r="D1382" s="1163" t="s">
        <v>687</v>
      </c>
    </row>
    <row r="1383" spans="1:4" s="1161" customFormat="1" ht="11.25" customHeight="1" x14ac:dyDescent="0.2">
      <c r="A1383" s="1425"/>
      <c r="B1383" s="1162">
        <v>197.4</v>
      </c>
      <c r="C1383" s="1162">
        <v>197.4</v>
      </c>
      <c r="D1383" s="1163" t="s">
        <v>3253</v>
      </c>
    </row>
    <row r="1384" spans="1:4" s="1161" customFormat="1" ht="11.25" customHeight="1" x14ac:dyDescent="0.2">
      <c r="A1384" s="1425"/>
      <c r="B1384" s="1162">
        <v>238</v>
      </c>
      <c r="C1384" s="1162">
        <v>238</v>
      </c>
      <c r="D1384" s="1163" t="s">
        <v>685</v>
      </c>
    </row>
    <row r="1385" spans="1:4" s="1161" customFormat="1" ht="11.25" customHeight="1" x14ac:dyDescent="0.2">
      <c r="A1385" s="1425"/>
      <c r="B1385" s="1162">
        <v>36388.229999999996</v>
      </c>
      <c r="C1385" s="1162">
        <v>36388.224999999999</v>
      </c>
      <c r="D1385" s="1163" t="s">
        <v>568</v>
      </c>
    </row>
    <row r="1386" spans="1:4" s="1161" customFormat="1" ht="11.25" customHeight="1" x14ac:dyDescent="0.2">
      <c r="A1386" s="1425"/>
      <c r="B1386" s="1162">
        <v>14650</v>
      </c>
      <c r="C1386" s="1162">
        <v>12789.048500000001</v>
      </c>
      <c r="D1386" s="1163" t="s">
        <v>679</v>
      </c>
    </row>
    <row r="1387" spans="1:4" s="1161" customFormat="1" ht="11.25" customHeight="1" x14ac:dyDescent="0.2">
      <c r="A1387" s="1425"/>
      <c r="B1387" s="1162">
        <v>2150</v>
      </c>
      <c r="C1387" s="1162">
        <v>2150</v>
      </c>
      <c r="D1387" s="1163" t="s">
        <v>680</v>
      </c>
    </row>
    <row r="1388" spans="1:4" s="1161" customFormat="1" ht="21" x14ac:dyDescent="0.2">
      <c r="A1388" s="1425"/>
      <c r="B1388" s="1162">
        <v>229.16</v>
      </c>
      <c r="C1388" s="1162">
        <v>229.16</v>
      </c>
      <c r="D1388" s="1163" t="s">
        <v>2642</v>
      </c>
    </row>
    <row r="1389" spans="1:4" s="1161" customFormat="1" ht="11.25" customHeight="1" x14ac:dyDescent="0.2">
      <c r="A1389" s="1426"/>
      <c r="B1389" s="1157">
        <v>55871.13</v>
      </c>
      <c r="C1389" s="1157">
        <v>54010.173499999997</v>
      </c>
      <c r="D1389" s="1164" t="s">
        <v>11</v>
      </c>
    </row>
    <row r="1390" spans="1:4" s="1161" customFormat="1" ht="11.25" customHeight="1" x14ac:dyDescent="0.2">
      <c r="A1390" s="1425" t="s">
        <v>812</v>
      </c>
      <c r="B1390" s="1162">
        <v>531.9</v>
      </c>
      <c r="C1390" s="1162">
        <v>54.45</v>
      </c>
      <c r="D1390" s="1163" t="s">
        <v>4225</v>
      </c>
    </row>
    <row r="1391" spans="1:4" s="1161" customFormat="1" ht="11.25" customHeight="1" x14ac:dyDescent="0.2">
      <c r="A1391" s="1425"/>
      <c r="B1391" s="1162">
        <v>434.99</v>
      </c>
      <c r="C1391" s="1162">
        <v>434.98063999999999</v>
      </c>
      <c r="D1391" s="1163" t="s">
        <v>3765</v>
      </c>
    </row>
    <row r="1392" spans="1:4" s="1161" customFormat="1" ht="11.25" customHeight="1" x14ac:dyDescent="0.2">
      <c r="A1392" s="1425"/>
      <c r="B1392" s="1162">
        <v>221</v>
      </c>
      <c r="C1392" s="1162">
        <v>221</v>
      </c>
      <c r="D1392" s="1163" t="s">
        <v>685</v>
      </c>
    </row>
    <row r="1393" spans="1:4" s="1161" customFormat="1" ht="11.25" customHeight="1" x14ac:dyDescent="0.2">
      <c r="A1393" s="1425"/>
      <c r="B1393" s="1162">
        <v>65.19</v>
      </c>
      <c r="C1393" s="1162">
        <v>65.162999999999997</v>
      </c>
      <c r="D1393" s="1163" t="s">
        <v>3491</v>
      </c>
    </row>
    <row r="1394" spans="1:4" s="1161" customFormat="1" ht="11.25" customHeight="1" x14ac:dyDescent="0.2">
      <c r="A1394" s="1425"/>
      <c r="B1394" s="1162">
        <v>35.049999999999997</v>
      </c>
      <c r="C1394" s="1162">
        <v>35.048000000000002</v>
      </c>
      <c r="D1394" s="1163" t="s">
        <v>3699</v>
      </c>
    </row>
    <row r="1395" spans="1:4" s="1161" customFormat="1" ht="11.25" customHeight="1" x14ac:dyDescent="0.2">
      <c r="A1395" s="1425"/>
      <c r="B1395" s="1162">
        <v>122714.97</v>
      </c>
      <c r="C1395" s="1162">
        <v>122714.965</v>
      </c>
      <c r="D1395" s="1163" t="s">
        <v>568</v>
      </c>
    </row>
    <row r="1396" spans="1:4" s="1161" customFormat="1" ht="11.25" customHeight="1" x14ac:dyDescent="0.2">
      <c r="A1396" s="1425"/>
      <c r="B1396" s="1162">
        <v>13358.5</v>
      </c>
      <c r="C1396" s="1162">
        <v>9861.956979999999</v>
      </c>
      <c r="D1396" s="1163" t="s">
        <v>679</v>
      </c>
    </row>
    <row r="1397" spans="1:4" s="1161" customFormat="1" ht="11.25" customHeight="1" x14ac:dyDescent="0.2">
      <c r="A1397" s="1425"/>
      <c r="B1397" s="1162">
        <v>1850</v>
      </c>
      <c r="C1397" s="1162">
        <v>1838.4607699999999</v>
      </c>
      <c r="D1397" s="1163" t="s">
        <v>680</v>
      </c>
    </row>
    <row r="1398" spans="1:4" s="1161" customFormat="1" ht="11.25" customHeight="1" x14ac:dyDescent="0.2">
      <c r="A1398" s="1425"/>
      <c r="B1398" s="1162">
        <v>1300</v>
      </c>
      <c r="C1398" s="1162">
        <v>0</v>
      </c>
      <c r="D1398" s="1163" t="s">
        <v>3275</v>
      </c>
    </row>
    <row r="1399" spans="1:4" s="1161" customFormat="1" ht="11.25" customHeight="1" x14ac:dyDescent="0.2">
      <c r="A1399" s="1425"/>
      <c r="B1399" s="1162">
        <v>2500</v>
      </c>
      <c r="C1399" s="1162">
        <v>2231.8122799999996</v>
      </c>
      <c r="D1399" s="1163" t="s">
        <v>1726</v>
      </c>
    </row>
    <row r="1400" spans="1:4" s="1161" customFormat="1" ht="11.25" customHeight="1" x14ac:dyDescent="0.2">
      <c r="A1400" s="1425"/>
      <c r="B1400" s="1162">
        <v>10423.73</v>
      </c>
      <c r="C1400" s="1162">
        <v>3028.5446699999998</v>
      </c>
      <c r="D1400" s="1163" t="s">
        <v>2673</v>
      </c>
    </row>
    <row r="1401" spans="1:4" s="1161" customFormat="1" ht="21" x14ac:dyDescent="0.2">
      <c r="A1401" s="1425"/>
      <c r="B1401" s="1162">
        <v>152.80000000000001</v>
      </c>
      <c r="C1401" s="1162">
        <v>152.80000000000001</v>
      </c>
      <c r="D1401" s="1163" t="s">
        <v>2642</v>
      </c>
    </row>
    <row r="1402" spans="1:4" s="1161" customFormat="1" ht="11.25" customHeight="1" x14ac:dyDescent="0.2">
      <c r="A1402" s="1426"/>
      <c r="B1402" s="1157">
        <v>153588.13</v>
      </c>
      <c r="C1402" s="1157">
        <v>140639.18134000001</v>
      </c>
      <c r="D1402" s="1164" t="s">
        <v>11</v>
      </c>
    </row>
    <row r="1403" spans="1:4" s="1161" customFormat="1" ht="11.25" customHeight="1" x14ac:dyDescent="0.2">
      <c r="A1403" s="1425" t="s">
        <v>824</v>
      </c>
      <c r="B1403" s="1162">
        <v>146</v>
      </c>
      <c r="C1403" s="1162">
        <v>146</v>
      </c>
      <c r="D1403" s="1163" t="s">
        <v>3223</v>
      </c>
    </row>
    <row r="1404" spans="1:4" s="1161" customFormat="1" ht="11.25" customHeight="1" x14ac:dyDescent="0.2">
      <c r="A1404" s="1425"/>
      <c r="B1404" s="1162">
        <v>180</v>
      </c>
      <c r="C1404" s="1162">
        <v>180</v>
      </c>
      <c r="D1404" s="1163" t="s">
        <v>685</v>
      </c>
    </row>
    <row r="1405" spans="1:4" s="1161" customFormat="1" ht="11.25" customHeight="1" x14ac:dyDescent="0.2">
      <c r="A1405" s="1425"/>
      <c r="B1405" s="1162">
        <v>30</v>
      </c>
      <c r="C1405" s="1162">
        <v>30</v>
      </c>
      <c r="D1405" s="1163" t="s">
        <v>684</v>
      </c>
    </row>
    <row r="1406" spans="1:4" s="1161" customFormat="1" ht="11.25" customHeight="1" x14ac:dyDescent="0.2">
      <c r="A1406" s="1425"/>
      <c r="B1406" s="1162">
        <v>35926.17</v>
      </c>
      <c r="C1406" s="1162">
        <v>35926.173000000003</v>
      </c>
      <c r="D1406" s="1163" t="s">
        <v>568</v>
      </c>
    </row>
    <row r="1407" spans="1:4" s="1161" customFormat="1" ht="11.25" customHeight="1" x14ac:dyDescent="0.2">
      <c r="A1407" s="1425"/>
      <c r="B1407" s="1162">
        <v>3144</v>
      </c>
      <c r="C1407" s="1162">
        <v>2818.0904700000001</v>
      </c>
      <c r="D1407" s="1163" t="s">
        <v>679</v>
      </c>
    </row>
    <row r="1408" spans="1:4" s="1161" customFormat="1" ht="11.25" customHeight="1" x14ac:dyDescent="0.2">
      <c r="A1408" s="1425"/>
      <c r="B1408" s="1162">
        <v>28</v>
      </c>
      <c r="C1408" s="1162">
        <v>28</v>
      </c>
      <c r="D1408" s="1163" t="s">
        <v>680</v>
      </c>
    </row>
    <row r="1409" spans="1:4" s="1161" customFormat="1" ht="21" x14ac:dyDescent="0.2">
      <c r="A1409" s="1425"/>
      <c r="B1409" s="1162">
        <v>134.80000000000001</v>
      </c>
      <c r="C1409" s="1162">
        <v>134.80000000000001</v>
      </c>
      <c r="D1409" s="1163" t="s">
        <v>2642</v>
      </c>
    </row>
    <row r="1410" spans="1:4" s="1161" customFormat="1" ht="11.25" customHeight="1" x14ac:dyDescent="0.2">
      <c r="A1410" s="1426"/>
      <c r="B1410" s="1157">
        <v>39588.97</v>
      </c>
      <c r="C1410" s="1157">
        <v>39263.063470000008</v>
      </c>
      <c r="D1410" s="1164" t="s">
        <v>11</v>
      </c>
    </row>
    <row r="1411" spans="1:4" s="1161" customFormat="1" ht="11.25" customHeight="1" x14ac:dyDescent="0.2">
      <c r="A1411" s="1425" t="s">
        <v>817</v>
      </c>
      <c r="B1411" s="1162">
        <v>402</v>
      </c>
      <c r="C1411" s="1162">
        <v>402</v>
      </c>
      <c r="D1411" s="1163" t="s">
        <v>3223</v>
      </c>
    </row>
    <row r="1412" spans="1:4" s="1161" customFormat="1" ht="11.25" customHeight="1" x14ac:dyDescent="0.2">
      <c r="A1412" s="1425"/>
      <c r="B1412" s="1162">
        <v>2125.92</v>
      </c>
      <c r="C1412" s="1162">
        <v>2125.9147499999999</v>
      </c>
      <c r="D1412" s="1163" t="s">
        <v>4310</v>
      </c>
    </row>
    <row r="1413" spans="1:4" s="1161" customFormat="1" ht="11.25" customHeight="1" x14ac:dyDescent="0.2">
      <c r="A1413" s="1425"/>
      <c r="B1413" s="1162">
        <v>200</v>
      </c>
      <c r="C1413" s="1162">
        <v>200</v>
      </c>
      <c r="D1413" s="1163" t="s">
        <v>3072</v>
      </c>
    </row>
    <row r="1414" spans="1:4" s="1161" customFormat="1" ht="11.25" customHeight="1" x14ac:dyDescent="0.2">
      <c r="A1414" s="1425"/>
      <c r="B1414" s="1162">
        <v>147</v>
      </c>
      <c r="C1414" s="1162">
        <v>147</v>
      </c>
      <c r="D1414" s="1163" t="s">
        <v>4166</v>
      </c>
    </row>
    <row r="1415" spans="1:4" s="1161" customFormat="1" ht="11.25" customHeight="1" x14ac:dyDescent="0.2">
      <c r="A1415" s="1425"/>
      <c r="B1415" s="1162">
        <v>400</v>
      </c>
      <c r="C1415" s="1162">
        <v>400</v>
      </c>
      <c r="D1415" s="1163" t="s">
        <v>2824</v>
      </c>
    </row>
    <row r="1416" spans="1:4" s="1161" customFormat="1" ht="11.25" customHeight="1" x14ac:dyDescent="0.2">
      <c r="A1416" s="1425"/>
      <c r="B1416" s="1162">
        <v>64.099999999999994</v>
      </c>
      <c r="C1416" s="1162">
        <v>64.099999999999994</v>
      </c>
      <c r="D1416" s="1163" t="s">
        <v>3253</v>
      </c>
    </row>
    <row r="1417" spans="1:4" s="1161" customFormat="1" ht="11.25" customHeight="1" x14ac:dyDescent="0.2">
      <c r="A1417" s="1425"/>
      <c r="B1417" s="1162">
        <v>362</v>
      </c>
      <c r="C1417" s="1162">
        <v>362</v>
      </c>
      <c r="D1417" s="1163" t="s">
        <v>685</v>
      </c>
    </row>
    <row r="1418" spans="1:4" s="1161" customFormat="1" ht="11.25" customHeight="1" x14ac:dyDescent="0.2">
      <c r="A1418" s="1425"/>
      <c r="B1418" s="1162">
        <v>44316.100000000006</v>
      </c>
      <c r="C1418" s="1162">
        <v>44292.725189999997</v>
      </c>
      <c r="D1418" s="1163" t="s">
        <v>568</v>
      </c>
    </row>
    <row r="1419" spans="1:4" s="1161" customFormat="1" ht="11.25" customHeight="1" x14ac:dyDescent="0.2">
      <c r="A1419" s="1425"/>
      <c r="B1419" s="1162">
        <v>3156</v>
      </c>
      <c r="C1419" s="1162">
        <v>2958.7116000000001</v>
      </c>
      <c r="D1419" s="1163" t="s">
        <v>679</v>
      </c>
    </row>
    <row r="1420" spans="1:4" s="1161" customFormat="1" ht="11.25" customHeight="1" x14ac:dyDescent="0.2">
      <c r="A1420" s="1425"/>
      <c r="B1420" s="1162">
        <v>686</v>
      </c>
      <c r="C1420" s="1162">
        <v>654.26197000000002</v>
      </c>
      <c r="D1420" s="1163" t="s">
        <v>680</v>
      </c>
    </row>
    <row r="1421" spans="1:4" s="1161" customFormat="1" ht="11.25" customHeight="1" x14ac:dyDescent="0.2">
      <c r="A1421" s="1425"/>
      <c r="B1421" s="1162">
        <v>1795.39</v>
      </c>
      <c r="C1421" s="1162">
        <v>1795.3879099999999</v>
      </c>
      <c r="D1421" s="1163" t="s">
        <v>4876</v>
      </c>
    </row>
    <row r="1422" spans="1:4" s="1161" customFormat="1" ht="11.25" customHeight="1" x14ac:dyDescent="0.2">
      <c r="A1422" s="1425"/>
      <c r="B1422" s="1162">
        <v>4097.1099999999997</v>
      </c>
      <c r="C1422" s="1162">
        <v>4097.1017400000001</v>
      </c>
      <c r="D1422" s="1163" t="s">
        <v>4877</v>
      </c>
    </row>
    <row r="1423" spans="1:4" s="1161" customFormat="1" ht="21" x14ac:dyDescent="0.2">
      <c r="A1423" s="1425"/>
      <c r="B1423" s="1162">
        <v>134.80000000000001</v>
      </c>
      <c r="C1423" s="1162">
        <v>134.80000000000001</v>
      </c>
      <c r="D1423" s="1163" t="s">
        <v>2642</v>
      </c>
    </row>
    <row r="1424" spans="1:4" s="1161" customFormat="1" ht="11.25" customHeight="1" x14ac:dyDescent="0.2">
      <c r="A1424" s="1426"/>
      <c r="B1424" s="1157">
        <v>57886.420000000006</v>
      </c>
      <c r="C1424" s="1157">
        <v>57634.00316</v>
      </c>
      <c r="D1424" s="1164" t="s">
        <v>11</v>
      </c>
    </row>
    <row r="1425" spans="1:4" s="1161" customFormat="1" ht="11.25" customHeight="1" x14ac:dyDescent="0.2">
      <c r="A1425" s="1425" t="s">
        <v>819</v>
      </c>
      <c r="B1425" s="1162">
        <v>1543.93</v>
      </c>
      <c r="C1425" s="1162">
        <v>1543.9251300000001</v>
      </c>
      <c r="D1425" s="1163" t="s">
        <v>4310</v>
      </c>
    </row>
    <row r="1426" spans="1:4" s="1161" customFormat="1" ht="11.25" customHeight="1" x14ac:dyDescent="0.2">
      <c r="A1426" s="1425"/>
      <c r="B1426" s="1162">
        <v>800</v>
      </c>
      <c r="C1426" s="1162">
        <v>800</v>
      </c>
      <c r="D1426" s="1163" t="s">
        <v>3072</v>
      </c>
    </row>
    <row r="1427" spans="1:4" s="1161" customFormat="1" ht="11.25" customHeight="1" x14ac:dyDescent="0.2">
      <c r="A1427" s="1425"/>
      <c r="B1427" s="1162">
        <v>1466.08</v>
      </c>
      <c r="C1427" s="1162">
        <v>1466.0790900000002</v>
      </c>
      <c r="D1427" s="1163" t="s">
        <v>4878</v>
      </c>
    </row>
    <row r="1428" spans="1:4" s="1161" customFormat="1" ht="11.25" customHeight="1" x14ac:dyDescent="0.2">
      <c r="A1428" s="1425"/>
      <c r="B1428" s="1162">
        <v>400</v>
      </c>
      <c r="C1428" s="1162">
        <v>400</v>
      </c>
      <c r="D1428" s="1163" t="s">
        <v>3766</v>
      </c>
    </row>
    <row r="1429" spans="1:4" s="1161" customFormat="1" ht="11.25" customHeight="1" x14ac:dyDescent="0.2">
      <c r="A1429" s="1425"/>
      <c r="B1429" s="1162">
        <v>508</v>
      </c>
      <c r="C1429" s="1162">
        <v>508</v>
      </c>
      <c r="D1429" s="1163" t="s">
        <v>685</v>
      </c>
    </row>
    <row r="1430" spans="1:4" s="1161" customFormat="1" ht="11.25" customHeight="1" x14ac:dyDescent="0.2">
      <c r="A1430" s="1425"/>
      <c r="B1430" s="1162">
        <v>42760.62</v>
      </c>
      <c r="C1430" s="1162">
        <v>42760.618999999999</v>
      </c>
      <c r="D1430" s="1163" t="s">
        <v>568</v>
      </c>
    </row>
    <row r="1431" spans="1:4" s="1161" customFormat="1" ht="11.25" customHeight="1" x14ac:dyDescent="0.2">
      <c r="A1431" s="1425"/>
      <c r="B1431" s="1162">
        <v>2605</v>
      </c>
      <c r="C1431" s="1162">
        <v>2445.4204799999998</v>
      </c>
      <c r="D1431" s="1163" t="s">
        <v>679</v>
      </c>
    </row>
    <row r="1432" spans="1:4" s="1161" customFormat="1" ht="11.25" customHeight="1" x14ac:dyDescent="0.2">
      <c r="A1432" s="1425"/>
      <c r="B1432" s="1162">
        <v>72</v>
      </c>
      <c r="C1432" s="1162">
        <v>72</v>
      </c>
      <c r="D1432" s="1163" t="s">
        <v>680</v>
      </c>
    </row>
    <row r="1433" spans="1:4" s="1161" customFormat="1" ht="11.25" customHeight="1" x14ac:dyDescent="0.2">
      <c r="A1433" s="1425"/>
      <c r="B1433" s="1162">
        <v>2616.3000000000002</v>
      </c>
      <c r="C1433" s="1162">
        <v>2616.299</v>
      </c>
      <c r="D1433" s="1163" t="s">
        <v>3272</v>
      </c>
    </row>
    <row r="1434" spans="1:4" s="1161" customFormat="1" ht="21" x14ac:dyDescent="0.2">
      <c r="A1434" s="1425"/>
      <c r="B1434" s="1162">
        <v>134.80000000000001</v>
      </c>
      <c r="C1434" s="1162">
        <v>134.80000000000001</v>
      </c>
      <c r="D1434" s="1163" t="s">
        <v>2642</v>
      </c>
    </row>
    <row r="1435" spans="1:4" s="1161" customFormat="1" ht="11.25" customHeight="1" x14ac:dyDescent="0.2">
      <c r="A1435" s="1426"/>
      <c r="B1435" s="1157">
        <v>52906.73</v>
      </c>
      <c r="C1435" s="1157">
        <v>52747.142700000004</v>
      </c>
      <c r="D1435" s="1164" t="s">
        <v>11</v>
      </c>
    </row>
    <row r="1436" spans="1:4" s="1161" customFormat="1" ht="11.25" customHeight="1" x14ac:dyDescent="0.2">
      <c r="A1436" s="1425" t="s">
        <v>928</v>
      </c>
      <c r="B1436" s="1162">
        <v>32.31</v>
      </c>
      <c r="C1436" s="1162">
        <v>32.307000000000002</v>
      </c>
      <c r="D1436" s="1163" t="s">
        <v>3273</v>
      </c>
    </row>
    <row r="1437" spans="1:4" s="1161" customFormat="1" ht="11.25" customHeight="1" x14ac:dyDescent="0.2">
      <c r="A1437" s="1425"/>
      <c r="B1437" s="1162">
        <v>27589.739999999998</v>
      </c>
      <c r="C1437" s="1162">
        <v>21617.7431</v>
      </c>
      <c r="D1437" s="1163" t="s">
        <v>3274</v>
      </c>
    </row>
    <row r="1438" spans="1:4" s="1161" customFormat="1" ht="11.25" customHeight="1" x14ac:dyDescent="0.2">
      <c r="A1438" s="1425"/>
      <c r="B1438" s="1162">
        <v>150</v>
      </c>
      <c r="C1438" s="1162">
        <v>150</v>
      </c>
      <c r="D1438" s="1163" t="s">
        <v>3253</v>
      </c>
    </row>
    <row r="1439" spans="1:4" s="1161" customFormat="1" ht="11.25" customHeight="1" x14ac:dyDescent="0.2">
      <c r="A1439" s="1425"/>
      <c r="B1439" s="1162">
        <v>4866</v>
      </c>
      <c r="C1439" s="1162">
        <v>4560.8030600000002</v>
      </c>
      <c r="D1439" s="1163" t="s">
        <v>679</v>
      </c>
    </row>
    <row r="1440" spans="1:4" s="1161" customFormat="1" ht="11.25" customHeight="1" x14ac:dyDescent="0.2">
      <c r="A1440" s="1425"/>
      <c r="B1440" s="1162">
        <v>1500</v>
      </c>
      <c r="C1440" s="1162">
        <v>1500</v>
      </c>
      <c r="D1440" s="1163" t="s">
        <v>680</v>
      </c>
    </row>
    <row r="1441" spans="1:4" s="1161" customFormat="1" ht="11.25" customHeight="1" x14ac:dyDescent="0.2">
      <c r="A1441" s="1425"/>
      <c r="B1441" s="1162">
        <v>8200</v>
      </c>
      <c r="C1441" s="1162">
        <v>8200</v>
      </c>
      <c r="D1441" s="1163" t="s">
        <v>4869</v>
      </c>
    </row>
    <row r="1442" spans="1:4" s="1161" customFormat="1" ht="11.25" customHeight="1" x14ac:dyDescent="0.2">
      <c r="A1442" s="1426"/>
      <c r="B1442" s="1157">
        <v>42338.05</v>
      </c>
      <c r="C1442" s="1157">
        <v>36060.853159999999</v>
      </c>
      <c r="D1442" s="1164" t="s">
        <v>11</v>
      </c>
    </row>
    <row r="1443" spans="1:4" s="1161" customFormat="1" ht="11.25" customHeight="1" x14ac:dyDescent="0.2">
      <c r="A1443" s="1425" t="s">
        <v>943</v>
      </c>
      <c r="B1443" s="1162">
        <v>24</v>
      </c>
      <c r="C1443" s="1162">
        <v>19.381819999999998</v>
      </c>
      <c r="D1443" s="1163" t="s">
        <v>2824</v>
      </c>
    </row>
    <row r="1444" spans="1:4" s="1161" customFormat="1" ht="11.25" customHeight="1" x14ac:dyDescent="0.2">
      <c r="A1444" s="1425"/>
      <c r="B1444" s="1162">
        <v>235.8</v>
      </c>
      <c r="C1444" s="1162">
        <v>235.8</v>
      </c>
      <c r="D1444" s="1163" t="s">
        <v>3249</v>
      </c>
    </row>
    <row r="1445" spans="1:4" s="1161" customFormat="1" ht="11.25" customHeight="1" x14ac:dyDescent="0.2">
      <c r="A1445" s="1425"/>
      <c r="B1445" s="1162">
        <v>2828</v>
      </c>
      <c r="C1445" s="1162">
        <v>2828</v>
      </c>
      <c r="D1445" s="1163" t="s">
        <v>679</v>
      </c>
    </row>
    <row r="1446" spans="1:4" s="1161" customFormat="1" ht="11.25" customHeight="1" x14ac:dyDescent="0.2">
      <c r="A1446" s="1425"/>
      <c r="B1446" s="1162">
        <v>390</v>
      </c>
      <c r="C1446" s="1162">
        <v>384.24</v>
      </c>
      <c r="D1446" s="1163" t="s">
        <v>680</v>
      </c>
    </row>
    <row r="1447" spans="1:4" s="1161" customFormat="1" ht="11.25" customHeight="1" x14ac:dyDescent="0.2">
      <c r="A1447" s="1425"/>
      <c r="B1447" s="1162">
        <v>2579.1799999999998</v>
      </c>
      <c r="C1447" s="1162">
        <v>2561.1129999999998</v>
      </c>
      <c r="D1447" s="1163" t="s">
        <v>4879</v>
      </c>
    </row>
    <row r="1448" spans="1:4" s="1161" customFormat="1" ht="11.25" customHeight="1" x14ac:dyDescent="0.2">
      <c r="A1448" s="1426"/>
      <c r="B1448" s="1157">
        <v>6056.98</v>
      </c>
      <c r="C1448" s="1157">
        <v>6028.5348199999999</v>
      </c>
      <c r="D1448" s="1164" t="s">
        <v>11</v>
      </c>
    </row>
    <row r="1449" spans="1:4" s="1161" customFormat="1" ht="11.25" customHeight="1" x14ac:dyDescent="0.2">
      <c r="A1449" s="1425" t="s">
        <v>781</v>
      </c>
      <c r="B1449" s="1162">
        <v>400</v>
      </c>
      <c r="C1449" s="1162">
        <v>400</v>
      </c>
      <c r="D1449" s="1163" t="s">
        <v>3072</v>
      </c>
    </row>
    <row r="1450" spans="1:4" s="1161" customFormat="1" ht="11.25" customHeight="1" x14ac:dyDescent="0.2">
      <c r="A1450" s="1425"/>
      <c r="B1450" s="1162">
        <v>1298.58</v>
      </c>
      <c r="C1450" s="1162">
        <v>1298.57699</v>
      </c>
      <c r="D1450" s="1163" t="s">
        <v>4880</v>
      </c>
    </row>
    <row r="1451" spans="1:4" s="1161" customFormat="1" ht="11.25" customHeight="1" x14ac:dyDescent="0.2">
      <c r="A1451" s="1425"/>
      <c r="B1451" s="1162">
        <v>80</v>
      </c>
      <c r="C1451" s="1162">
        <v>80</v>
      </c>
      <c r="D1451" s="1163" t="s">
        <v>3253</v>
      </c>
    </row>
    <row r="1452" spans="1:4" s="1161" customFormat="1" ht="11.25" customHeight="1" x14ac:dyDescent="0.2">
      <c r="A1452" s="1425"/>
      <c r="B1452" s="1162">
        <v>195</v>
      </c>
      <c r="C1452" s="1162">
        <v>195</v>
      </c>
      <c r="D1452" s="1163" t="s">
        <v>685</v>
      </c>
    </row>
    <row r="1453" spans="1:4" s="1161" customFormat="1" ht="11.25" customHeight="1" x14ac:dyDescent="0.2">
      <c r="A1453" s="1425"/>
      <c r="B1453" s="1162">
        <v>175.24</v>
      </c>
      <c r="C1453" s="1162">
        <v>175.24100000000001</v>
      </c>
      <c r="D1453" s="1163" t="s">
        <v>3699</v>
      </c>
    </row>
    <row r="1454" spans="1:4" s="1161" customFormat="1" ht="11.25" customHeight="1" x14ac:dyDescent="0.2">
      <c r="A1454" s="1425"/>
      <c r="B1454" s="1162">
        <v>59865.21</v>
      </c>
      <c r="C1454" s="1162">
        <v>59865.205999999998</v>
      </c>
      <c r="D1454" s="1163" t="s">
        <v>568</v>
      </c>
    </row>
    <row r="1455" spans="1:4" s="1161" customFormat="1" ht="11.25" customHeight="1" x14ac:dyDescent="0.2">
      <c r="A1455" s="1425"/>
      <c r="B1455" s="1162">
        <v>4760</v>
      </c>
      <c r="C1455" s="1162">
        <v>4720.7671600000003</v>
      </c>
      <c r="D1455" s="1163" t="s">
        <v>679</v>
      </c>
    </row>
    <row r="1456" spans="1:4" s="1161" customFormat="1" ht="11.25" customHeight="1" x14ac:dyDescent="0.2">
      <c r="A1456" s="1425"/>
      <c r="B1456" s="1162">
        <v>318</v>
      </c>
      <c r="C1456" s="1162">
        <v>318</v>
      </c>
      <c r="D1456" s="1163" t="s">
        <v>680</v>
      </c>
    </row>
    <row r="1457" spans="1:4" s="1161" customFormat="1" ht="21" x14ac:dyDescent="0.2">
      <c r="A1457" s="1425"/>
      <c r="B1457" s="1162">
        <v>229.16</v>
      </c>
      <c r="C1457" s="1162">
        <v>229.16</v>
      </c>
      <c r="D1457" s="1163" t="s">
        <v>2642</v>
      </c>
    </row>
    <row r="1458" spans="1:4" s="1161" customFormat="1" ht="11.25" customHeight="1" x14ac:dyDescent="0.2">
      <c r="A1458" s="1425"/>
      <c r="B1458" s="1162">
        <v>10</v>
      </c>
      <c r="C1458" s="1162">
        <v>10</v>
      </c>
      <c r="D1458" s="1163" t="s">
        <v>686</v>
      </c>
    </row>
    <row r="1459" spans="1:4" s="1161" customFormat="1" ht="11.25" customHeight="1" x14ac:dyDescent="0.2">
      <c r="A1459" s="1426"/>
      <c r="B1459" s="1157">
        <v>67331.19</v>
      </c>
      <c r="C1459" s="1157">
        <v>67291.951150000008</v>
      </c>
      <c r="D1459" s="1164" t="s">
        <v>11</v>
      </c>
    </row>
    <row r="1460" spans="1:4" s="1161" customFormat="1" ht="11.25" customHeight="1" x14ac:dyDescent="0.2">
      <c r="A1460" s="1425" t="s">
        <v>871</v>
      </c>
      <c r="B1460" s="1162">
        <v>54</v>
      </c>
      <c r="C1460" s="1162">
        <v>54</v>
      </c>
      <c r="D1460" s="1163" t="s">
        <v>3223</v>
      </c>
    </row>
    <row r="1461" spans="1:4" s="1161" customFormat="1" ht="11.25" customHeight="1" x14ac:dyDescent="0.2">
      <c r="A1461" s="1425"/>
      <c r="B1461" s="1162">
        <v>400</v>
      </c>
      <c r="C1461" s="1162">
        <v>400</v>
      </c>
      <c r="D1461" s="1163" t="s">
        <v>3072</v>
      </c>
    </row>
    <row r="1462" spans="1:4" s="1161" customFormat="1" ht="11.25" customHeight="1" x14ac:dyDescent="0.2">
      <c r="A1462" s="1425"/>
      <c r="B1462" s="1162">
        <v>69.5</v>
      </c>
      <c r="C1462" s="1162">
        <v>69.5</v>
      </c>
      <c r="D1462" s="1163" t="s">
        <v>3253</v>
      </c>
    </row>
    <row r="1463" spans="1:4" s="1161" customFormat="1" ht="11.25" customHeight="1" x14ac:dyDescent="0.2">
      <c r="A1463" s="1425"/>
      <c r="B1463" s="1162">
        <v>21</v>
      </c>
      <c r="C1463" s="1162">
        <v>20.995999999999999</v>
      </c>
      <c r="D1463" s="1163" t="s">
        <v>3491</v>
      </c>
    </row>
    <row r="1464" spans="1:4" s="1161" customFormat="1" ht="11.25" customHeight="1" x14ac:dyDescent="0.2">
      <c r="A1464" s="1425"/>
      <c r="B1464" s="1162">
        <v>42770.490000000005</v>
      </c>
      <c r="C1464" s="1162">
        <v>42770.483999999997</v>
      </c>
      <c r="D1464" s="1163" t="s">
        <v>568</v>
      </c>
    </row>
    <row r="1465" spans="1:4" s="1161" customFormat="1" ht="11.25" customHeight="1" x14ac:dyDescent="0.2">
      <c r="A1465" s="1425"/>
      <c r="B1465" s="1162">
        <v>2152</v>
      </c>
      <c r="C1465" s="1162">
        <v>1924.0461499999999</v>
      </c>
      <c r="D1465" s="1163" t="s">
        <v>679</v>
      </c>
    </row>
    <row r="1466" spans="1:4" s="1161" customFormat="1" ht="11.25" customHeight="1" x14ac:dyDescent="0.2">
      <c r="A1466" s="1425"/>
      <c r="B1466" s="1162">
        <v>581</v>
      </c>
      <c r="C1466" s="1162">
        <v>581</v>
      </c>
      <c r="D1466" s="1163" t="s">
        <v>680</v>
      </c>
    </row>
    <row r="1467" spans="1:4" s="1161" customFormat="1" ht="11.25" customHeight="1" x14ac:dyDescent="0.2">
      <c r="A1467" s="1425"/>
      <c r="B1467" s="1162">
        <v>4000</v>
      </c>
      <c r="C1467" s="1162">
        <v>4000</v>
      </c>
      <c r="D1467" s="1163" t="s">
        <v>4881</v>
      </c>
    </row>
    <row r="1468" spans="1:4" s="1161" customFormat="1" ht="11.25" customHeight="1" x14ac:dyDescent="0.2">
      <c r="A1468" s="1425"/>
      <c r="B1468" s="1162">
        <v>2600</v>
      </c>
      <c r="C1468" s="1162">
        <v>2076.4675900000002</v>
      </c>
      <c r="D1468" s="1163" t="s">
        <v>4882</v>
      </c>
    </row>
    <row r="1469" spans="1:4" s="1161" customFormat="1" ht="11.25" customHeight="1" x14ac:dyDescent="0.2">
      <c r="A1469" s="1426"/>
      <c r="B1469" s="1157">
        <v>52647.990000000005</v>
      </c>
      <c r="C1469" s="1157">
        <v>51896.493739999998</v>
      </c>
      <c r="D1469" s="1164" t="s">
        <v>11</v>
      </c>
    </row>
    <row r="1470" spans="1:4" s="1161" customFormat="1" ht="11.25" customHeight="1" x14ac:dyDescent="0.2">
      <c r="A1470" s="1425" t="s">
        <v>3242</v>
      </c>
      <c r="B1470" s="1162">
        <v>146</v>
      </c>
      <c r="C1470" s="1162">
        <v>146</v>
      </c>
      <c r="D1470" s="1163" t="s">
        <v>3223</v>
      </c>
    </row>
    <row r="1471" spans="1:4" s="1161" customFormat="1" ht="11.25" customHeight="1" x14ac:dyDescent="0.2">
      <c r="A1471" s="1425"/>
      <c r="B1471" s="1162">
        <v>200</v>
      </c>
      <c r="C1471" s="1162">
        <v>200</v>
      </c>
      <c r="D1471" s="1163" t="s">
        <v>3072</v>
      </c>
    </row>
    <row r="1472" spans="1:4" s="1161" customFormat="1" ht="11.25" customHeight="1" x14ac:dyDescent="0.2">
      <c r="A1472" s="1425"/>
      <c r="B1472" s="1162">
        <v>450</v>
      </c>
      <c r="C1472" s="1162">
        <v>450</v>
      </c>
      <c r="D1472" s="1163" t="s">
        <v>2824</v>
      </c>
    </row>
    <row r="1473" spans="1:4" s="1161" customFormat="1" ht="11.25" customHeight="1" x14ac:dyDescent="0.2">
      <c r="A1473" s="1425"/>
      <c r="B1473" s="1162">
        <v>142.95000000000002</v>
      </c>
      <c r="C1473" s="1162">
        <v>142.93350000000001</v>
      </c>
      <c r="D1473" s="1163" t="s">
        <v>3491</v>
      </c>
    </row>
    <row r="1474" spans="1:4" s="1161" customFormat="1" ht="11.25" customHeight="1" x14ac:dyDescent="0.2">
      <c r="A1474" s="1425"/>
      <c r="B1474" s="1162">
        <v>55727.490000000005</v>
      </c>
      <c r="C1474" s="1162">
        <v>55727.484000000004</v>
      </c>
      <c r="D1474" s="1163" t="s">
        <v>568</v>
      </c>
    </row>
    <row r="1475" spans="1:4" s="1161" customFormat="1" ht="11.25" customHeight="1" x14ac:dyDescent="0.2">
      <c r="A1475" s="1425"/>
      <c r="B1475" s="1162">
        <v>3804</v>
      </c>
      <c r="C1475" s="1162">
        <v>3537.68372</v>
      </c>
      <c r="D1475" s="1163" t="s">
        <v>679</v>
      </c>
    </row>
    <row r="1476" spans="1:4" s="1161" customFormat="1" ht="11.25" customHeight="1" x14ac:dyDescent="0.2">
      <c r="A1476" s="1425"/>
      <c r="B1476" s="1162">
        <v>550</v>
      </c>
      <c r="C1476" s="1162">
        <v>550</v>
      </c>
      <c r="D1476" s="1163" t="s">
        <v>680</v>
      </c>
    </row>
    <row r="1477" spans="1:4" s="1161" customFormat="1" ht="11.25" customHeight="1" x14ac:dyDescent="0.2">
      <c r="A1477" s="1425"/>
      <c r="B1477" s="1162">
        <v>700</v>
      </c>
      <c r="C1477" s="1162">
        <v>500.94</v>
      </c>
      <c r="D1477" s="1163" t="s">
        <v>4883</v>
      </c>
    </row>
    <row r="1478" spans="1:4" s="1161" customFormat="1" ht="11.25" customHeight="1" x14ac:dyDescent="0.2">
      <c r="A1478" s="1425"/>
      <c r="B1478" s="1162">
        <v>150</v>
      </c>
      <c r="C1478" s="1162">
        <v>0</v>
      </c>
      <c r="D1478" s="1163" t="s">
        <v>4884</v>
      </c>
    </row>
    <row r="1479" spans="1:4" s="1161" customFormat="1" ht="11.25" customHeight="1" x14ac:dyDescent="0.2">
      <c r="A1479" s="1426"/>
      <c r="B1479" s="1157">
        <v>61870.44</v>
      </c>
      <c r="C1479" s="1157">
        <v>61255.041220000006</v>
      </c>
      <c r="D1479" s="1164" t="s">
        <v>11</v>
      </c>
    </row>
    <row r="1480" spans="1:4" s="1161" customFormat="1" ht="11.25" customHeight="1" x14ac:dyDescent="0.2">
      <c r="A1480" s="1425" t="s">
        <v>870</v>
      </c>
      <c r="B1480" s="1162">
        <v>80</v>
      </c>
      <c r="C1480" s="1162">
        <v>80</v>
      </c>
      <c r="D1480" s="1163" t="s">
        <v>3072</v>
      </c>
    </row>
    <row r="1481" spans="1:4" s="1161" customFormat="1" ht="11.25" customHeight="1" x14ac:dyDescent="0.2">
      <c r="A1481" s="1425"/>
      <c r="B1481" s="1162">
        <v>12113.25</v>
      </c>
      <c r="C1481" s="1162">
        <v>12113.252</v>
      </c>
      <c r="D1481" s="1163" t="s">
        <v>568</v>
      </c>
    </row>
    <row r="1482" spans="1:4" s="1161" customFormat="1" ht="11.25" customHeight="1" x14ac:dyDescent="0.2">
      <c r="A1482" s="1425"/>
      <c r="B1482" s="1162">
        <v>1217</v>
      </c>
      <c r="C1482" s="1162">
        <v>1068.1517200000001</v>
      </c>
      <c r="D1482" s="1163" t="s">
        <v>679</v>
      </c>
    </row>
    <row r="1483" spans="1:4" s="1161" customFormat="1" ht="11.25" customHeight="1" x14ac:dyDescent="0.2">
      <c r="A1483" s="1425"/>
      <c r="B1483" s="1162">
        <v>11</v>
      </c>
      <c r="C1483" s="1162">
        <v>11</v>
      </c>
      <c r="D1483" s="1163" t="s">
        <v>680</v>
      </c>
    </row>
    <row r="1484" spans="1:4" s="1161" customFormat="1" ht="21" x14ac:dyDescent="0.2">
      <c r="A1484" s="1425"/>
      <c r="B1484" s="1162">
        <v>67.400000000000006</v>
      </c>
      <c r="C1484" s="1162">
        <v>67.400000000000006</v>
      </c>
      <c r="D1484" s="1163" t="s">
        <v>2642</v>
      </c>
    </row>
    <row r="1485" spans="1:4" s="1161" customFormat="1" ht="11.25" customHeight="1" x14ac:dyDescent="0.2">
      <c r="A1485" s="1426"/>
      <c r="B1485" s="1157">
        <v>13488.65</v>
      </c>
      <c r="C1485" s="1157">
        <v>13339.80372</v>
      </c>
      <c r="D1485" s="1164" t="s">
        <v>11</v>
      </c>
    </row>
    <row r="1486" spans="1:4" s="1161" customFormat="1" ht="11.25" customHeight="1" x14ac:dyDescent="0.2">
      <c r="A1486" s="1425" t="s">
        <v>882</v>
      </c>
      <c r="B1486" s="1162">
        <v>20</v>
      </c>
      <c r="C1486" s="1162">
        <v>20</v>
      </c>
      <c r="D1486" s="1163" t="s">
        <v>3223</v>
      </c>
    </row>
    <row r="1487" spans="1:4" s="1161" customFormat="1" ht="11.25" customHeight="1" x14ac:dyDescent="0.2">
      <c r="A1487" s="1425"/>
      <c r="B1487" s="1162">
        <v>65.099999999999994</v>
      </c>
      <c r="C1487" s="1162">
        <v>65.099999999999994</v>
      </c>
      <c r="D1487" s="1163" t="s">
        <v>3253</v>
      </c>
    </row>
    <row r="1488" spans="1:4" s="1161" customFormat="1" ht="11.25" customHeight="1" x14ac:dyDescent="0.2">
      <c r="A1488" s="1425"/>
      <c r="B1488" s="1162">
        <v>16271.300000000001</v>
      </c>
      <c r="C1488" s="1162">
        <v>16271.296999999999</v>
      </c>
      <c r="D1488" s="1163" t="s">
        <v>568</v>
      </c>
    </row>
    <row r="1489" spans="1:4" s="1161" customFormat="1" ht="11.25" customHeight="1" x14ac:dyDescent="0.2">
      <c r="A1489" s="1425"/>
      <c r="B1489" s="1162">
        <v>1002</v>
      </c>
      <c r="C1489" s="1162">
        <v>864.51685999999995</v>
      </c>
      <c r="D1489" s="1163" t="s">
        <v>679</v>
      </c>
    </row>
    <row r="1490" spans="1:4" s="1161" customFormat="1" ht="11.25" customHeight="1" x14ac:dyDescent="0.2">
      <c r="A1490" s="1425"/>
      <c r="B1490" s="1162">
        <v>128</v>
      </c>
      <c r="C1490" s="1162">
        <v>128</v>
      </c>
      <c r="D1490" s="1163" t="s">
        <v>680</v>
      </c>
    </row>
    <row r="1491" spans="1:4" s="1161" customFormat="1" ht="11.25" customHeight="1" x14ac:dyDescent="0.2">
      <c r="A1491" s="1425"/>
      <c r="B1491" s="1162">
        <v>2229.94</v>
      </c>
      <c r="C1491" s="1162">
        <v>2229.9380000000001</v>
      </c>
      <c r="D1491" s="1163" t="s">
        <v>4885</v>
      </c>
    </row>
    <row r="1492" spans="1:4" s="1161" customFormat="1" ht="21" x14ac:dyDescent="0.2">
      <c r="A1492" s="1425"/>
      <c r="B1492" s="1162">
        <v>67.400000000000006</v>
      </c>
      <c r="C1492" s="1162">
        <v>67.400000000000006</v>
      </c>
      <c r="D1492" s="1163" t="s">
        <v>2642</v>
      </c>
    </row>
    <row r="1493" spans="1:4" s="1161" customFormat="1" ht="11.25" customHeight="1" x14ac:dyDescent="0.2">
      <c r="A1493" s="1426"/>
      <c r="B1493" s="1157">
        <v>19783.740000000002</v>
      </c>
      <c r="C1493" s="1157">
        <v>19646.25186</v>
      </c>
      <c r="D1493" s="1164" t="s">
        <v>11</v>
      </c>
    </row>
    <row r="1494" spans="1:4" s="1161" customFormat="1" ht="11.25" customHeight="1" x14ac:dyDescent="0.2">
      <c r="A1494" s="1425" t="s">
        <v>869</v>
      </c>
      <c r="B1494" s="1162">
        <v>36</v>
      </c>
      <c r="C1494" s="1162">
        <v>36</v>
      </c>
      <c r="D1494" s="1163" t="s">
        <v>3223</v>
      </c>
    </row>
    <row r="1495" spans="1:4" s="1161" customFormat="1" ht="11.25" customHeight="1" x14ac:dyDescent="0.2">
      <c r="A1495" s="1425"/>
      <c r="B1495" s="1162">
        <v>380</v>
      </c>
      <c r="C1495" s="1162">
        <v>380</v>
      </c>
      <c r="D1495" s="1163" t="s">
        <v>2824</v>
      </c>
    </row>
    <row r="1496" spans="1:4" s="1161" customFormat="1" ht="11.25" customHeight="1" x14ac:dyDescent="0.2">
      <c r="A1496" s="1425"/>
      <c r="B1496" s="1162">
        <v>23281.18</v>
      </c>
      <c r="C1496" s="1162">
        <v>23281.18</v>
      </c>
      <c r="D1496" s="1163" t="s">
        <v>568</v>
      </c>
    </row>
    <row r="1497" spans="1:4" s="1161" customFormat="1" ht="11.25" customHeight="1" x14ac:dyDescent="0.2">
      <c r="A1497" s="1425"/>
      <c r="B1497" s="1162">
        <v>2672</v>
      </c>
      <c r="C1497" s="1162">
        <v>2101.8141700000001</v>
      </c>
      <c r="D1497" s="1163" t="s">
        <v>679</v>
      </c>
    </row>
    <row r="1498" spans="1:4" s="1161" customFormat="1" ht="11.25" customHeight="1" x14ac:dyDescent="0.2">
      <c r="A1498" s="1425"/>
      <c r="B1498" s="1162">
        <v>493</v>
      </c>
      <c r="C1498" s="1162">
        <v>493</v>
      </c>
      <c r="D1498" s="1163" t="s">
        <v>680</v>
      </c>
    </row>
    <row r="1499" spans="1:4" s="1161" customFormat="1" ht="21" x14ac:dyDescent="0.2">
      <c r="A1499" s="1425"/>
      <c r="B1499" s="1162">
        <v>67.400000000000006</v>
      </c>
      <c r="C1499" s="1162">
        <v>67.400000000000006</v>
      </c>
      <c r="D1499" s="1163" t="s">
        <v>2642</v>
      </c>
    </row>
    <row r="1500" spans="1:4" s="1161" customFormat="1" ht="11.25" customHeight="1" x14ac:dyDescent="0.2">
      <c r="A1500" s="1426"/>
      <c r="B1500" s="1157">
        <v>26929.58</v>
      </c>
      <c r="C1500" s="1157">
        <v>26359.394170000003</v>
      </c>
      <c r="D1500" s="1164" t="s">
        <v>11</v>
      </c>
    </row>
    <row r="1501" spans="1:4" s="1161" customFormat="1" ht="11.25" customHeight="1" x14ac:dyDescent="0.2">
      <c r="A1501" s="1425" t="s">
        <v>863</v>
      </c>
      <c r="B1501" s="1162">
        <v>54</v>
      </c>
      <c r="C1501" s="1162">
        <v>54</v>
      </c>
      <c r="D1501" s="1163" t="s">
        <v>3223</v>
      </c>
    </row>
    <row r="1502" spans="1:4" s="1161" customFormat="1" ht="11.25" customHeight="1" x14ac:dyDescent="0.2">
      <c r="A1502" s="1425"/>
      <c r="B1502" s="1162">
        <v>2421.06</v>
      </c>
      <c r="C1502" s="1162">
        <v>2421.0579900000002</v>
      </c>
      <c r="D1502" s="1163" t="s">
        <v>3767</v>
      </c>
    </row>
    <row r="1503" spans="1:4" s="1161" customFormat="1" ht="11.25" customHeight="1" x14ac:dyDescent="0.2">
      <c r="A1503" s="1425"/>
      <c r="B1503" s="1162">
        <v>260</v>
      </c>
      <c r="C1503" s="1162">
        <v>260</v>
      </c>
      <c r="D1503" s="1163" t="s">
        <v>3072</v>
      </c>
    </row>
    <row r="1504" spans="1:4" s="1161" customFormat="1" ht="11.25" customHeight="1" x14ac:dyDescent="0.2">
      <c r="A1504" s="1425"/>
      <c r="B1504" s="1162">
        <v>70</v>
      </c>
      <c r="C1504" s="1162">
        <v>70</v>
      </c>
      <c r="D1504" s="1163" t="s">
        <v>3253</v>
      </c>
    </row>
    <row r="1505" spans="1:4" s="1161" customFormat="1" ht="11.25" customHeight="1" x14ac:dyDescent="0.2">
      <c r="A1505" s="1425"/>
      <c r="B1505" s="1162">
        <v>85.839999999999989</v>
      </c>
      <c r="C1505" s="1162">
        <v>85.801500000000004</v>
      </c>
      <c r="D1505" s="1163" t="s">
        <v>3491</v>
      </c>
    </row>
    <row r="1506" spans="1:4" s="1161" customFormat="1" ht="11.25" customHeight="1" x14ac:dyDescent="0.2">
      <c r="A1506" s="1425"/>
      <c r="B1506" s="1162">
        <v>52042.11</v>
      </c>
      <c r="C1506" s="1162">
        <v>51963.388899999998</v>
      </c>
      <c r="D1506" s="1163" t="s">
        <v>568</v>
      </c>
    </row>
    <row r="1507" spans="1:4" s="1161" customFormat="1" ht="11.25" customHeight="1" x14ac:dyDescent="0.2">
      <c r="A1507" s="1425"/>
      <c r="B1507" s="1162">
        <v>3055</v>
      </c>
      <c r="C1507" s="1162">
        <v>2771.9386800000002</v>
      </c>
      <c r="D1507" s="1163" t="s">
        <v>679</v>
      </c>
    </row>
    <row r="1508" spans="1:4" s="1161" customFormat="1" ht="11.25" customHeight="1" x14ac:dyDescent="0.2">
      <c r="A1508" s="1425"/>
      <c r="B1508" s="1162">
        <v>404</v>
      </c>
      <c r="C1508" s="1162">
        <v>404</v>
      </c>
      <c r="D1508" s="1163" t="s">
        <v>680</v>
      </c>
    </row>
    <row r="1509" spans="1:4" s="1161" customFormat="1" ht="11.25" customHeight="1" x14ac:dyDescent="0.2">
      <c r="A1509" s="1425"/>
      <c r="B1509" s="1162">
        <v>2980.21</v>
      </c>
      <c r="C1509" s="1162">
        <v>2980.2008700000001</v>
      </c>
      <c r="D1509" s="1163" t="s">
        <v>3768</v>
      </c>
    </row>
    <row r="1510" spans="1:4" s="1161" customFormat="1" ht="11.25" customHeight="1" x14ac:dyDescent="0.2">
      <c r="A1510" s="1425"/>
      <c r="B1510" s="1162">
        <v>643.12</v>
      </c>
      <c r="C1510" s="1162">
        <v>540.26499999999999</v>
      </c>
      <c r="D1510" s="1163" t="s">
        <v>4274</v>
      </c>
    </row>
    <row r="1511" spans="1:4" s="1161" customFormat="1" ht="21" x14ac:dyDescent="0.2">
      <c r="A1511" s="1425"/>
      <c r="B1511" s="1162">
        <v>134.80000000000001</v>
      </c>
      <c r="C1511" s="1162">
        <v>134.80000000000001</v>
      </c>
      <c r="D1511" s="1163" t="s">
        <v>2642</v>
      </c>
    </row>
    <row r="1512" spans="1:4" s="1161" customFormat="1" ht="11.25" customHeight="1" x14ac:dyDescent="0.2">
      <c r="A1512" s="1426"/>
      <c r="B1512" s="1157">
        <v>62150.140000000007</v>
      </c>
      <c r="C1512" s="1157">
        <v>61685.452940000003</v>
      </c>
      <c r="D1512" s="1164" t="s">
        <v>11</v>
      </c>
    </row>
    <row r="1513" spans="1:4" s="1161" customFormat="1" ht="11.25" customHeight="1" x14ac:dyDescent="0.2">
      <c r="A1513" s="1425" t="s">
        <v>877</v>
      </c>
      <c r="B1513" s="1162">
        <v>91</v>
      </c>
      <c r="C1513" s="1162">
        <v>91</v>
      </c>
      <c r="D1513" s="1163" t="s">
        <v>3223</v>
      </c>
    </row>
    <row r="1514" spans="1:4" s="1161" customFormat="1" ht="11.25" customHeight="1" x14ac:dyDescent="0.2">
      <c r="A1514" s="1425"/>
      <c r="B1514" s="1162">
        <v>161.51999999999998</v>
      </c>
      <c r="C1514" s="1162">
        <v>161.482</v>
      </c>
      <c r="D1514" s="1163" t="s">
        <v>3491</v>
      </c>
    </row>
    <row r="1515" spans="1:4" s="1161" customFormat="1" ht="11.25" customHeight="1" x14ac:dyDescent="0.2">
      <c r="A1515" s="1425"/>
      <c r="B1515" s="1162">
        <v>83</v>
      </c>
      <c r="C1515" s="1162">
        <v>54.4328</v>
      </c>
      <c r="D1515" s="1163" t="s">
        <v>566</v>
      </c>
    </row>
    <row r="1516" spans="1:4" s="1161" customFormat="1" ht="11.25" customHeight="1" x14ac:dyDescent="0.2">
      <c r="A1516" s="1425"/>
      <c r="B1516" s="1162">
        <v>45371.76</v>
      </c>
      <c r="C1516" s="1162">
        <v>45371.754999999997</v>
      </c>
      <c r="D1516" s="1163" t="s">
        <v>568</v>
      </c>
    </row>
    <row r="1517" spans="1:4" s="1161" customFormat="1" ht="11.25" customHeight="1" x14ac:dyDescent="0.2">
      <c r="A1517" s="1425"/>
      <c r="B1517" s="1162">
        <v>2643</v>
      </c>
      <c r="C1517" s="1162">
        <v>2428.69452</v>
      </c>
      <c r="D1517" s="1163" t="s">
        <v>679</v>
      </c>
    </row>
    <row r="1518" spans="1:4" s="1161" customFormat="1" ht="11.25" customHeight="1" x14ac:dyDescent="0.2">
      <c r="A1518" s="1425"/>
      <c r="B1518" s="1162">
        <v>178</v>
      </c>
      <c r="C1518" s="1162">
        <v>178</v>
      </c>
      <c r="D1518" s="1163" t="s">
        <v>680</v>
      </c>
    </row>
    <row r="1519" spans="1:4" s="1161" customFormat="1" ht="21" x14ac:dyDescent="0.2">
      <c r="A1519" s="1425"/>
      <c r="B1519" s="1162">
        <v>134.80000000000001</v>
      </c>
      <c r="C1519" s="1162">
        <v>134.80000000000001</v>
      </c>
      <c r="D1519" s="1163" t="s">
        <v>2642</v>
      </c>
    </row>
    <row r="1520" spans="1:4" s="1161" customFormat="1" ht="11.25" customHeight="1" x14ac:dyDescent="0.2">
      <c r="A1520" s="1426"/>
      <c r="B1520" s="1157">
        <v>48663.08</v>
      </c>
      <c r="C1520" s="1157">
        <v>48420.164319999996</v>
      </c>
      <c r="D1520" s="1164" t="s">
        <v>11</v>
      </c>
    </row>
    <row r="1521" spans="1:4" s="1161" customFormat="1" ht="11.25" customHeight="1" x14ac:dyDescent="0.2">
      <c r="A1521" s="1425" t="s">
        <v>874</v>
      </c>
      <c r="B1521" s="1162">
        <v>146</v>
      </c>
      <c r="C1521" s="1162">
        <v>146</v>
      </c>
      <c r="D1521" s="1163" t="s">
        <v>3223</v>
      </c>
    </row>
    <row r="1522" spans="1:4" s="1161" customFormat="1" ht="11.25" customHeight="1" x14ac:dyDescent="0.2">
      <c r="A1522" s="1425"/>
      <c r="B1522" s="1162">
        <v>20974.1</v>
      </c>
      <c r="C1522" s="1162">
        <v>20974.091999999997</v>
      </c>
      <c r="D1522" s="1163" t="s">
        <v>568</v>
      </c>
    </row>
    <row r="1523" spans="1:4" s="1161" customFormat="1" ht="11.25" customHeight="1" x14ac:dyDescent="0.2">
      <c r="A1523" s="1425"/>
      <c r="B1523" s="1162">
        <v>1659</v>
      </c>
      <c r="C1523" s="1162">
        <v>1632.9832899999999</v>
      </c>
      <c r="D1523" s="1163" t="s">
        <v>679</v>
      </c>
    </row>
    <row r="1524" spans="1:4" s="1161" customFormat="1" ht="11.25" customHeight="1" x14ac:dyDescent="0.2">
      <c r="A1524" s="1425"/>
      <c r="B1524" s="1162">
        <v>205</v>
      </c>
      <c r="C1524" s="1162">
        <v>205</v>
      </c>
      <c r="D1524" s="1163" t="s">
        <v>680</v>
      </c>
    </row>
    <row r="1525" spans="1:4" s="1161" customFormat="1" ht="21" x14ac:dyDescent="0.2">
      <c r="A1525" s="1425"/>
      <c r="B1525" s="1162">
        <v>67.400000000000006</v>
      </c>
      <c r="C1525" s="1162">
        <v>67.400000000000006</v>
      </c>
      <c r="D1525" s="1163" t="s">
        <v>2642</v>
      </c>
    </row>
    <row r="1526" spans="1:4" s="1161" customFormat="1" ht="11.25" customHeight="1" x14ac:dyDescent="0.2">
      <c r="A1526" s="1426"/>
      <c r="B1526" s="1157">
        <v>23051.5</v>
      </c>
      <c r="C1526" s="1157">
        <v>23025.475289999998</v>
      </c>
      <c r="D1526" s="1164" t="s">
        <v>11</v>
      </c>
    </row>
    <row r="1527" spans="1:4" s="1161" customFormat="1" ht="11.25" customHeight="1" x14ac:dyDescent="0.2">
      <c r="A1527" s="1425" t="s">
        <v>875</v>
      </c>
      <c r="B1527" s="1162">
        <v>120</v>
      </c>
      <c r="C1527" s="1162">
        <v>120</v>
      </c>
      <c r="D1527" s="1163" t="s">
        <v>3072</v>
      </c>
    </row>
    <row r="1528" spans="1:4" s="1161" customFormat="1" ht="11.25" customHeight="1" x14ac:dyDescent="0.2">
      <c r="A1528" s="1425"/>
      <c r="B1528" s="1162">
        <v>16622.939999999999</v>
      </c>
      <c r="C1528" s="1162">
        <v>16622.940999999999</v>
      </c>
      <c r="D1528" s="1163" t="s">
        <v>568</v>
      </c>
    </row>
    <row r="1529" spans="1:4" s="1161" customFormat="1" ht="11.25" customHeight="1" x14ac:dyDescent="0.2">
      <c r="A1529" s="1425"/>
      <c r="B1529" s="1162">
        <v>1437</v>
      </c>
      <c r="C1529" s="1162">
        <v>1239.1189999999999</v>
      </c>
      <c r="D1529" s="1163" t="s">
        <v>679</v>
      </c>
    </row>
    <row r="1530" spans="1:4" s="1161" customFormat="1" ht="11.25" customHeight="1" x14ac:dyDescent="0.2">
      <c r="A1530" s="1425"/>
      <c r="B1530" s="1162">
        <v>44</v>
      </c>
      <c r="C1530" s="1162">
        <v>44</v>
      </c>
      <c r="D1530" s="1163" t="s">
        <v>680</v>
      </c>
    </row>
    <row r="1531" spans="1:4" s="1161" customFormat="1" ht="11.25" customHeight="1" x14ac:dyDescent="0.2">
      <c r="A1531" s="1425"/>
      <c r="B1531" s="1162">
        <v>432.6</v>
      </c>
      <c r="C1531" s="1162">
        <v>432.6</v>
      </c>
      <c r="D1531" s="1163" t="s">
        <v>681</v>
      </c>
    </row>
    <row r="1532" spans="1:4" s="1161" customFormat="1" ht="11.25" customHeight="1" x14ac:dyDescent="0.2">
      <c r="A1532" s="1426"/>
      <c r="B1532" s="1157">
        <v>18656.539999999997</v>
      </c>
      <c r="C1532" s="1157">
        <v>18458.659999999996</v>
      </c>
      <c r="D1532" s="1164" t="s">
        <v>11</v>
      </c>
    </row>
    <row r="1533" spans="1:4" s="1161" customFormat="1" ht="11.25" customHeight="1" x14ac:dyDescent="0.2">
      <c r="A1533" s="1425" t="s">
        <v>861</v>
      </c>
      <c r="B1533" s="1162">
        <v>36</v>
      </c>
      <c r="C1533" s="1162">
        <v>36</v>
      </c>
      <c r="D1533" s="1163" t="s">
        <v>3223</v>
      </c>
    </row>
    <row r="1534" spans="1:4" s="1161" customFormat="1" ht="11.25" customHeight="1" x14ac:dyDescent="0.2">
      <c r="A1534" s="1425"/>
      <c r="B1534" s="1162">
        <v>34525.25</v>
      </c>
      <c r="C1534" s="1162">
        <v>34525.245000000003</v>
      </c>
      <c r="D1534" s="1163" t="s">
        <v>568</v>
      </c>
    </row>
    <row r="1535" spans="1:4" s="1161" customFormat="1" ht="11.25" customHeight="1" x14ac:dyDescent="0.2">
      <c r="A1535" s="1425"/>
      <c r="B1535" s="1162">
        <v>2049</v>
      </c>
      <c r="C1535" s="1162">
        <v>1882.1181999999999</v>
      </c>
      <c r="D1535" s="1163" t="s">
        <v>679</v>
      </c>
    </row>
    <row r="1536" spans="1:4" s="1161" customFormat="1" ht="11.25" customHeight="1" x14ac:dyDescent="0.2">
      <c r="A1536" s="1425"/>
      <c r="B1536" s="1162">
        <v>1000</v>
      </c>
      <c r="C1536" s="1162">
        <v>1000</v>
      </c>
      <c r="D1536" s="1163" t="s">
        <v>680</v>
      </c>
    </row>
    <row r="1537" spans="1:4" s="1161" customFormat="1" ht="11.25" customHeight="1" x14ac:dyDescent="0.2">
      <c r="A1537" s="1426"/>
      <c r="B1537" s="1157">
        <v>37610.25</v>
      </c>
      <c r="C1537" s="1157">
        <v>37443.3632</v>
      </c>
      <c r="D1537" s="1164" t="s">
        <v>11</v>
      </c>
    </row>
    <row r="1538" spans="1:4" s="1161" customFormat="1" ht="11.25" customHeight="1" x14ac:dyDescent="0.2">
      <c r="A1538" s="1427" t="s">
        <v>856</v>
      </c>
      <c r="B1538" s="1162">
        <v>594.86</v>
      </c>
      <c r="C1538" s="1162">
        <v>594.86200000000008</v>
      </c>
      <c r="D1538" s="1163" t="s">
        <v>3223</v>
      </c>
    </row>
    <row r="1539" spans="1:4" s="1161" customFormat="1" ht="11.25" customHeight="1" x14ac:dyDescent="0.2">
      <c r="A1539" s="1428"/>
      <c r="B1539" s="1162">
        <v>40</v>
      </c>
      <c r="C1539" s="1162">
        <v>40</v>
      </c>
      <c r="D1539" s="1163" t="s">
        <v>3751</v>
      </c>
    </row>
    <row r="1540" spans="1:4" s="1161" customFormat="1" ht="11.25" customHeight="1" x14ac:dyDescent="0.2">
      <c r="A1540" s="1428"/>
      <c r="B1540" s="1162">
        <v>220</v>
      </c>
      <c r="C1540" s="1162">
        <v>220</v>
      </c>
      <c r="D1540" s="1163" t="s">
        <v>3072</v>
      </c>
    </row>
    <row r="1541" spans="1:4" s="1161" customFormat="1" ht="11.25" customHeight="1" x14ac:dyDescent="0.2">
      <c r="A1541" s="1428"/>
      <c r="B1541" s="1162">
        <v>160</v>
      </c>
      <c r="C1541" s="1162">
        <v>160</v>
      </c>
      <c r="D1541" s="1163" t="s">
        <v>2824</v>
      </c>
    </row>
    <row r="1542" spans="1:4" s="1161" customFormat="1" ht="11.25" customHeight="1" x14ac:dyDescent="0.2">
      <c r="A1542" s="1428"/>
      <c r="B1542" s="1162">
        <v>41.58</v>
      </c>
      <c r="C1542" s="1162">
        <v>41.578000000000003</v>
      </c>
      <c r="D1542" s="1163" t="s">
        <v>3253</v>
      </c>
    </row>
    <row r="1543" spans="1:4" s="1161" customFormat="1" ht="11.25" customHeight="1" x14ac:dyDescent="0.2">
      <c r="A1543" s="1428"/>
      <c r="B1543" s="1162">
        <v>47224.19</v>
      </c>
      <c r="C1543" s="1162">
        <v>47224.178</v>
      </c>
      <c r="D1543" s="1163" t="s">
        <v>568</v>
      </c>
    </row>
    <row r="1544" spans="1:4" s="1161" customFormat="1" ht="11.25" customHeight="1" x14ac:dyDescent="0.2">
      <c r="A1544" s="1428"/>
      <c r="B1544" s="1162">
        <v>2875</v>
      </c>
      <c r="C1544" s="1162">
        <v>2761.7269000000001</v>
      </c>
      <c r="D1544" s="1163" t="s">
        <v>679</v>
      </c>
    </row>
    <row r="1545" spans="1:4" s="1161" customFormat="1" ht="11.25" customHeight="1" x14ac:dyDescent="0.2">
      <c r="A1545" s="1428"/>
      <c r="B1545" s="1162">
        <v>1220</v>
      </c>
      <c r="C1545" s="1162">
        <v>1220</v>
      </c>
      <c r="D1545" s="1163" t="s">
        <v>680</v>
      </c>
    </row>
    <row r="1546" spans="1:4" s="1161" customFormat="1" ht="11.25" customHeight="1" x14ac:dyDescent="0.2">
      <c r="A1546" s="1428"/>
      <c r="B1546" s="1162">
        <v>700</v>
      </c>
      <c r="C1546" s="1162">
        <v>0</v>
      </c>
      <c r="D1546" s="1163" t="s">
        <v>1726</v>
      </c>
    </row>
    <row r="1547" spans="1:4" s="1161" customFormat="1" ht="11.25" customHeight="1" x14ac:dyDescent="0.2">
      <c r="A1547" s="1428"/>
      <c r="B1547" s="1162">
        <v>500</v>
      </c>
      <c r="C1547" s="1162">
        <v>346.91759999999999</v>
      </c>
      <c r="D1547" s="1163" t="s">
        <v>4886</v>
      </c>
    </row>
    <row r="1548" spans="1:4" s="1161" customFormat="1" ht="21" x14ac:dyDescent="0.2">
      <c r="A1548" s="1428"/>
      <c r="B1548" s="1162">
        <v>94.36</v>
      </c>
      <c r="C1548" s="1162">
        <v>94.36</v>
      </c>
      <c r="D1548" s="1163" t="s">
        <v>2642</v>
      </c>
    </row>
    <row r="1549" spans="1:4" s="1161" customFormat="1" ht="11.25" customHeight="1" x14ac:dyDescent="0.2">
      <c r="A1549" s="1429"/>
      <c r="B1549" s="1157">
        <v>53669.990000000005</v>
      </c>
      <c r="C1549" s="1157">
        <v>52703.622500000005</v>
      </c>
      <c r="D1549" s="1164" t="s">
        <v>11</v>
      </c>
    </row>
    <row r="1550" spans="1:4" s="1161" customFormat="1" ht="11.25" customHeight="1" x14ac:dyDescent="0.2">
      <c r="A1550" s="1425" t="s">
        <v>885</v>
      </c>
      <c r="B1550" s="1162">
        <v>766</v>
      </c>
      <c r="C1550" s="1162">
        <v>765.51499999999999</v>
      </c>
      <c r="D1550" s="1163" t="s">
        <v>3223</v>
      </c>
    </row>
    <row r="1551" spans="1:4" s="1161" customFormat="1" ht="11.25" customHeight="1" x14ac:dyDescent="0.2">
      <c r="A1551" s="1425"/>
      <c r="B1551" s="1162">
        <v>52</v>
      </c>
      <c r="C1551" s="1162">
        <v>52</v>
      </c>
      <c r="D1551" s="1163" t="s">
        <v>3253</v>
      </c>
    </row>
    <row r="1552" spans="1:4" s="1161" customFormat="1" ht="11.25" customHeight="1" x14ac:dyDescent="0.2">
      <c r="A1552" s="1425"/>
      <c r="B1552" s="1162">
        <v>125.25</v>
      </c>
      <c r="C1552" s="1162">
        <v>125.235</v>
      </c>
      <c r="D1552" s="1163" t="s">
        <v>3491</v>
      </c>
    </row>
    <row r="1553" spans="1:4" s="1161" customFormat="1" ht="11.25" customHeight="1" x14ac:dyDescent="0.2">
      <c r="A1553" s="1425"/>
      <c r="B1553" s="1162">
        <v>23110.739999999998</v>
      </c>
      <c r="C1553" s="1162">
        <v>23110.743999999999</v>
      </c>
      <c r="D1553" s="1163" t="s">
        <v>568</v>
      </c>
    </row>
    <row r="1554" spans="1:4" s="1161" customFormat="1" ht="11.25" customHeight="1" x14ac:dyDescent="0.2">
      <c r="A1554" s="1425"/>
      <c r="B1554" s="1162">
        <v>2396</v>
      </c>
      <c r="C1554" s="1162">
        <v>2162.4242100000001</v>
      </c>
      <c r="D1554" s="1163" t="s">
        <v>679</v>
      </c>
    </row>
    <row r="1555" spans="1:4" s="1161" customFormat="1" ht="11.25" customHeight="1" x14ac:dyDescent="0.2">
      <c r="A1555" s="1425"/>
      <c r="B1555" s="1162">
        <v>310</v>
      </c>
      <c r="C1555" s="1162">
        <v>310</v>
      </c>
      <c r="D1555" s="1163" t="s">
        <v>680</v>
      </c>
    </row>
    <row r="1556" spans="1:4" s="1161" customFormat="1" ht="11.25" customHeight="1" x14ac:dyDescent="0.2">
      <c r="A1556" s="1425"/>
      <c r="B1556" s="1162">
        <v>854.02</v>
      </c>
      <c r="C1556" s="1162">
        <v>854.0136</v>
      </c>
      <c r="D1556" s="1163" t="s">
        <v>4887</v>
      </c>
    </row>
    <row r="1557" spans="1:4" s="1161" customFormat="1" ht="11.25" customHeight="1" x14ac:dyDescent="0.2">
      <c r="A1557" s="1426"/>
      <c r="B1557" s="1157">
        <v>27614.01</v>
      </c>
      <c r="C1557" s="1157">
        <v>27379.931809999998</v>
      </c>
      <c r="D1557" s="1164" t="s">
        <v>11</v>
      </c>
    </row>
    <row r="1558" spans="1:4" s="1161" customFormat="1" ht="11.25" customHeight="1" x14ac:dyDescent="0.2">
      <c r="A1558" s="1425" t="s">
        <v>884</v>
      </c>
      <c r="B1558" s="1162">
        <v>390.03</v>
      </c>
      <c r="C1558" s="1162">
        <v>390.03200000000004</v>
      </c>
      <c r="D1558" s="1163" t="s">
        <v>3223</v>
      </c>
    </row>
    <row r="1559" spans="1:4" s="1161" customFormat="1" ht="11.25" customHeight="1" x14ac:dyDescent="0.2">
      <c r="A1559" s="1425"/>
      <c r="B1559" s="1162">
        <v>400</v>
      </c>
      <c r="C1559" s="1162">
        <v>400</v>
      </c>
      <c r="D1559" s="1163" t="s">
        <v>2824</v>
      </c>
    </row>
    <row r="1560" spans="1:4" s="1161" customFormat="1" ht="11.25" customHeight="1" x14ac:dyDescent="0.2">
      <c r="A1560" s="1425"/>
      <c r="B1560" s="1162">
        <v>140</v>
      </c>
      <c r="C1560" s="1162">
        <v>140</v>
      </c>
      <c r="D1560" s="1163" t="s">
        <v>3253</v>
      </c>
    </row>
    <row r="1561" spans="1:4" s="1161" customFormat="1" ht="11.25" customHeight="1" x14ac:dyDescent="0.2">
      <c r="A1561" s="1425"/>
      <c r="B1561" s="1162">
        <v>27724.439999999995</v>
      </c>
      <c r="C1561" s="1162">
        <v>27724.431000000004</v>
      </c>
      <c r="D1561" s="1163" t="s">
        <v>568</v>
      </c>
    </row>
    <row r="1562" spans="1:4" s="1161" customFormat="1" ht="11.25" customHeight="1" x14ac:dyDescent="0.2">
      <c r="A1562" s="1425"/>
      <c r="B1562" s="1162">
        <v>5607</v>
      </c>
      <c r="C1562" s="1162">
        <v>5439.1134599999996</v>
      </c>
      <c r="D1562" s="1163" t="s">
        <v>679</v>
      </c>
    </row>
    <row r="1563" spans="1:4" s="1161" customFormat="1" ht="11.25" customHeight="1" x14ac:dyDescent="0.2">
      <c r="A1563" s="1425"/>
      <c r="B1563" s="1162">
        <v>481</v>
      </c>
      <c r="C1563" s="1162">
        <v>481</v>
      </c>
      <c r="D1563" s="1163" t="s">
        <v>680</v>
      </c>
    </row>
    <row r="1564" spans="1:4" s="1161" customFormat="1" ht="11.25" customHeight="1" x14ac:dyDescent="0.2">
      <c r="A1564" s="1425"/>
      <c r="B1564" s="1162">
        <v>500</v>
      </c>
      <c r="C1564" s="1162">
        <v>13.552</v>
      </c>
      <c r="D1564" s="1163" t="s">
        <v>4888</v>
      </c>
    </row>
    <row r="1565" spans="1:4" s="1161" customFormat="1" ht="11.25" customHeight="1" x14ac:dyDescent="0.2">
      <c r="A1565" s="1426"/>
      <c r="B1565" s="1157">
        <v>35242.469999999994</v>
      </c>
      <c r="C1565" s="1157">
        <v>34588.128460000007</v>
      </c>
      <c r="D1565" s="1164" t="s">
        <v>11</v>
      </c>
    </row>
    <row r="1566" spans="1:4" s="1161" customFormat="1" ht="11.25" customHeight="1" x14ac:dyDescent="0.2">
      <c r="A1566" s="1425" t="s">
        <v>872</v>
      </c>
      <c r="B1566" s="1162">
        <v>20</v>
      </c>
      <c r="C1566" s="1162">
        <v>20</v>
      </c>
      <c r="D1566" s="1163" t="s">
        <v>3223</v>
      </c>
    </row>
    <row r="1567" spans="1:4" s="1161" customFormat="1" ht="11.25" customHeight="1" x14ac:dyDescent="0.2">
      <c r="A1567" s="1425"/>
      <c r="B1567" s="1162">
        <v>180</v>
      </c>
      <c r="C1567" s="1162">
        <v>180</v>
      </c>
      <c r="D1567" s="1163" t="s">
        <v>3072</v>
      </c>
    </row>
    <row r="1568" spans="1:4" s="1161" customFormat="1" ht="11.25" customHeight="1" x14ac:dyDescent="0.2">
      <c r="A1568" s="1425"/>
      <c r="B1568" s="1162">
        <v>68</v>
      </c>
      <c r="C1568" s="1162">
        <v>68</v>
      </c>
      <c r="D1568" s="1163" t="s">
        <v>3253</v>
      </c>
    </row>
    <row r="1569" spans="1:4" s="1161" customFormat="1" ht="11.25" customHeight="1" x14ac:dyDescent="0.2">
      <c r="A1569" s="1425"/>
      <c r="B1569" s="1162">
        <v>34.729999999999997</v>
      </c>
      <c r="C1569" s="1162">
        <v>34.720500000000001</v>
      </c>
      <c r="D1569" s="1163" t="s">
        <v>3491</v>
      </c>
    </row>
    <row r="1570" spans="1:4" s="1161" customFormat="1" ht="11.25" customHeight="1" x14ac:dyDescent="0.2">
      <c r="A1570" s="1425"/>
      <c r="B1570" s="1162">
        <v>10911.15</v>
      </c>
      <c r="C1570" s="1162">
        <v>10911.152999999998</v>
      </c>
      <c r="D1570" s="1163" t="s">
        <v>568</v>
      </c>
    </row>
    <row r="1571" spans="1:4" s="1161" customFormat="1" ht="11.25" customHeight="1" x14ac:dyDescent="0.2">
      <c r="A1571" s="1425"/>
      <c r="B1571" s="1162">
        <v>1565</v>
      </c>
      <c r="C1571" s="1162">
        <v>1371.2984799999999</v>
      </c>
      <c r="D1571" s="1163" t="s">
        <v>679</v>
      </c>
    </row>
    <row r="1572" spans="1:4" s="1161" customFormat="1" ht="11.25" customHeight="1" x14ac:dyDescent="0.2">
      <c r="A1572" s="1425"/>
      <c r="B1572" s="1162">
        <v>10</v>
      </c>
      <c r="C1572" s="1162">
        <v>10</v>
      </c>
      <c r="D1572" s="1163" t="s">
        <v>680</v>
      </c>
    </row>
    <row r="1573" spans="1:4" s="1161" customFormat="1" ht="21" x14ac:dyDescent="0.2">
      <c r="A1573" s="1425"/>
      <c r="B1573" s="1162">
        <v>67.400000000000006</v>
      </c>
      <c r="C1573" s="1162">
        <v>67.400000000000006</v>
      </c>
      <c r="D1573" s="1163" t="s">
        <v>2642</v>
      </c>
    </row>
    <row r="1574" spans="1:4" s="1161" customFormat="1" ht="11.25" customHeight="1" x14ac:dyDescent="0.2">
      <c r="A1574" s="1426"/>
      <c r="B1574" s="1157">
        <v>12856.279999999999</v>
      </c>
      <c r="C1574" s="1157">
        <v>12662.571979999997</v>
      </c>
      <c r="D1574" s="1164" t="s">
        <v>11</v>
      </c>
    </row>
    <row r="1575" spans="1:4" s="1161" customFormat="1" ht="11.25" customHeight="1" x14ac:dyDescent="0.2">
      <c r="A1575" s="1425" t="s">
        <v>876</v>
      </c>
      <c r="B1575" s="1162">
        <v>20</v>
      </c>
      <c r="C1575" s="1162">
        <v>20</v>
      </c>
      <c r="D1575" s="1163" t="s">
        <v>3223</v>
      </c>
    </row>
    <row r="1576" spans="1:4" s="1161" customFormat="1" ht="11.25" customHeight="1" x14ac:dyDescent="0.2">
      <c r="A1576" s="1425"/>
      <c r="B1576" s="1162">
        <v>714.91000000000008</v>
      </c>
      <c r="C1576" s="1162">
        <v>0</v>
      </c>
      <c r="D1576" s="1163" t="s">
        <v>4269</v>
      </c>
    </row>
    <row r="1577" spans="1:4" s="1161" customFormat="1" ht="11.25" customHeight="1" x14ac:dyDescent="0.2">
      <c r="A1577" s="1425"/>
      <c r="B1577" s="1162">
        <v>70</v>
      </c>
      <c r="C1577" s="1162">
        <v>70</v>
      </c>
      <c r="D1577" s="1163" t="s">
        <v>3253</v>
      </c>
    </row>
    <row r="1578" spans="1:4" s="1161" customFormat="1" ht="11.25" customHeight="1" x14ac:dyDescent="0.2">
      <c r="A1578" s="1425"/>
      <c r="B1578" s="1162">
        <v>12545.58</v>
      </c>
      <c r="C1578" s="1162">
        <v>12545.584000000001</v>
      </c>
      <c r="D1578" s="1163" t="s">
        <v>568</v>
      </c>
    </row>
    <row r="1579" spans="1:4" s="1161" customFormat="1" ht="11.25" customHeight="1" x14ac:dyDescent="0.2">
      <c r="A1579" s="1425"/>
      <c r="B1579" s="1162">
        <v>1436</v>
      </c>
      <c r="C1579" s="1162">
        <v>1040.23657</v>
      </c>
      <c r="D1579" s="1163" t="s">
        <v>679</v>
      </c>
    </row>
    <row r="1580" spans="1:4" s="1161" customFormat="1" ht="11.25" customHeight="1" x14ac:dyDescent="0.2">
      <c r="A1580" s="1425"/>
      <c r="B1580" s="1162">
        <v>169</v>
      </c>
      <c r="C1580" s="1162">
        <v>169</v>
      </c>
      <c r="D1580" s="1163" t="s">
        <v>680</v>
      </c>
    </row>
    <row r="1581" spans="1:4" s="1161" customFormat="1" ht="11.25" customHeight="1" x14ac:dyDescent="0.2">
      <c r="A1581" s="1426"/>
      <c r="B1581" s="1157">
        <v>14955.49</v>
      </c>
      <c r="C1581" s="1157">
        <v>13844.82057</v>
      </c>
      <c r="D1581" s="1164" t="s">
        <v>11</v>
      </c>
    </row>
    <row r="1582" spans="1:4" s="1161" customFormat="1" ht="11.25" customHeight="1" x14ac:dyDescent="0.2">
      <c r="A1582" s="1425" t="s">
        <v>4666</v>
      </c>
      <c r="B1582" s="1162">
        <v>36757.619999999995</v>
      </c>
      <c r="C1582" s="1162">
        <v>36702.19369</v>
      </c>
      <c r="D1582" s="1163" t="s">
        <v>568</v>
      </c>
    </row>
    <row r="1583" spans="1:4" s="1161" customFormat="1" ht="11.25" customHeight="1" x14ac:dyDescent="0.2">
      <c r="A1583" s="1425"/>
      <c r="B1583" s="1162">
        <v>5734</v>
      </c>
      <c r="C1583" s="1162">
        <v>4243.3433700000005</v>
      </c>
      <c r="D1583" s="1163" t="s">
        <v>679</v>
      </c>
    </row>
    <row r="1584" spans="1:4" s="1161" customFormat="1" ht="11.25" customHeight="1" x14ac:dyDescent="0.2">
      <c r="A1584" s="1425"/>
      <c r="B1584" s="1162">
        <v>2181</v>
      </c>
      <c r="C1584" s="1162">
        <v>2181</v>
      </c>
      <c r="D1584" s="1163" t="s">
        <v>680</v>
      </c>
    </row>
    <row r="1585" spans="1:4" s="1161" customFormat="1" ht="11.25" customHeight="1" x14ac:dyDescent="0.2">
      <c r="A1585" s="1425"/>
      <c r="B1585" s="1162">
        <v>10933.46</v>
      </c>
      <c r="C1585" s="1162">
        <v>10933.44965</v>
      </c>
      <c r="D1585" s="1163" t="s">
        <v>3276</v>
      </c>
    </row>
    <row r="1586" spans="1:4" s="1161" customFormat="1" ht="11.25" customHeight="1" x14ac:dyDescent="0.2">
      <c r="A1586" s="1425"/>
      <c r="B1586" s="1162">
        <v>400</v>
      </c>
      <c r="C1586" s="1162">
        <v>400</v>
      </c>
      <c r="D1586" s="1163" t="s">
        <v>4889</v>
      </c>
    </row>
    <row r="1587" spans="1:4" s="1161" customFormat="1" ht="11.25" customHeight="1" x14ac:dyDescent="0.2">
      <c r="A1587" s="1426"/>
      <c r="B1587" s="1157">
        <v>56006.079999999994</v>
      </c>
      <c r="C1587" s="1157">
        <v>54459.986710000005</v>
      </c>
      <c r="D1587" s="1164" t="s">
        <v>11</v>
      </c>
    </row>
    <row r="1588" spans="1:4" s="1161" customFormat="1" ht="11.25" customHeight="1" x14ac:dyDescent="0.2">
      <c r="A1588" s="1425" t="s">
        <v>865</v>
      </c>
      <c r="B1588" s="1162">
        <v>274</v>
      </c>
      <c r="C1588" s="1162">
        <v>274</v>
      </c>
      <c r="D1588" s="1163" t="s">
        <v>3223</v>
      </c>
    </row>
    <row r="1589" spans="1:4" s="1161" customFormat="1" ht="11.25" customHeight="1" x14ac:dyDescent="0.2">
      <c r="A1589" s="1425"/>
      <c r="B1589" s="1162">
        <v>118.97</v>
      </c>
      <c r="C1589" s="1162">
        <v>118.95400000000001</v>
      </c>
      <c r="D1589" s="1163" t="s">
        <v>3491</v>
      </c>
    </row>
    <row r="1590" spans="1:4" s="1161" customFormat="1" ht="11.25" customHeight="1" x14ac:dyDescent="0.2">
      <c r="A1590" s="1425"/>
      <c r="B1590" s="1162">
        <v>46733.46</v>
      </c>
      <c r="C1590" s="1162">
        <v>46733.451000000001</v>
      </c>
      <c r="D1590" s="1163" t="s">
        <v>568</v>
      </c>
    </row>
    <row r="1591" spans="1:4" s="1161" customFormat="1" ht="11.25" customHeight="1" x14ac:dyDescent="0.2">
      <c r="A1591" s="1425"/>
      <c r="B1591" s="1162">
        <v>3603</v>
      </c>
      <c r="C1591" s="1162">
        <v>3187.2385100000001</v>
      </c>
      <c r="D1591" s="1163" t="s">
        <v>679</v>
      </c>
    </row>
    <row r="1592" spans="1:4" s="1161" customFormat="1" ht="11.25" customHeight="1" x14ac:dyDescent="0.2">
      <c r="A1592" s="1425"/>
      <c r="B1592" s="1162">
        <v>995</v>
      </c>
      <c r="C1592" s="1162">
        <v>995</v>
      </c>
      <c r="D1592" s="1163" t="s">
        <v>680</v>
      </c>
    </row>
    <row r="1593" spans="1:4" s="1161" customFormat="1" ht="21" x14ac:dyDescent="0.2">
      <c r="A1593" s="1425"/>
      <c r="B1593" s="1162">
        <v>134.80000000000001</v>
      </c>
      <c r="C1593" s="1162">
        <v>134.80000000000001</v>
      </c>
      <c r="D1593" s="1163" t="s">
        <v>2642</v>
      </c>
    </row>
    <row r="1594" spans="1:4" s="1161" customFormat="1" ht="11.25" customHeight="1" x14ac:dyDescent="0.2">
      <c r="A1594" s="1425"/>
      <c r="B1594" s="1162">
        <v>424.5</v>
      </c>
      <c r="C1594" s="1162">
        <v>424.5</v>
      </c>
      <c r="D1594" s="1163" t="s">
        <v>681</v>
      </c>
    </row>
    <row r="1595" spans="1:4" s="1161" customFormat="1" ht="11.25" customHeight="1" x14ac:dyDescent="0.2">
      <c r="A1595" s="1426"/>
      <c r="B1595" s="1157">
        <v>52283.73</v>
      </c>
      <c r="C1595" s="1157">
        <v>51867.943510000005</v>
      </c>
      <c r="D1595" s="1164" t="s">
        <v>11</v>
      </c>
    </row>
    <row r="1596" spans="1:4" s="1161" customFormat="1" ht="11.25" customHeight="1" x14ac:dyDescent="0.2">
      <c r="A1596" s="1425" t="s">
        <v>866</v>
      </c>
      <c r="B1596" s="1162">
        <v>1994.32</v>
      </c>
      <c r="C1596" s="1162">
        <v>1994.32</v>
      </c>
      <c r="D1596" s="1163" t="s">
        <v>3223</v>
      </c>
    </row>
    <row r="1597" spans="1:4" s="1161" customFormat="1" ht="11.25" customHeight="1" x14ac:dyDescent="0.2">
      <c r="A1597" s="1425"/>
      <c r="B1597" s="1162">
        <v>764.43</v>
      </c>
      <c r="C1597" s="1162">
        <v>623.029</v>
      </c>
      <c r="D1597" s="1163" t="s">
        <v>4253</v>
      </c>
    </row>
    <row r="1598" spans="1:4" s="1161" customFormat="1" ht="11.25" customHeight="1" x14ac:dyDescent="0.2">
      <c r="A1598" s="1425"/>
      <c r="B1598" s="1162">
        <v>160</v>
      </c>
      <c r="C1598" s="1162">
        <v>160</v>
      </c>
      <c r="D1598" s="1163" t="s">
        <v>3072</v>
      </c>
    </row>
    <row r="1599" spans="1:4" s="1161" customFormat="1" ht="11.25" customHeight="1" x14ac:dyDescent="0.2">
      <c r="A1599" s="1425"/>
      <c r="B1599" s="1162">
        <v>127.06</v>
      </c>
      <c r="C1599" s="1162">
        <v>127.04879</v>
      </c>
      <c r="D1599" s="1163" t="s">
        <v>3277</v>
      </c>
    </row>
    <row r="1600" spans="1:4" s="1161" customFormat="1" ht="11.25" customHeight="1" x14ac:dyDescent="0.2">
      <c r="A1600" s="1425"/>
      <c r="B1600" s="1162">
        <v>424.92</v>
      </c>
      <c r="C1600" s="1162">
        <v>424.90999999999997</v>
      </c>
      <c r="D1600" s="1163" t="s">
        <v>3491</v>
      </c>
    </row>
    <row r="1601" spans="1:4" s="1161" customFormat="1" ht="11.25" customHeight="1" x14ac:dyDescent="0.2">
      <c r="A1601" s="1425"/>
      <c r="B1601" s="1162">
        <v>24104.62</v>
      </c>
      <c r="C1601" s="1162">
        <v>24104.618000000002</v>
      </c>
      <c r="D1601" s="1163" t="s">
        <v>568</v>
      </c>
    </row>
    <row r="1602" spans="1:4" s="1161" customFormat="1" ht="11.25" customHeight="1" x14ac:dyDescent="0.2">
      <c r="A1602" s="1425"/>
      <c r="B1602" s="1162">
        <v>1854</v>
      </c>
      <c r="C1602" s="1162">
        <v>1662.0112899999999</v>
      </c>
      <c r="D1602" s="1163" t="s">
        <v>679</v>
      </c>
    </row>
    <row r="1603" spans="1:4" s="1161" customFormat="1" ht="11.25" customHeight="1" x14ac:dyDescent="0.2">
      <c r="A1603" s="1425"/>
      <c r="B1603" s="1162">
        <v>531</v>
      </c>
      <c r="C1603" s="1162">
        <v>531</v>
      </c>
      <c r="D1603" s="1163" t="s">
        <v>680</v>
      </c>
    </row>
    <row r="1604" spans="1:4" s="1161" customFormat="1" ht="11.25" customHeight="1" x14ac:dyDescent="0.2">
      <c r="A1604" s="1425"/>
      <c r="B1604" s="1162">
        <v>3900</v>
      </c>
      <c r="C1604" s="1162">
        <v>3900</v>
      </c>
      <c r="D1604" s="1163" t="s">
        <v>3760</v>
      </c>
    </row>
    <row r="1605" spans="1:4" s="1161" customFormat="1" ht="21" x14ac:dyDescent="0.2">
      <c r="A1605" s="1425"/>
      <c r="B1605" s="1162">
        <v>94.36</v>
      </c>
      <c r="C1605" s="1162">
        <v>94.36</v>
      </c>
      <c r="D1605" s="1163" t="s">
        <v>2642</v>
      </c>
    </row>
    <row r="1606" spans="1:4" s="1161" customFormat="1" ht="11.25" customHeight="1" x14ac:dyDescent="0.2">
      <c r="A1606" s="1425"/>
      <c r="B1606" s="1162">
        <v>174.1</v>
      </c>
      <c r="C1606" s="1162">
        <v>174.1</v>
      </c>
      <c r="D1606" s="1163" t="s">
        <v>681</v>
      </c>
    </row>
    <row r="1607" spans="1:4" s="1161" customFormat="1" ht="11.25" customHeight="1" x14ac:dyDescent="0.2">
      <c r="A1607" s="1426"/>
      <c r="B1607" s="1157">
        <v>34128.81</v>
      </c>
      <c r="C1607" s="1157">
        <v>33795.397080000002</v>
      </c>
      <c r="D1607" s="1164" t="s">
        <v>11</v>
      </c>
    </row>
    <row r="1608" spans="1:4" s="1161" customFormat="1" ht="11.25" customHeight="1" x14ac:dyDescent="0.2">
      <c r="A1608" s="1425" t="s">
        <v>867</v>
      </c>
      <c r="B1608" s="1162">
        <v>621.9</v>
      </c>
      <c r="C1608" s="1162">
        <v>621.9</v>
      </c>
      <c r="D1608" s="1163" t="s">
        <v>3223</v>
      </c>
    </row>
    <row r="1609" spans="1:4" s="1161" customFormat="1" ht="11.25" customHeight="1" x14ac:dyDescent="0.2">
      <c r="A1609" s="1425"/>
      <c r="B1609" s="1162">
        <v>26750.77</v>
      </c>
      <c r="C1609" s="1162">
        <v>26750.761999999999</v>
      </c>
      <c r="D1609" s="1163" t="s">
        <v>568</v>
      </c>
    </row>
    <row r="1610" spans="1:4" s="1161" customFormat="1" ht="11.25" customHeight="1" x14ac:dyDescent="0.2">
      <c r="A1610" s="1425"/>
      <c r="B1610" s="1162">
        <v>4083</v>
      </c>
      <c r="C1610" s="1162">
        <v>3134.3100300000001</v>
      </c>
      <c r="D1610" s="1163" t="s">
        <v>679</v>
      </c>
    </row>
    <row r="1611" spans="1:4" s="1161" customFormat="1" ht="11.25" customHeight="1" x14ac:dyDescent="0.2">
      <c r="A1611" s="1425"/>
      <c r="B1611" s="1162">
        <v>2775</v>
      </c>
      <c r="C1611" s="1162">
        <v>2775</v>
      </c>
      <c r="D1611" s="1163" t="s">
        <v>680</v>
      </c>
    </row>
    <row r="1612" spans="1:4" s="1161" customFormat="1" ht="21" x14ac:dyDescent="0.2">
      <c r="A1612" s="1425"/>
      <c r="B1612" s="1162">
        <v>94.36</v>
      </c>
      <c r="C1612" s="1162">
        <v>94.36</v>
      </c>
      <c r="D1612" s="1163" t="s">
        <v>2642</v>
      </c>
    </row>
    <row r="1613" spans="1:4" s="1161" customFormat="1" ht="11.25" customHeight="1" x14ac:dyDescent="0.2">
      <c r="A1613" s="1426"/>
      <c r="B1613" s="1157">
        <v>34325.03</v>
      </c>
      <c r="C1613" s="1157">
        <v>33376.332029999998</v>
      </c>
      <c r="D1613" s="1164" t="s">
        <v>11</v>
      </c>
    </row>
    <row r="1614" spans="1:4" s="1161" customFormat="1" ht="11.25" customHeight="1" x14ac:dyDescent="0.2">
      <c r="A1614" s="1425" t="s">
        <v>887</v>
      </c>
      <c r="B1614" s="1162">
        <v>3239.6</v>
      </c>
      <c r="C1614" s="1162">
        <v>3239.6039999999998</v>
      </c>
      <c r="D1614" s="1163" t="s">
        <v>3223</v>
      </c>
    </row>
    <row r="1615" spans="1:4" s="1161" customFormat="1" ht="11.25" customHeight="1" x14ac:dyDescent="0.2">
      <c r="A1615" s="1425"/>
      <c r="B1615" s="1162">
        <v>125</v>
      </c>
      <c r="C1615" s="1162">
        <v>125</v>
      </c>
      <c r="D1615" s="1163" t="s">
        <v>3253</v>
      </c>
    </row>
    <row r="1616" spans="1:4" s="1161" customFormat="1" ht="11.25" customHeight="1" x14ac:dyDescent="0.2">
      <c r="A1616" s="1425"/>
      <c r="B1616" s="1162">
        <v>17425.07</v>
      </c>
      <c r="C1616" s="1162">
        <v>17425.063000000002</v>
      </c>
      <c r="D1616" s="1163" t="s">
        <v>568</v>
      </c>
    </row>
    <row r="1617" spans="1:4" s="1161" customFormat="1" ht="11.25" customHeight="1" x14ac:dyDescent="0.2">
      <c r="A1617" s="1425"/>
      <c r="B1617" s="1162">
        <v>2942</v>
      </c>
      <c r="C1617" s="1162">
        <v>2448.2552500000002</v>
      </c>
      <c r="D1617" s="1163" t="s">
        <v>679</v>
      </c>
    </row>
    <row r="1618" spans="1:4" s="1161" customFormat="1" ht="11.25" customHeight="1" x14ac:dyDescent="0.2">
      <c r="A1618" s="1425"/>
      <c r="B1618" s="1162">
        <v>8</v>
      </c>
      <c r="C1618" s="1162">
        <v>8</v>
      </c>
      <c r="D1618" s="1163" t="s">
        <v>680</v>
      </c>
    </row>
    <row r="1619" spans="1:4" s="1161" customFormat="1" ht="11.25" customHeight="1" x14ac:dyDescent="0.2">
      <c r="A1619" s="1425"/>
      <c r="B1619" s="1162">
        <v>775</v>
      </c>
      <c r="C1619" s="1162">
        <v>775</v>
      </c>
      <c r="D1619" s="1163" t="s">
        <v>1726</v>
      </c>
    </row>
    <row r="1620" spans="1:4" s="1161" customFormat="1" ht="11.25" customHeight="1" x14ac:dyDescent="0.2">
      <c r="A1620" s="1425"/>
      <c r="B1620" s="1162">
        <v>200</v>
      </c>
      <c r="C1620" s="1162">
        <v>123.42</v>
      </c>
      <c r="D1620" s="1163" t="s">
        <v>4890</v>
      </c>
    </row>
    <row r="1621" spans="1:4" s="1161" customFormat="1" ht="21" x14ac:dyDescent="0.2">
      <c r="A1621" s="1425"/>
      <c r="B1621" s="1162">
        <v>67.400000000000006</v>
      </c>
      <c r="C1621" s="1162">
        <v>67.400000000000006</v>
      </c>
      <c r="D1621" s="1163" t="s">
        <v>2642</v>
      </c>
    </row>
    <row r="1622" spans="1:4" s="1161" customFormat="1" ht="11.25" customHeight="1" x14ac:dyDescent="0.2">
      <c r="A1622" s="1426"/>
      <c r="B1622" s="1157">
        <v>24782.07</v>
      </c>
      <c r="C1622" s="1157">
        <v>24211.742249999999</v>
      </c>
      <c r="D1622" s="1164" t="s">
        <v>11</v>
      </c>
    </row>
    <row r="1623" spans="1:4" s="1161" customFormat="1" ht="11.25" customHeight="1" x14ac:dyDescent="0.2">
      <c r="A1623" s="1425" t="s">
        <v>864</v>
      </c>
      <c r="B1623" s="1162">
        <v>1602</v>
      </c>
      <c r="C1623" s="1162">
        <v>1602</v>
      </c>
      <c r="D1623" s="1163" t="s">
        <v>3223</v>
      </c>
    </row>
    <row r="1624" spans="1:4" s="1161" customFormat="1" ht="11.25" customHeight="1" x14ac:dyDescent="0.2">
      <c r="A1624" s="1425"/>
      <c r="B1624" s="1162">
        <v>170</v>
      </c>
      <c r="C1624" s="1162">
        <v>170</v>
      </c>
      <c r="D1624" s="1163" t="s">
        <v>3072</v>
      </c>
    </row>
    <row r="1625" spans="1:4" s="1161" customFormat="1" ht="11.25" customHeight="1" x14ac:dyDescent="0.2">
      <c r="A1625" s="1425"/>
      <c r="B1625" s="1162">
        <v>123</v>
      </c>
      <c r="C1625" s="1162">
        <v>123</v>
      </c>
      <c r="D1625" s="1163" t="s">
        <v>3253</v>
      </c>
    </row>
    <row r="1626" spans="1:4" s="1161" customFormat="1" ht="11.25" customHeight="1" x14ac:dyDescent="0.2">
      <c r="A1626" s="1425"/>
      <c r="B1626" s="1162">
        <v>71671.47</v>
      </c>
      <c r="C1626" s="1162">
        <v>71671.467999999993</v>
      </c>
      <c r="D1626" s="1163" t="s">
        <v>568</v>
      </c>
    </row>
    <row r="1627" spans="1:4" s="1161" customFormat="1" ht="11.25" customHeight="1" x14ac:dyDescent="0.2">
      <c r="A1627" s="1425"/>
      <c r="B1627" s="1162">
        <v>5222</v>
      </c>
      <c r="C1627" s="1162">
        <v>4650.9578000000001</v>
      </c>
      <c r="D1627" s="1163" t="s">
        <v>679</v>
      </c>
    </row>
    <row r="1628" spans="1:4" s="1161" customFormat="1" ht="11.25" customHeight="1" x14ac:dyDescent="0.2">
      <c r="A1628" s="1425"/>
      <c r="B1628" s="1162">
        <v>892</v>
      </c>
      <c r="C1628" s="1162">
        <v>892</v>
      </c>
      <c r="D1628" s="1163" t="s">
        <v>680</v>
      </c>
    </row>
    <row r="1629" spans="1:4" s="1161" customFormat="1" ht="21" x14ac:dyDescent="0.2">
      <c r="A1629" s="1425"/>
      <c r="B1629" s="1162">
        <v>134.80000000000001</v>
      </c>
      <c r="C1629" s="1162">
        <v>134.80000000000001</v>
      </c>
      <c r="D1629" s="1163" t="s">
        <v>2642</v>
      </c>
    </row>
    <row r="1630" spans="1:4" s="1161" customFormat="1" ht="11.25" customHeight="1" x14ac:dyDescent="0.2">
      <c r="A1630" s="1425"/>
      <c r="B1630" s="1162">
        <v>822.08</v>
      </c>
      <c r="C1630" s="1162">
        <v>420.35399999999998</v>
      </c>
      <c r="D1630" s="1163" t="s">
        <v>3769</v>
      </c>
    </row>
    <row r="1631" spans="1:4" s="1161" customFormat="1" ht="11.25" customHeight="1" x14ac:dyDescent="0.2">
      <c r="A1631" s="1425"/>
      <c r="B1631" s="1162">
        <v>6118.32</v>
      </c>
      <c r="C1631" s="1162">
        <v>6118.3123299999997</v>
      </c>
      <c r="D1631" s="1163" t="s">
        <v>3770</v>
      </c>
    </row>
    <row r="1632" spans="1:4" s="1161" customFormat="1" ht="11.25" customHeight="1" x14ac:dyDescent="0.2">
      <c r="A1632" s="1425"/>
      <c r="B1632" s="1162">
        <v>564.27</v>
      </c>
      <c r="C1632" s="1162">
        <v>564.26179999999999</v>
      </c>
      <c r="D1632" s="1163" t="s">
        <v>4891</v>
      </c>
    </row>
    <row r="1633" spans="1:4" s="1161" customFormat="1" ht="11.25" customHeight="1" x14ac:dyDescent="0.2">
      <c r="A1633" s="1426"/>
      <c r="B1633" s="1157">
        <v>87319.940000000017</v>
      </c>
      <c r="C1633" s="1157">
        <v>86347.15393</v>
      </c>
      <c r="D1633" s="1164" t="s">
        <v>11</v>
      </c>
    </row>
    <row r="1634" spans="1:4" s="1161" customFormat="1" ht="11.25" customHeight="1" x14ac:dyDescent="0.2">
      <c r="A1634" s="1425" t="s">
        <v>886</v>
      </c>
      <c r="B1634" s="1162">
        <v>219.58</v>
      </c>
      <c r="C1634" s="1162">
        <v>219.58</v>
      </c>
      <c r="D1634" s="1163" t="s">
        <v>3223</v>
      </c>
    </row>
    <row r="1635" spans="1:4" s="1161" customFormat="1" ht="11.25" customHeight="1" x14ac:dyDescent="0.2">
      <c r="A1635" s="1425"/>
      <c r="B1635" s="1162">
        <v>270</v>
      </c>
      <c r="C1635" s="1162">
        <v>270</v>
      </c>
      <c r="D1635" s="1163" t="s">
        <v>3072</v>
      </c>
    </row>
    <row r="1636" spans="1:4" s="1161" customFormat="1" ht="11.25" customHeight="1" x14ac:dyDescent="0.2">
      <c r="A1636" s="1425"/>
      <c r="B1636" s="1162">
        <v>136.63999999999999</v>
      </c>
      <c r="C1636" s="1162">
        <v>136.62</v>
      </c>
      <c r="D1636" s="1163" t="s">
        <v>3491</v>
      </c>
    </row>
    <row r="1637" spans="1:4" s="1161" customFormat="1" ht="11.25" customHeight="1" x14ac:dyDescent="0.2">
      <c r="A1637" s="1425"/>
      <c r="B1637" s="1162">
        <v>12178.17</v>
      </c>
      <c r="C1637" s="1162">
        <v>12178.173000000001</v>
      </c>
      <c r="D1637" s="1163" t="s">
        <v>568</v>
      </c>
    </row>
    <row r="1638" spans="1:4" s="1161" customFormat="1" ht="11.25" customHeight="1" x14ac:dyDescent="0.2">
      <c r="A1638" s="1425"/>
      <c r="B1638" s="1162">
        <v>1136</v>
      </c>
      <c r="C1638" s="1162">
        <v>1021.92765</v>
      </c>
      <c r="D1638" s="1163" t="s">
        <v>679</v>
      </c>
    </row>
    <row r="1639" spans="1:4" s="1161" customFormat="1" ht="11.25" customHeight="1" x14ac:dyDescent="0.2">
      <c r="A1639" s="1425"/>
      <c r="B1639" s="1162">
        <v>12</v>
      </c>
      <c r="C1639" s="1162">
        <v>12</v>
      </c>
      <c r="D1639" s="1163" t="s">
        <v>680</v>
      </c>
    </row>
    <row r="1640" spans="1:4" s="1161" customFormat="1" ht="11.25" customHeight="1" x14ac:dyDescent="0.2">
      <c r="A1640" s="1426"/>
      <c r="B1640" s="1157">
        <v>13952.39</v>
      </c>
      <c r="C1640" s="1157">
        <v>13838.300650000001</v>
      </c>
      <c r="D1640" s="1164" t="s">
        <v>11</v>
      </c>
    </row>
    <row r="1641" spans="1:4" s="1161" customFormat="1" ht="11.25" customHeight="1" x14ac:dyDescent="0.2">
      <c r="A1641" s="1425" t="s">
        <v>880</v>
      </c>
      <c r="B1641" s="1162">
        <v>2058.23</v>
      </c>
      <c r="C1641" s="1162">
        <v>2058.23</v>
      </c>
      <c r="D1641" s="1163" t="s">
        <v>3223</v>
      </c>
    </row>
    <row r="1642" spans="1:4" s="1161" customFormat="1" ht="11.25" customHeight="1" x14ac:dyDescent="0.2">
      <c r="A1642" s="1425"/>
      <c r="B1642" s="1162">
        <v>600</v>
      </c>
      <c r="C1642" s="1162">
        <v>592.9</v>
      </c>
      <c r="D1642" s="1163" t="s">
        <v>4892</v>
      </c>
    </row>
    <row r="1643" spans="1:4" s="1161" customFormat="1" ht="11.25" customHeight="1" x14ac:dyDescent="0.2">
      <c r="A1643" s="1425"/>
      <c r="B1643" s="1162">
        <v>210.94</v>
      </c>
      <c r="C1643" s="1162">
        <v>210.93300000000002</v>
      </c>
      <c r="D1643" s="1163" t="s">
        <v>3491</v>
      </c>
    </row>
    <row r="1644" spans="1:4" s="1161" customFormat="1" ht="11.25" customHeight="1" x14ac:dyDescent="0.2">
      <c r="A1644" s="1425"/>
      <c r="B1644" s="1162">
        <v>20999.120000000003</v>
      </c>
      <c r="C1644" s="1162">
        <v>20999.114000000001</v>
      </c>
      <c r="D1644" s="1163" t="s">
        <v>568</v>
      </c>
    </row>
    <row r="1645" spans="1:4" s="1161" customFormat="1" ht="11.25" customHeight="1" x14ac:dyDescent="0.2">
      <c r="A1645" s="1425"/>
      <c r="B1645" s="1162">
        <v>2666</v>
      </c>
      <c r="C1645" s="1162">
        <v>1917.2606599999999</v>
      </c>
      <c r="D1645" s="1163" t="s">
        <v>679</v>
      </c>
    </row>
    <row r="1646" spans="1:4" s="1161" customFormat="1" ht="11.25" customHeight="1" x14ac:dyDescent="0.2">
      <c r="A1646" s="1425"/>
      <c r="B1646" s="1162">
        <v>125</v>
      </c>
      <c r="C1646" s="1162">
        <v>125</v>
      </c>
      <c r="D1646" s="1163" t="s">
        <v>680</v>
      </c>
    </row>
    <row r="1647" spans="1:4" s="1161" customFormat="1" ht="11.25" customHeight="1" x14ac:dyDescent="0.2">
      <c r="A1647" s="1425"/>
      <c r="B1647" s="1162">
        <v>1000</v>
      </c>
      <c r="C1647" s="1162">
        <v>848.07331999999997</v>
      </c>
      <c r="D1647" s="1163" t="s">
        <v>4893</v>
      </c>
    </row>
    <row r="1648" spans="1:4" s="1161" customFormat="1" ht="11.25" customHeight="1" x14ac:dyDescent="0.2">
      <c r="A1648" s="1426"/>
      <c r="B1648" s="1157">
        <v>27659.29</v>
      </c>
      <c r="C1648" s="1157">
        <v>26751.510980000003</v>
      </c>
      <c r="D1648" s="1164" t="s">
        <v>11</v>
      </c>
    </row>
    <row r="1649" spans="1:4" s="1161" customFormat="1" ht="11.25" customHeight="1" x14ac:dyDescent="0.2">
      <c r="A1649" s="1425" t="s">
        <v>1728</v>
      </c>
      <c r="B1649" s="1162">
        <v>150</v>
      </c>
      <c r="C1649" s="1162">
        <v>150</v>
      </c>
      <c r="D1649" s="1163" t="s">
        <v>628</v>
      </c>
    </row>
    <row r="1650" spans="1:4" s="1161" customFormat="1" ht="11.25" customHeight="1" x14ac:dyDescent="0.2">
      <c r="A1650" s="1425"/>
      <c r="B1650" s="1162">
        <v>35931.379999999997</v>
      </c>
      <c r="C1650" s="1162">
        <v>35931.383999999998</v>
      </c>
      <c r="D1650" s="1163" t="s">
        <v>568</v>
      </c>
    </row>
    <row r="1651" spans="1:4" s="1161" customFormat="1" ht="11.25" customHeight="1" x14ac:dyDescent="0.2">
      <c r="A1651" s="1425"/>
      <c r="B1651" s="1162">
        <v>700</v>
      </c>
      <c r="C1651" s="1162">
        <v>700</v>
      </c>
      <c r="D1651" s="1163" t="s">
        <v>679</v>
      </c>
    </row>
    <row r="1652" spans="1:4" s="1161" customFormat="1" ht="11.25" customHeight="1" x14ac:dyDescent="0.2">
      <c r="A1652" s="1425"/>
      <c r="B1652" s="1162">
        <v>46</v>
      </c>
      <c r="C1652" s="1162">
        <v>46</v>
      </c>
      <c r="D1652" s="1163" t="s">
        <v>680</v>
      </c>
    </row>
    <row r="1653" spans="1:4" s="1161" customFormat="1" ht="11.25" customHeight="1" x14ac:dyDescent="0.2">
      <c r="A1653" s="1426"/>
      <c r="B1653" s="1157">
        <v>36827.379999999997</v>
      </c>
      <c r="C1653" s="1157">
        <v>36827.383999999998</v>
      </c>
      <c r="D1653" s="1164" t="s">
        <v>11</v>
      </c>
    </row>
    <row r="1654" spans="1:4" s="1161" customFormat="1" ht="11.25" customHeight="1" x14ac:dyDescent="0.2">
      <c r="A1654" s="1425" t="s">
        <v>899</v>
      </c>
      <c r="B1654" s="1162">
        <v>414.75</v>
      </c>
      <c r="C1654" s="1162">
        <v>414.75</v>
      </c>
      <c r="D1654" s="1163" t="s">
        <v>3691</v>
      </c>
    </row>
    <row r="1655" spans="1:4" s="1161" customFormat="1" ht="11.25" customHeight="1" x14ac:dyDescent="0.2">
      <c r="A1655" s="1425"/>
      <c r="B1655" s="1162">
        <v>50</v>
      </c>
      <c r="C1655" s="1162">
        <v>50</v>
      </c>
      <c r="D1655" s="1163" t="s">
        <v>3072</v>
      </c>
    </row>
    <row r="1656" spans="1:4" s="1161" customFormat="1" ht="11.25" customHeight="1" x14ac:dyDescent="0.2">
      <c r="A1656" s="1425"/>
      <c r="B1656" s="1162">
        <v>430</v>
      </c>
      <c r="C1656" s="1162">
        <v>430</v>
      </c>
      <c r="D1656" s="1163" t="s">
        <v>2824</v>
      </c>
    </row>
    <row r="1657" spans="1:4" s="1161" customFormat="1" ht="11.25" customHeight="1" x14ac:dyDescent="0.2">
      <c r="A1657" s="1425"/>
      <c r="B1657" s="1162">
        <v>31531.99</v>
      </c>
      <c r="C1657" s="1162">
        <v>31531.985000000001</v>
      </c>
      <c r="D1657" s="1163" t="s">
        <v>568</v>
      </c>
    </row>
    <row r="1658" spans="1:4" s="1161" customFormat="1" ht="11.25" customHeight="1" x14ac:dyDescent="0.2">
      <c r="A1658" s="1425"/>
      <c r="B1658" s="1162">
        <v>307</v>
      </c>
      <c r="C1658" s="1162">
        <v>307</v>
      </c>
      <c r="D1658" s="1163" t="s">
        <v>679</v>
      </c>
    </row>
    <row r="1659" spans="1:4" s="1161" customFormat="1" ht="11.25" customHeight="1" x14ac:dyDescent="0.2">
      <c r="A1659" s="1425"/>
      <c r="B1659" s="1162">
        <v>177</v>
      </c>
      <c r="C1659" s="1162">
        <v>177</v>
      </c>
      <c r="D1659" s="1163" t="s">
        <v>680</v>
      </c>
    </row>
    <row r="1660" spans="1:4" s="1161" customFormat="1" ht="11.25" customHeight="1" x14ac:dyDescent="0.2">
      <c r="A1660" s="1426"/>
      <c r="B1660" s="1157">
        <v>32910.740000000005</v>
      </c>
      <c r="C1660" s="1157">
        <v>32910.735000000001</v>
      </c>
      <c r="D1660" s="1164" t="s">
        <v>11</v>
      </c>
    </row>
    <row r="1661" spans="1:4" s="1161" customFormat="1" ht="11.25" customHeight="1" x14ac:dyDescent="0.2">
      <c r="A1661" s="1425" t="s">
        <v>889</v>
      </c>
      <c r="B1661" s="1162">
        <v>140</v>
      </c>
      <c r="C1661" s="1162">
        <v>140</v>
      </c>
      <c r="D1661" s="1163" t="s">
        <v>3072</v>
      </c>
    </row>
    <row r="1662" spans="1:4" s="1161" customFormat="1" ht="11.25" customHeight="1" x14ac:dyDescent="0.2">
      <c r="A1662" s="1425"/>
      <c r="B1662" s="1162">
        <v>125</v>
      </c>
      <c r="C1662" s="1162">
        <v>125</v>
      </c>
      <c r="D1662" s="1163" t="s">
        <v>2824</v>
      </c>
    </row>
    <row r="1663" spans="1:4" s="1161" customFormat="1" ht="11.25" customHeight="1" x14ac:dyDescent="0.2">
      <c r="A1663" s="1425"/>
      <c r="B1663" s="1162">
        <v>250</v>
      </c>
      <c r="C1663" s="1162">
        <v>250</v>
      </c>
      <c r="D1663" s="1163" t="s">
        <v>628</v>
      </c>
    </row>
    <row r="1664" spans="1:4" s="1161" customFormat="1" ht="11.25" customHeight="1" x14ac:dyDescent="0.2">
      <c r="A1664" s="1425"/>
      <c r="B1664" s="1162">
        <v>28818.61</v>
      </c>
      <c r="C1664" s="1162">
        <v>28818.612000000001</v>
      </c>
      <c r="D1664" s="1163" t="s">
        <v>568</v>
      </c>
    </row>
    <row r="1665" spans="1:4" s="1161" customFormat="1" ht="11.25" customHeight="1" x14ac:dyDescent="0.2">
      <c r="A1665" s="1425"/>
      <c r="B1665" s="1162">
        <v>293</v>
      </c>
      <c r="C1665" s="1162">
        <v>293</v>
      </c>
      <c r="D1665" s="1163" t="s">
        <v>679</v>
      </c>
    </row>
    <row r="1666" spans="1:4" s="1161" customFormat="1" ht="11.25" customHeight="1" x14ac:dyDescent="0.2">
      <c r="A1666" s="1425"/>
      <c r="B1666" s="1162">
        <v>144</v>
      </c>
      <c r="C1666" s="1162">
        <v>144</v>
      </c>
      <c r="D1666" s="1163" t="s">
        <v>680</v>
      </c>
    </row>
    <row r="1667" spans="1:4" s="1161" customFormat="1" ht="11.25" customHeight="1" x14ac:dyDescent="0.2">
      <c r="A1667" s="1426"/>
      <c r="B1667" s="1157">
        <v>29770.61</v>
      </c>
      <c r="C1667" s="1157">
        <v>29770.612000000001</v>
      </c>
      <c r="D1667" s="1164" t="s">
        <v>11</v>
      </c>
    </row>
    <row r="1668" spans="1:4" s="1161" customFormat="1" ht="11.25" customHeight="1" x14ac:dyDescent="0.2">
      <c r="A1668" s="1425" t="s">
        <v>891</v>
      </c>
      <c r="B1668" s="1162">
        <v>26365.25</v>
      </c>
      <c r="C1668" s="1162">
        <v>26365.248</v>
      </c>
      <c r="D1668" s="1163" t="s">
        <v>568</v>
      </c>
    </row>
    <row r="1669" spans="1:4" s="1161" customFormat="1" ht="11.25" customHeight="1" x14ac:dyDescent="0.2">
      <c r="A1669" s="1425"/>
      <c r="B1669" s="1162">
        <v>101</v>
      </c>
      <c r="C1669" s="1162">
        <v>101</v>
      </c>
      <c r="D1669" s="1163" t="s">
        <v>679</v>
      </c>
    </row>
    <row r="1670" spans="1:4" s="1161" customFormat="1" ht="11.25" customHeight="1" x14ac:dyDescent="0.2">
      <c r="A1670" s="1425"/>
      <c r="B1670" s="1162">
        <v>62</v>
      </c>
      <c r="C1670" s="1162">
        <v>62</v>
      </c>
      <c r="D1670" s="1163" t="s">
        <v>680</v>
      </c>
    </row>
    <row r="1671" spans="1:4" s="1161" customFormat="1" ht="21" x14ac:dyDescent="0.2">
      <c r="A1671" s="1425"/>
      <c r="B1671" s="1162">
        <v>67.400000000000006</v>
      </c>
      <c r="C1671" s="1162">
        <v>67.400000000000006</v>
      </c>
      <c r="D1671" s="1163" t="s">
        <v>2642</v>
      </c>
    </row>
    <row r="1672" spans="1:4" s="1161" customFormat="1" ht="11.25" customHeight="1" x14ac:dyDescent="0.2">
      <c r="A1672" s="1426"/>
      <c r="B1672" s="1157">
        <v>26595.65</v>
      </c>
      <c r="C1672" s="1157">
        <v>26595.648000000001</v>
      </c>
      <c r="D1672" s="1164" t="s">
        <v>11</v>
      </c>
    </row>
    <row r="1673" spans="1:4" s="1161" customFormat="1" ht="11.25" customHeight="1" x14ac:dyDescent="0.2">
      <c r="A1673" s="1425" t="s">
        <v>896</v>
      </c>
      <c r="B1673" s="1162">
        <v>549</v>
      </c>
      <c r="C1673" s="1162">
        <v>549</v>
      </c>
      <c r="D1673" s="1163" t="s">
        <v>2824</v>
      </c>
    </row>
    <row r="1674" spans="1:4" s="1161" customFormat="1" ht="11.25" customHeight="1" x14ac:dyDescent="0.2">
      <c r="A1674" s="1425"/>
      <c r="B1674" s="1162">
        <v>19210.080000000002</v>
      </c>
      <c r="C1674" s="1162">
        <v>19210.077000000001</v>
      </c>
      <c r="D1674" s="1163" t="s">
        <v>568</v>
      </c>
    </row>
    <row r="1675" spans="1:4" s="1161" customFormat="1" ht="11.25" customHeight="1" x14ac:dyDescent="0.2">
      <c r="A1675" s="1425"/>
      <c r="B1675" s="1162">
        <v>20</v>
      </c>
      <c r="C1675" s="1162">
        <v>20</v>
      </c>
      <c r="D1675" s="1163" t="s">
        <v>679</v>
      </c>
    </row>
    <row r="1676" spans="1:4" s="1161" customFormat="1" ht="21" x14ac:dyDescent="0.2">
      <c r="A1676" s="1425"/>
      <c r="B1676" s="1162">
        <v>67.400000000000006</v>
      </c>
      <c r="C1676" s="1162">
        <v>67.400000000000006</v>
      </c>
      <c r="D1676" s="1163" t="s">
        <v>2642</v>
      </c>
    </row>
    <row r="1677" spans="1:4" s="1161" customFormat="1" ht="11.25" customHeight="1" x14ac:dyDescent="0.2">
      <c r="A1677" s="1426"/>
      <c r="B1677" s="1157">
        <v>19846.480000000003</v>
      </c>
      <c r="C1677" s="1157">
        <v>19846.477000000003</v>
      </c>
      <c r="D1677" s="1164" t="s">
        <v>11</v>
      </c>
    </row>
    <row r="1678" spans="1:4" s="1161" customFormat="1" ht="11.25" customHeight="1" x14ac:dyDescent="0.2">
      <c r="A1678" s="1425" t="s">
        <v>911</v>
      </c>
      <c r="B1678" s="1162">
        <v>200</v>
      </c>
      <c r="C1678" s="1162">
        <v>200</v>
      </c>
      <c r="D1678" s="1163" t="s">
        <v>3072</v>
      </c>
    </row>
    <row r="1679" spans="1:4" s="1161" customFormat="1" ht="11.25" customHeight="1" x14ac:dyDescent="0.2">
      <c r="A1679" s="1425"/>
      <c r="B1679" s="1162">
        <v>799</v>
      </c>
      <c r="C1679" s="1162">
        <v>799</v>
      </c>
      <c r="D1679" s="1163" t="s">
        <v>2824</v>
      </c>
    </row>
    <row r="1680" spans="1:4" s="1161" customFormat="1" ht="11.25" customHeight="1" x14ac:dyDescent="0.2">
      <c r="A1680" s="1425"/>
      <c r="B1680" s="1162">
        <v>10</v>
      </c>
      <c r="C1680" s="1162">
        <v>10</v>
      </c>
      <c r="D1680" s="1163" t="s">
        <v>682</v>
      </c>
    </row>
    <row r="1681" spans="1:4" s="1161" customFormat="1" ht="11.25" customHeight="1" x14ac:dyDescent="0.2">
      <c r="A1681" s="1425"/>
      <c r="B1681" s="1162">
        <v>22384.33</v>
      </c>
      <c r="C1681" s="1162">
        <v>22384.331999999999</v>
      </c>
      <c r="D1681" s="1163" t="s">
        <v>568</v>
      </c>
    </row>
    <row r="1682" spans="1:4" s="1161" customFormat="1" ht="11.25" customHeight="1" x14ac:dyDescent="0.2">
      <c r="A1682" s="1425"/>
      <c r="B1682" s="1162">
        <v>120</v>
      </c>
      <c r="C1682" s="1162">
        <v>120</v>
      </c>
      <c r="D1682" s="1163" t="s">
        <v>679</v>
      </c>
    </row>
    <row r="1683" spans="1:4" s="1161" customFormat="1" ht="11.25" customHeight="1" x14ac:dyDescent="0.2">
      <c r="A1683" s="1425"/>
      <c r="B1683" s="1162">
        <v>203</v>
      </c>
      <c r="C1683" s="1162">
        <v>203</v>
      </c>
      <c r="D1683" s="1163" t="s">
        <v>680</v>
      </c>
    </row>
    <row r="1684" spans="1:4" s="1161" customFormat="1" ht="21" x14ac:dyDescent="0.2">
      <c r="A1684" s="1425"/>
      <c r="B1684" s="1162">
        <v>67.400000000000006</v>
      </c>
      <c r="C1684" s="1162">
        <v>67.400000000000006</v>
      </c>
      <c r="D1684" s="1163" t="s">
        <v>2642</v>
      </c>
    </row>
    <row r="1685" spans="1:4" s="1161" customFormat="1" ht="11.25" customHeight="1" x14ac:dyDescent="0.2">
      <c r="A1685" s="1426"/>
      <c r="B1685" s="1157">
        <v>23783.730000000003</v>
      </c>
      <c r="C1685" s="1157">
        <v>23783.732</v>
      </c>
      <c r="D1685" s="1164" t="s">
        <v>11</v>
      </c>
    </row>
    <row r="1686" spans="1:4" s="1161" customFormat="1" ht="11.25" customHeight="1" x14ac:dyDescent="0.2">
      <c r="A1686" s="1425" t="s">
        <v>902</v>
      </c>
      <c r="B1686" s="1162">
        <v>245</v>
      </c>
      <c r="C1686" s="1162">
        <v>245</v>
      </c>
      <c r="D1686" s="1163" t="s">
        <v>3072</v>
      </c>
    </row>
    <row r="1687" spans="1:4" s="1161" customFormat="1" ht="11.25" customHeight="1" x14ac:dyDescent="0.2">
      <c r="A1687" s="1425"/>
      <c r="B1687" s="1162">
        <v>800</v>
      </c>
      <c r="C1687" s="1162">
        <v>800</v>
      </c>
      <c r="D1687" s="1163" t="s">
        <v>2824</v>
      </c>
    </row>
    <row r="1688" spans="1:4" s="1161" customFormat="1" ht="11.25" customHeight="1" x14ac:dyDescent="0.2">
      <c r="A1688" s="1425"/>
      <c r="B1688" s="1162">
        <v>10546.64</v>
      </c>
      <c r="C1688" s="1162">
        <v>10546.643</v>
      </c>
      <c r="D1688" s="1163" t="s">
        <v>568</v>
      </c>
    </row>
    <row r="1689" spans="1:4" s="1161" customFormat="1" ht="11.25" customHeight="1" x14ac:dyDescent="0.2">
      <c r="A1689" s="1425"/>
      <c r="B1689" s="1162">
        <v>180</v>
      </c>
      <c r="C1689" s="1162">
        <v>180</v>
      </c>
      <c r="D1689" s="1163" t="s">
        <v>679</v>
      </c>
    </row>
    <row r="1690" spans="1:4" s="1161" customFormat="1" ht="11.25" customHeight="1" x14ac:dyDescent="0.2">
      <c r="A1690" s="1425"/>
      <c r="B1690" s="1162">
        <v>246</v>
      </c>
      <c r="C1690" s="1162">
        <v>246</v>
      </c>
      <c r="D1690" s="1163" t="s">
        <v>680</v>
      </c>
    </row>
    <row r="1691" spans="1:4" s="1161" customFormat="1" ht="11.25" customHeight="1" x14ac:dyDescent="0.2">
      <c r="A1691" s="1426"/>
      <c r="B1691" s="1157">
        <v>12017.64</v>
      </c>
      <c r="C1691" s="1157">
        <v>12017.643</v>
      </c>
      <c r="D1691" s="1164" t="s">
        <v>11</v>
      </c>
    </row>
    <row r="1692" spans="1:4" s="1161" customFormat="1" ht="11.25" customHeight="1" x14ac:dyDescent="0.2">
      <c r="A1692" s="1425" t="s">
        <v>917</v>
      </c>
      <c r="B1692" s="1162">
        <v>500</v>
      </c>
      <c r="C1692" s="1162">
        <v>500</v>
      </c>
      <c r="D1692" s="1163" t="s">
        <v>2824</v>
      </c>
    </row>
    <row r="1693" spans="1:4" s="1161" customFormat="1" ht="11.25" customHeight="1" x14ac:dyDescent="0.2">
      <c r="A1693" s="1425"/>
      <c r="B1693" s="1162">
        <v>19472.95</v>
      </c>
      <c r="C1693" s="1162">
        <v>19472.954000000002</v>
      </c>
      <c r="D1693" s="1163" t="s">
        <v>568</v>
      </c>
    </row>
    <row r="1694" spans="1:4" s="1161" customFormat="1" ht="11.25" customHeight="1" x14ac:dyDescent="0.2">
      <c r="A1694" s="1425"/>
      <c r="B1694" s="1162">
        <v>175</v>
      </c>
      <c r="C1694" s="1162">
        <v>175</v>
      </c>
      <c r="D1694" s="1163" t="s">
        <v>679</v>
      </c>
    </row>
    <row r="1695" spans="1:4" s="1161" customFormat="1" ht="11.25" customHeight="1" x14ac:dyDescent="0.2">
      <c r="A1695" s="1425"/>
      <c r="B1695" s="1162">
        <v>207</v>
      </c>
      <c r="C1695" s="1162">
        <v>207</v>
      </c>
      <c r="D1695" s="1163" t="s">
        <v>680</v>
      </c>
    </row>
    <row r="1696" spans="1:4" s="1161" customFormat="1" ht="11.25" customHeight="1" x14ac:dyDescent="0.2">
      <c r="A1696" s="1425"/>
      <c r="B1696" s="1162">
        <v>1782.34</v>
      </c>
      <c r="C1696" s="1162">
        <v>1782.33</v>
      </c>
      <c r="D1696" s="1163" t="s">
        <v>3771</v>
      </c>
    </row>
    <row r="1697" spans="1:4" s="1161" customFormat="1" ht="21" x14ac:dyDescent="0.2">
      <c r="A1697" s="1425"/>
      <c r="B1697" s="1162">
        <v>67.400000000000006</v>
      </c>
      <c r="C1697" s="1162">
        <v>67.400000000000006</v>
      </c>
      <c r="D1697" s="1163" t="s">
        <v>2642</v>
      </c>
    </row>
    <row r="1698" spans="1:4" s="1161" customFormat="1" ht="11.25" customHeight="1" x14ac:dyDescent="0.2">
      <c r="A1698" s="1426"/>
      <c r="B1698" s="1157">
        <v>22204.690000000002</v>
      </c>
      <c r="C1698" s="1157">
        <v>22204.684000000001</v>
      </c>
      <c r="D1698" s="1164" t="s">
        <v>11</v>
      </c>
    </row>
    <row r="1699" spans="1:4" s="1161" customFormat="1" ht="11.25" customHeight="1" x14ac:dyDescent="0.2">
      <c r="A1699" s="1425" t="s">
        <v>900</v>
      </c>
      <c r="B1699" s="1162">
        <v>28603.49</v>
      </c>
      <c r="C1699" s="1162">
        <v>28603.491000000002</v>
      </c>
      <c r="D1699" s="1163" t="s">
        <v>568</v>
      </c>
    </row>
    <row r="1700" spans="1:4" s="1161" customFormat="1" ht="11.25" customHeight="1" x14ac:dyDescent="0.2">
      <c r="A1700" s="1425"/>
      <c r="B1700" s="1162">
        <v>306</v>
      </c>
      <c r="C1700" s="1162">
        <v>306</v>
      </c>
      <c r="D1700" s="1163" t="s">
        <v>679</v>
      </c>
    </row>
    <row r="1701" spans="1:4" s="1161" customFormat="1" ht="11.25" customHeight="1" x14ac:dyDescent="0.2">
      <c r="A1701" s="1425"/>
      <c r="B1701" s="1162">
        <v>695</v>
      </c>
      <c r="C1701" s="1162">
        <v>695</v>
      </c>
      <c r="D1701" s="1163" t="s">
        <v>680</v>
      </c>
    </row>
    <row r="1702" spans="1:4" s="1161" customFormat="1" ht="11.25" customHeight="1" x14ac:dyDescent="0.2">
      <c r="A1702" s="1425"/>
      <c r="B1702" s="1162">
        <v>1800</v>
      </c>
      <c r="C1702" s="1162">
        <v>0</v>
      </c>
      <c r="D1702" s="1163" t="s">
        <v>4894</v>
      </c>
    </row>
    <row r="1703" spans="1:4" s="1161" customFormat="1" ht="11.25" customHeight="1" x14ac:dyDescent="0.2">
      <c r="A1703" s="1425"/>
      <c r="B1703" s="1162">
        <v>1957.78</v>
      </c>
      <c r="C1703" s="1162">
        <v>1957.78</v>
      </c>
      <c r="D1703" s="1163" t="s">
        <v>4895</v>
      </c>
    </row>
    <row r="1704" spans="1:4" s="1161" customFormat="1" ht="11.25" customHeight="1" x14ac:dyDescent="0.2">
      <c r="A1704" s="1426"/>
      <c r="B1704" s="1157">
        <v>33362.270000000004</v>
      </c>
      <c r="C1704" s="1157">
        <v>31562.271000000001</v>
      </c>
      <c r="D1704" s="1164" t="s">
        <v>11</v>
      </c>
    </row>
    <row r="1705" spans="1:4" s="1161" customFormat="1" ht="11.25" customHeight="1" x14ac:dyDescent="0.2">
      <c r="A1705" s="1425" t="s">
        <v>894</v>
      </c>
      <c r="B1705" s="1162">
        <v>880</v>
      </c>
      <c r="C1705" s="1162">
        <v>629.16999999999996</v>
      </c>
      <c r="D1705" s="1163" t="s">
        <v>4266</v>
      </c>
    </row>
    <row r="1706" spans="1:4" s="1161" customFormat="1" ht="11.25" customHeight="1" x14ac:dyDescent="0.2">
      <c r="A1706" s="1425"/>
      <c r="B1706" s="1162">
        <v>18994.919999999998</v>
      </c>
      <c r="C1706" s="1162">
        <v>18994.916000000001</v>
      </c>
      <c r="D1706" s="1163" t="s">
        <v>568</v>
      </c>
    </row>
    <row r="1707" spans="1:4" s="1161" customFormat="1" ht="11.25" customHeight="1" x14ac:dyDescent="0.2">
      <c r="A1707" s="1425"/>
      <c r="B1707" s="1162">
        <v>129</v>
      </c>
      <c r="C1707" s="1162">
        <v>129</v>
      </c>
      <c r="D1707" s="1163" t="s">
        <v>679</v>
      </c>
    </row>
    <row r="1708" spans="1:4" s="1161" customFormat="1" ht="11.25" customHeight="1" x14ac:dyDescent="0.2">
      <c r="A1708" s="1425"/>
      <c r="B1708" s="1162">
        <v>12</v>
      </c>
      <c r="C1708" s="1162">
        <v>12</v>
      </c>
      <c r="D1708" s="1163" t="s">
        <v>680</v>
      </c>
    </row>
    <row r="1709" spans="1:4" s="1161" customFormat="1" ht="21" x14ac:dyDescent="0.2">
      <c r="A1709" s="1425"/>
      <c r="B1709" s="1162">
        <v>67.400000000000006</v>
      </c>
      <c r="C1709" s="1162">
        <v>67.400000000000006</v>
      </c>
      <c r="D1709" s="1163" t="s">
        <v>2642</v>
      </c>
    </row>
    <row r="1710" spans="1:4" s="1161" customFormat="1" ht="11.25" customHeight="1" x14ac:dyDescent="0.2">
      <c r="A1710" s="1426"/>
      <c r="B1710" s="1157">
        <v>20083.32</v>
      </c>
      <c r="C1710" s="1157">
        <v>19832.486000000001</v>
      </c>
      <c r="D1710" s="1164" t="s">
        <v>11</v>
      </c>
    </row>
    <row r="1711" spans="1:4" s="1161" customFormat="1" ht="11.25" customHeight="1" x14ac:dyDescent="0.2">
      <c r="A1711" s="1425" t="s">
        <v>913</v>
      </c>
      <c r="B1711" s="1162">
        <v>120</v>
      </c>
      <c r="C1711" s="1162">
        <v>120</v>
      </c>
      <c r="D1711" s="1163" t="s">
        <v>3072</v>
      </c>
    </row>
    <row r="1712" spans="1:4" s="1161" customFormat="1" ht="11.25" customHeight="1" x14ac:dyDescent="0.2">
      <c r="A1712" s="1425"/>
      <c r="B1712" s="1162">
        <v>465</v>
      </c>
      <c r="C1712" s="1162">
        <v>465</v>
      </c>
      <c r="D1712" s="1163" t="s">
        <v>2824</v>
      </c>
    </row>
    <row r="1713" spans="1:4" s="1161" customFormat="1" ht="11.25" customHeight="1" x14ac:dyDescent="0.2">
      <c r="A1713" s="1425"/>
      <c r="B1713" s="1162">
        <v>25673.24</v>
      </c>
      <c r="C1713" s="1162">
        <v>25673.235000000001</v>
      </c>
      <c r="D1713" s="1163" t="s">
        <v>568</v>
      </c>
    </row>
    <row r="1714" spans="1:4" s="1161" customFormat="1" ht="11.25" customHeight="1" x14ac:dyDescent="0.2">
      <c r="A1714" s="1425"/>
      <c r="B1714" s="1162">
        <v>85</v>
      </c>
      <c r="C1714" s="1162">
        <v>85</v>
      </c>
      <c r="D1714" s="1163" t="s">
        <v>679</v>
      </c>
    </row>
    <row r="1715" spans="1:4" s="1161" customFormat="1" ht="11.25" customHeight="1" x14ac:dyDescent="0.2">
      <c r="A1715" s="1426"/>
      <c r="B1715" s="1157">
        <v>26343.24</v>
      </c>
      <c r="C1715" s="1157">
        <v>26343.235000000001</v>
      </c>
      <c r="D1715" s="1164" t="s">
        <v>11</v>
      </c>
    </row>
    <row r="1716" spans="1:4" s="1161" customFormat="1" ht="11.25" customHeight="1" x14ac:dyDescent="0.2">
      <c r="A1716" s="1425" t="s">
        <v>898</v>
      </c>
      <c r="B1716" s="1162">
        <v>55</v>
      </c>
      <c r="C1716" s="1162">
        <v>55</v>
      </c>
      <c r="D1716" s="1163" t="s">
        <v>3072</v>
      </c>
    </row>
    <row r="1717" spans="1:4" s="1161" customFormat="1" ht="11.25" customHeight="1" x14ac:dyDescent="0.2">
      <c r="A1717" s="1425"/>
      <c r="B1717" s="1162">
        <v>36745.519999999997</v>
      </c>
      <c r="C1717" s="1162">
        <v>36745.521999999997</v>
      </c>
      <c r="D1717" s="1163" t="s">
        <v>568</v>
      </c>
    </row>
    <row r="1718" spans="1:4" s="1161" customFormat="1" ht="11.25" customHeight="1" x14ac:dyDescent="0.2">
      <c r="A1718" s="1425"/>
      <c r="B1718" s="1162">
        <v>68</v>
      </c>
      <c r="C1718" s="1162">
        <v>68</v>
      </c>
      <c r="D1718" s="1163" t="s">
        <v>679</v>
      </c>
    </row>
    <row r="1719" spans="1:4" s="1161" customFormat="1" ht="11.25" customHeight="1" x14ac:dyDescent="0.2">
      <c r="A1719" s="1425"/>
      <c r="B1719" s="1162">
        <v>27</v>
      </c>
      <c r="C1719" s="1162">
        <v>27</v>
      </c>
      <c r="D1719" s="1163" t="s">
        <v>680</v>
      </c>
    </row>
    <row r="1720" spans="1:4" s="1161" customFormat="1" ht="11.25" customHeight="1" x14ac:dyDescent="0.2">
      <c r="A1720" s="1425"/>
      <c r="B1720" s="1162">
        <v>974.27</v>
      </c>
      <c r="C1720" s="1162">
        <v>974.26780000000008</v>
      </c>
      <c r="D1720" s="1163" t="s">
        <v>4896</v>
      </c>
    </row>
    <row r="1721" spans="1:4" s="1161" customFormat="1" ht="21" x14ac:dyDescent="0.2">
      <c r="A1721" s="1425"/>
      <c r="B1721" s="1162">
        <v>161.76</v>
      </c>
      <c r="C1721" s="1162">
        <v>161.76</v>
      </c>
      <c r="D1721" s="1163" t="s">
        <v>2642</v>
      </c>
    </row>
    <row r="1722" spans="1:4" s="1161" customFormat="1" ht="11.25" customHeight="1" x14ac:dyDescent="0.2">
      <c r="A1722" s="1426"/>
      <c r="B1722" s="1157">
        <v>38031.549999999996</v>
      </c>
      <c r="C1722" s="1157">
        <v>38031.549800000001</v>
      </c>
      <c r="D1722" s="1164" t="s">
        <v>11</v>
      </c>
    </row>
    <row r="1723" spans="1:4" s="1161" customFormat="1" ht="11.25" customHeight="1" x14ac:dyDescent="0.2">
      <c r="A1723" s="1425" t="s">
        <v>892</v>
      </c>
      <c r="B1723" s="1162">
        <v>27931.61</v>
      </c>
      <c r="C1723" s="1162">
        <v>27931.605</v>
      </c>
      <c r="D1723" s="1163" t="s">
        <v>568</v>
      </c>
    </row>
    <row r="1724" spans="1:4" s="1161" customFormat="1" ht="11.25" customHeight="1" x14ac:dyDescent="0.2">
      <c r="A1724" s="1425"/>
      <c r="B1724" s="1162">
        <v>117</v>
      </c>
      <c r="C1724" s="1162">
        <v>117</v>
      </c>
      <c r="D1724" s="1163" t="s">
        <v>679</v>
      </c>
    </row>
    <row r="1725" spans="1:4" s="1161" customFormat="1" ht="11.25" customHeight="1" x14ac:dyDescent="0.2">
      <c r="A1725" s="1425"/>
      <c r="B1725" s="1162">
        <v>128</v>
      </c>
      <c r="C1725" s="1162">
        <v>128</v>
      </c>
      <c r="D1725" s="1163" t="s">
        <v>680</v>
      </c>
    </row>
    <row r="1726" spans="1:4" s="1161" customFormat="1" ht="21" x14ac:dyDescent="0.2">
      <c r="A1726" s="1425"/>
      <c r="B1726" s="1162">
        <v>94.36</v>
      </c>
      <c r="C1726" s="1162">
        <v>94.36</v>
      </c>
      <c r="D1726" s="1163" t="s">
        <v>2642</v>
      </c>
    </row>
    <row r="1727" spans="1:4" s="1161" customFormat="1" ht="11.25" customHeight="1" x14ac:dyDescent="0.2">
      <c r="A1727" s="1426"/>
      <c r="B1727" s="1157">
        <v>28270.97</v>
      </c>
      <c r="C1727" s="1157">
        <v>28270.965</v>
      </c>
      <c r="D1727" s="1164" t="s">
        <v>11</v>
      </c>
    </row>
    <row r="1728" spans="1:4" s="1161" customFormat="1" ht="11.25" customHeight="1" x14ac:dyDescent="0.2">
      <c r="A1728" s="1425" t="s">
        <v>912</v>
      </c>
      <c r="B1728" s="1162">
        <v>23223.84</v>
      </c>
      <c r="C1728" s="1162">
        <v>23223.835999999999</v>
      </c>
      <c r="D1728" s="1163" t="s">
        <v>568</v>
      </c>
    </row>
    <row r="1729" spans="1:4" s="1161" customFormat="1" ht="11.25" customHeight="1" x14ac:dyDescent="0.2">
      <c r="A1729" s="1425"/>
      <c r="B1729" s="1162">
        <v>21</v>
      </c>
      <c r="C1729" s="1162">
        <v>21</v>
      </c>
      <c r="D1729" s="1163" t="s">
        <v>679</v>
      </c>
    </row>
    <row r="1730" spans="1:4" s="1161" customFormat="1" ht="11.25" customHeight="1" x14ac:dyDescent="0.2">
      <c r="A1730" s="1425"/>
      <c r="B1730" s="1162">
        <v>71</v>
      </c>
      <c r="C1730" s="1162">
        <v>71</v>
      </c>
      <c r="D1730" s="1163" t="s">
        <v>680</v>
      </c>
    </row>
    <row r="1731" spans="1:4" s="1161" customFormat="1" ht="11.25" customHeight="1" x14ac:dyDescent="0.2">
      <c r="A1731" s="1426"/>
      <c r="B1731" s="1157">
        <v>23315.84</v>
      </c>
      <c r="C1731" s="1157">
        <v>23315.835999999999</v>
      </c>
      <c r="D1731" s="1164" t="s">
        <v>11</v>
      </c>
    </row>
    <row r="1732" spans="1:4" s="1161" customFormat="1" ht="11.25" customHeight="1" x14ac:dyDescent="0.2">
      <c r="A1732" s="1425" t="s">
        <v>907</v>
      </c>
      <c r="B1732" s="1162">
        <v>18737.77</v>
      </c>
      <c r="C1732" s="1162">
        <v>18737.766</v>
      </c>
      <c r="D1732" s="1163" t="s">
        <v>568</v>
      </c>
    </row>
    <row r="1733" spans="1:4" s="1161" customFormat="1" ht="11.25" customHeight="1" x14ac:dyDescent="0.2">
      <c r="A1733" s="1425"/>
      <c r="B1733" s="1162">
        <v>76</v>
      </c>
      <c r="C1733" s="1162">
        <v>76</v>
      </c>
      <c r="D1733" s="1163" t="s">
        <v>679</v>
      </c>
    </row>
    <row r="1734" spans="1:4" s="1161" customFormat="1" ht="21" x14ac:dyDescent="0.2">
      <c r="A1734" s="1425"/>
      <c r="B1734" s="1162">
        <v>67.400000000000006</v>
      </c>
      <c r="C1734" s="1162">
        <v>67.400000000000006</v>
      </c>
      <c r="D1734" s="1163" t="s">
        <v>2642</v>
      </c>
    </row>
    <row r="1735" spans="1:4" s="1161" customFormat="1" ht="11.25" customHeight="1" x14ac:dyDescent="0.2">
      <c r="A1735" s="1426"/>
      <c r="B1735" s="1157">
        <v>18881.170000000002</v>
      </c>
      <c r="C1735" s="1157">
        <v>18881.166000000001</v>
      </c>
      <c r="D1735" s="1164" t="s">
        <v>11</v>
      </c>
    </row>
    <row r="1736" spans="1:4" s="1161" customFormat="1" ht="11.25" customHeight="1" x14ac:dyDescent="0.2">
      <c r="A1736" s="1425" t="s">
        <v>904</v>
      </c>
      <c r="B1736" s="1162">
        <v>10106.82</v>
      </c>
      <c r="C1736" s="1162">
        <v>10106.816000000001</v>
      </c>
      <c r="D1736" s="1163" t="s">
        <v>568</v>
      </c>
    </row>
    <row r="1737" spans="1:4" s="1161" customFormat="1" ht="11.25" customHeight="1" x14ac:dyDescent="0.2">
      <c r="A1737" s="1425"/>
      <c r="B1737" s="1162">
        <v>49</v>
      </c>
      <c r="C1737" s="1162">
        <v>49</v>
      </c>
      <c r="D1737" s="1163" t="s">
        <v>679</v>
      </c>
    </row>
    <row r="1738" spans="1:4" s="1161" customFormat="1" ht="11.25" customHeight="1" x14ac:dyDescent="0.2">
      <c r="A1738" s="1426"/>
      <c r="B1738" s="1157">
        <v>10155.82</v>
      </c>
      <c r="C1738" s="1157">
        <v>10155.816000000001</v>
      </c>
      <c r="D1738" s="1164" t="s">
        <v>11</v>
      </c>
    </row>
    <row r="1739" spans="1:4" s="1161" customFormat="1" ht="11.25" customHeight="1" x14ac:dyDescent="0.2">
      <c r="A1739" s="1425" t="s">
        <v>1729</v>
      </c>
      <c r="B1739" s="1162">
        <v>3711</v>
      </c>
      <c r="C1739" s="1162">
        <v>3711</v>
      </c>
      <c r="D1739" s="1163" t="s">
        <v>4166</v>
      </c>
    </row>
    <row r="1740" spans="1:4" s="1161" customFormat="1" ht="11.25" customHeight="1" x14ac:dyDescent="0.2">
      <c r="A1740" s="1425"/>
      <c r="B1740" s="1162">
        <v>83.6</v>
      </c>
      <c r="C1740" s="1162">
        <v>83.6</v>
      </c>
      <c r="D1740" s="1163" t="s">
        <v>4778</v>
      </c>
    </row>
    <row r="1741" spans="1:4" s="1161" customFormat="1" ht="11.25" customHeight="1" x14ac:dyDescent="0.2">
      <c r="A1741" s="1425"/>
      <c r="B1741" s="1162">
        <v>13958.79</v>
      </c>
      <c r="C1741" s="1162">
        <v>13958.790999999999</v>
      </c>
      <c r="D1741" s="1163" t="s">
        <v>568</v>
      </c>
    </row>
    <row r="1742" spans="1:4" s="1161" customFormat="1" ht="11.25" customHeight="1" x14ac:dyDescent="0.2">
      <c r="A1742" s="1425"/>
      <c r="B1742" s="1162">
        <v>54</v>
      </c>
      <c r="C1742" s="1162">
        <v>54</v>
      </c>
      <c r="D1742" s="1163" t="s">
        <v>679</v>
      </c>
    </row>
    <row r="1743" spans="1:4" s="1161" customFormat="1" ht="11.25" customHeight="1" x14ac:dyDescent="0.2">
      <c r="A1743" s="1425"/>
      <c r="B1743" s="1162">
        <v>60</v>
      </c>
      <c r="C1743" s="1162">
        <v>60</v>
      </c>
      <c r="D1743" s="1163" t="s">
        <v>680</v>
      </c>
    </row>
    <row r="1744" spans="1:4" s="1161" customFormat="1" ht="21" x14ac:dyDescent="0.2">
      <c r="A1744" s="1425"/>
      <c r="B1744" s="1162">
        <v>269.60000000000002</v>
      </c>
      <c r="C1744" s="1162">
        <v>269.60000000000002</v>
      </c>
      <c r="D1744" s="1163" t="s">
        <v>2642</v>
      </c>
    </row>
    <row r="1745" spans="1:4" s="1161" customFormat="1" ht="11.25" customHeight="1" x14ac:dyDescent="0.2">
      <c r="A1745" s="1426"/>
      <c r="B1745" s="1157">
        <v>18136.989999999998</v>
      </c>
      <c r="C1745" s="1157">
        <v>18136.990999999998</v>
      </c>
      <c r="D1745" s="1164" t="s">
        <v>11</v>
      </c>
    </row>
    <row r="1746" spans="1:4" s="1161" customFormat="1" ht="11.25" customHeight="1" x14ac:dyDescent="0.2">
      <c r="A1746" s="1425" t="s">
        <v>920</v>
      </c>
      <c r="B1746" s="1162">
        <v>19990.240000000002</v>
      </c>
      <c r="C1746" s="1162">
        <v>19976.236000000001</v>
      </c>
      <c r="D1746" s="1163" t="s">
        <v>568</v>
      </c>
    </row>
    <row r="1747" spans="1:4" s="1161" customFormat="1" ht="11.25" customHeight="1" x14ac:dyDescent="0.2">
      <c r="A1747" s="1425"/>
      <c r="B1747" s="1162">
        <v>58</v>
      </c>
      <c r="C1747" s="1162">
        <v>58</v>
      </c>
      <c r="D1747" s="1163" t="s">
        <v>679</v>
      </c>
    </row>
    <row r="1748" spans="1:4" s="1161" customFormat="1" ht="11.25" customHeight="1" x14ac:dyDescent="0.2">
      <c r="A1748" s="1426"/>
      <c r="B1748" s="1157">
        <v>20048.240000000002</v>
      </c>
      <c r="C1748" s="1157">
        <v>20034.236000000001</v>
      </c>
      <c r="D1748" s="1164" t="s">
        <v>11</v>
      </c>
    </row>
    <row r="1749" spans="1:4" s="1161" customFormat="1" ht="11.25" customHeight="1" x14ac:dyDescent="0.2">
      <c r="A1749" s="1425" t="s">
        <v>905</v>
      </c>
      <c r="B1749" s="1162">
        <v>70</v>
      </c>
      <c r="C1749" s="1162">
        <v>70</v>
      </c>
      <c r="D1749" s="1163" t="s">
        <v>3072</v>
      </c>
    </row>
    <row r="1750" spans="1:4" s="1161" customFormat="1" ht="11.25" customHeight="1" x14ac:dyDescent="0.2">
      <c r="A1750" s="1425"/>
      <c r="B1750" s="1162">
        <v>20</v>
      </c>
      <c r="C1750" s="1162">
        <v>20</v>
      </c>
      <c r="D1750" s="1163" t="s">
        <v>682</v>
      </c>
    </row>
    <row r="1751" spans="1:4" s="1161" customFormat="1" ht="11.25" customHeight="1" x14ac:dyDescent="0.2">
      <c r="A1751" s="1425"/>
      <c r="B1751" s="1162">
        <v>15544.19</v>
      </c>
      <c r="C1751" s="1162">
        <v>15544.186</v>
      </c>
      <c r="D1751" s="1163" t="s">
        <v>568</v>
      </c>
    </row>
    <row r="1752" spans="1:4" s="1161" customFormat="1" ht="11.25" customHeight="1" x14ac:dyDescent="0.2">
      <c r="A1752" s="1425"/>
      <c r="B1752" s="1162">
        <v>45</v>
      </c>
      <c r="C1752" s="1162">
        <v>45</v>
      </c>
      <c r="D1752" s="1163" t="s">
        <v>679</v>
      </c>
    </row>
    <row r="1753" spans="1:4" s="1161" customFormat="1" ht="11.25" customHeight="1" x14ac:dyDescent="0.2">
      <c r="A1753" s="1425"/>
      <c r="B1753" s="1162">
        <v>2000</v>
      </c>
      <c r="C1753" s="1162">
        <v>2000</v>
      </c>
      <c r="D1753" s="1163" t="s">
        <v>4167</v>
      </c>
    </row>
    <row r="1754" spans="1:4" s="1161" customFormat="1" ht="11.25" customHeight="1" x14ac:dyDescent="0.2">
      <c r="A1754" s="1426"/>
      <c r="B1754" s="1157">
        <v>17679.190000000002</v>
      </c>
      <c r="C1754" s="1157">
        <v>17679.186000000002</v>
      </c>
      <c r="D1754" s="1164" t="s">
        <v>11</v>
      </c>
    </row>
    <row r="1755" spans="1:4" s="1161" customFormat="1" ht="11.25" customHeight="1" x14ac:dyDescent="0.2">
      <c r="A1755" s="1425" t="s">
        <v>914</v>
      </c>
      <c r="B1755" s="1162">
        <v>200</v>
      </c>
      <c r="C1755" s="1162">
        <v>200</v>
      </c>
      <c r="D1755" s="1163" t="s">
        <v>3072</v>
      </c>
    </row>
    <row r="1756" spans="1:4" s="1161" customFormat="1" ht="11.25" customHeight="1" x14ac:dyDescent="0.2">
      <c r="A1756" s="1425"/>
      <c r="B1756" s="1162">
        <v>7520.67</v>
      </c>
      <c r="C1756" s="1162">
        <v>7520.6710000000003</v>
      </c>
      <c r="D1756" s="1163" t="s">
        <v>568</v>
      </c>
    </row>
    <row r="1757" spans="1:4" s="1161" customFormat="1" ht="11.25" customHeight="1" x14ac:dyDescent="0.2">
      <c r="A1757" s="1425"/>
      <c r="B1757" s="1162">
        <v>50</v>
      </c>
      <c r="C1757" s="1162">
        <v>50</v>
      </c>
      <c r="D1757" s="1163" t="s">
        <v>679</v>
      </c>
    </row>
    <row r="1758" spans="1:4" s="1161" customFormat="1" ht="11.25" customHeight="1" x14ac:dyDescent="0.2">
      <c r="A1758" s="1426"/>
      <c r="B1758" s="1157">
        <v>7770.67</v>
      </c>
      <c r="C1758" s="1157">
        <v>7770.6710000000003</v>
      </c>
      <c r="D1758" s="1164" t="s">
        <v>11</v>
      </c>
    </row>
    <row r="1759" spans="1:4" s="1161" customFormat="1" ht="11.25" customHeight="1" x14ac:dyDescent="0.2">
      <c r="A1759" s="1425" t="s">
        <v>918</v>
      </c>
      <c r="B1759" s="1162">
        <v>500</v>
      </c>
      <c r="C1759" s="1162">
        <v>500</v>
      </c>
      <c r="D1759" s="1163" t="s">
        <v>2824</v>
      </c>
    </row>
    <row r="1760" spans="1:4" s="1161" customFormat="1" ht="11.25" customHeight="1" x14ac:dyDescent="0.2">
      <c r="A1760" s="1425"/>
      <c r="B1760" s="1162">
        <v>12904.2</v>
      </c>
      <c r="C1760" s="1162">
        <v>12904.200999999999</v>
      </c>
      <c r="D1760" s="1163" t="s">
        <v>568</v>
      </c>
    </row>
    <row r="1761" spans="1:4" s="1161" customFormat="1" ht="11.25" customHeight="1" x14ac:dyDescent="0.2">
      <c r="A1761" s="1425"/>
      <c r="B1761" s="1162">
        <v>122</v>
      </c>
      <c r="C1761" s="1162">
        <v>122</v>
      </c>
      <c r="D1761" s="1163" t="s">
        <v>679</v>
      </c>
    </row>
    <row r="1762" spans="1:4" s="1161" customFormat="1" ht="21" x14ac:dyDescent="0.2">
      <c r="A1762" s="1425"/>
      <c r="B1762" s="1162">
        <v>67.400000000000006</v>
      </c>
      <c r="C1762" s="1162">
        <v>67.400000000000006</v>
      </c>
      <c r="D1762" s="1163" t="s">
        <v>2642</v>
      </c>
    </row>
    <row r="1763" spans="1:4" s="1161" customFormat="1" ht="11.25" customHeight="1" x14ac:dyDescent="0.2">
      <c r="A1763" s="1426"/>
      <c r="B1763" s="1157">
        <v>13593.6</v>
      </c>
      <c r="C1763" s="1157">
        <v>13593.600999999999</v>
      </c>
      <c r="D1763" s="1164" t="s">
        <v>11</v>
      </c>
    </row>
    <row r="1764" spans="1:4" s="1161" customFormat="1" ht="11.25" customHeight="1" x14ac:dyDescent="0.2">
      <c r="A1764" s="1425" t="s">
        <v>906</v>
      </c>
      <c r="B1764" s="1162">
        <v>10287.94</v>
      </c>
      <c r="C1764" s="1162">
        <v>10287.937</v>
      </c>
      <c r="D1764" s="1163" t="s">
        <v>568</v>
      </c>
    </row>
    <row r="1765" spans="1:4" s="1161" customFormat="1" ht="11.25" customHeight="1" x14ac:dyDescent="0.2">
      <c r="A1765" s="1425"/>
      <c r="B1765" s="1162">
        <v>26</v>
      </c>
      <c r="C1765" s="1162">
        <v>26</v>
      </c>
      <c r="D1765" s="1163" t="s">
        <v>679</v>
      </c>
    </row>
    <row r="1766" spans="1:4" s="1161" customFormat="1" ht="11.25" customHeight="1" x14ac:dyDescent="0.2">
      <c r="A1766" s="1425"/>
      <c r="B1766" s="1162">
        <v>165</v>
      </c>
      <c r="C1766" s="1162">
        <v>165</v>
      </c>
      <c r="D1766" s="1163" t="s">
        <v>680</v>
      </c>
    </row>
    <row r="1767" spans="1:4" s="1161" customFormat="1" ht="11.25" customHeight="1" x14ac:dyDescent="0.2">
      <c r="A1767" s="1426"/>
      <c r="B1767" s="1157">
        <v>10478.94</v>
      </c>
      <c r="C1767" s="1157">
        <v>10478.937</v>
      </c>
      <c r="D1767" s="1164" t="s">
        <v>11</v>
      </c>
    </row>
    <row r="1768" spans="1:4" s="1161" customFormat="1" ht="11.25" customHeight="1" x14ac:dyDescent="0.2">
      <c r="A1768" s="1425" t="s">
        <v>3731</v>
      </c>
      <c r="B1768" s="1162">
        <v>152</v>
      </c>
      <c r="C1768" s="1162">
        <v>152</v>
      </c>
      <c r="D1768" s="1163" t="s">
        <v>4166</v>
      </c>
    </row>
    <row r="1769" spans="1:4" s="1161" customFormat="1" ht="11.25" customHeight="1" x14ac:dyDescent="0.2">
      <c r="A1769" s="1425"/>
      <c r="B1769" s="1162">
        <v>3.3</v>
      </c>
      <c r="C1769" s="1162">
        <v>3.3</v>
      </c>
      <c r="D1769" s="1163" t="s">
        <v>4778</v>
      </c>
    </row>
    <row r="1770" spans="1:4" s="1161" customFormat="1" ht="11.25" customHeight="1" x14ac:dyDescent="0.2">
      <c r="A1770" s="1425"/>
      <c r="B1770" s="1162">
        <v>18435.21</v>
      </c>
      <c r="C1770" s="1162">
        <v>18435.206999999999</v>
      </c>
      <c r="D1770" s="1163" t="s">
        <v>568</v>
      </c>
    </row>
    <row r="1771" spans="1:4" s="1161" customFormat="1" ht="11.25" customHeight="1" x14ac:dyDescent="0.2">
      <c r="A1771" s="1425"/>
      <c r="B1771" s="1162">
        <v>105</v>
      </c>
      <c r="C1771" s="1162">
        <v>105</v>
      </c>
      <c r="D1771" s="1163" t="s">
        <v>679</v>
      </c>
    </row>
    <row r="1772" spans="1:4" s="1161" customFormat="1" ht="21" x14ac:dyDescent="0.2">
      <c r="A1772" s="1425"/>
      <c r="B1772" s="1162">
        <v>202.2</v>
      </c>
      <c r="C1772" s="1162">
        <v>202.2</v>
      </c>
      <c r="D1772" s="1163" t="s">
        <v>2642</v>
      </c>
    </row>
    <row r="1773" spans="1:4" s="1161" customFormat="1" ht="11.25" customHeight="1" x14ac:dyDescent="0.2">
      <c r="A1773" s="1426"/>
      <c r="B1773" s="1157">
        <v>18897.71</v>
      </c>
      <c r="C1773" s="1157">
        <v>18897.706999999999</v>
      </c>
      <c r="D1773" s="1164" t="s">
        <v>11</v>
      </c>
    </row>
    <row r="1774" spans="1:4" s="1161" customFormat="1" ht="11.25" customHeight="1" x14ac:dyDescent="0.2">
      <c r="A1774" s="1425" t="s">
        <v>921</v>
      </c>
      <c r="B1774" s="1162">
        <v>130</v>
      </c>
      <c r="C1774" s="1162">
        <v>130</v>
      </c>
      <c r="D1774" s="1163" t="s">
        <v>3072</v>
      </c>
    </row>
    <row r="1775" spans="1:4" s="1161" customFormat="1" ht="11.25" customHeight="1" x14ac:dyDescent="0.2">
      <c r="A1775" s="1425"/>
      <c r="B1775" s="1162">
        <v>1130</v>
      </c>
      <c r="C1775" s="1162">
        <v>1130</v>
      </c>
      <c r="D1775" s="1163" t="s">
        <v>4166</v>
      </c>
    </row>
    <row r="1776" spans="1:4" s="1161" customFormat="1" ht="11.25" customHeight="1" x14ac:dyDescent="0.2">
      <c r="A1776" s="1425"/>
      <c r="B1776" s="1162">
        <v>600</v>
      </c>
      <c r="C1776" s="1162">
        <v>577.20000000000005</v>
      </c>
      <c r="D1776" s="1163" t="s">
        <v>2824</v>
      </c>
    </row>
    <row r="1777" spans="1:4" s="1161" customFormat="1" ht="11.25" customHeight="1" x14ac:dyDescent="0.2">
      <c r="A1777" s="1425"/>
      <c r="B1777" s="1162">
        <v>16</v>
      </c>
      <c r="C1777" s="1162">
        <v>11.560379999999999</v>
      </c>
      <c r="D1777" s="1163" t="s">
        <v>4778</v>
      </c>
    </row>
    <row r="1778" spans="1:4" s="1161" customFormat="1" ht="11.25" customHeight="1" x14ac:dyDescent="0.2">
      <c r="A1778" s="1425"/>
      <c r="B1778" s="1162">
        <v>7927.59</v>
      </c>
      <c r="C1778" s="1162">
        <v>7927.5940000000001</v>
      </c>
      <c r="D1778" s="1163" t="s">
        <v>568</v>
      </c>
    </row>
    <row r="1779" spans="1:4" s="1161" customFormat="1" ht="11.25" customHeight="1" x14ac:dyDescent="0.2">
      <c r="A1779" s="1425"/>
      <c r="B1779" s="1162">
        <v>27</v>
      </c>
      <c r="C1779" s="1162">
        <v>27</v>
      </c>
      <c r="D1779" s="1163" t="s">
        <v>679</v>
      </c>
    </row>
    <row r="1780" spans="1:4" s="1161" customFormat="1" ht="11.25" customHeight="1" x14ac:dyDescent="0.2">
      <c r="A1780" s="1425"/>
      <c r="B1780" s="1162">
        <v>48</v>
      </c>
      <c r="C1780" s="1162">
        <v>48</v>
      </c>
      <c r="D1780" s="1163" t="s">
        <v>680</v>
      </c>
    </row>
    <row r="1781" spans="1:4" s="1161" customFormat="1" ht="21" x14ac:dyDescent="0.2">
      <c r="A1781" s="1425"/>
      <c r="B1781" s="1162">
        <v>155.02000000000001</v>
      </c>
      <c r="C1781" s="1162">
        <v>155.02000000000001</v>
      </c>
      <c r="D1781" s="1163" t="s">
        <v>2642</v>
      </c>
    </row>
    <row r="1782" spans="1:4" s="1161" customFormat="1" ht="11.25" customHeight="1" x14ac:dyDescent="0.2">
      <c r="A1782" s="1426"/>
      <c r="B1782" s="1157">
        <v>10033.61</v>
      </c>
      <c r="C1782" s="1157">
        <v>10006.374380000001</v>
      </c>
      <c r="D1782" s="1164" t="s">
        <v>11</v>
      </c>
    </row>
    <row r="1783" spans="1:4" s="1161" customFormat="1" ht="11.25" customHeight="1" x14ac:dyDescent="0.2">
      <c r="A1783" s="1425" t="s">
        <v>908</v>
      </c>
      <c r="B1783" s="1162">
        <v>5468.06</v>
      </c>
      <c r="C1783" s="1162">
        <v>5468.05897</v>
      </c>
      <c r="D1783" s="1163" t="s">
        <v>3772</v>
      </c>
    </row>
    <row r="1784" spans="1:4" s="1161" customFormat="1" ht="11.25" customHeight="1" x14ac:dyDescent="0.2">
      <c r="A1784" s="1425"/>
      <c r="B1784" s="1162">
        <v>20570.72</v>
      </c>
      <c r="C1784" s="1162">
        <v>20570.722000000002</v>
      </c>
      <c r="D1784" s="1163" t="s">
        <v>568</v>
      </c>
    </row>
    <row r="1785" spans="1:4" s="1161" customFormat="1" ht="11.25" customHeight="1" x14ac:dyDescent="0.2">
      <c r="A1785" s="1425"/>
      <c r="B1785" s="1162">
        <v>83</v>
      </c>
      <c r="C1785" s="1162">
        <v>83</v>
      </c>
      <c r="D1785" s="1163" t="s">
        <v>679</v>
      </c>
    </row>
    <row r="1786" spans="1:4" s="1161" customFormat="1" ht="11.25" customHeight="1" x14ac:dyDescent="0.2">
      <c r="A1786" s="1425"/>
      <c r="B1786" s="1162">
        <v>109</v>
      </c>
      <c r="C1786" s="1162">
        <v>109</v>
      </c>
      <c r="D1786" s="1163" t="s">
        <v>680</v>
      </c>
    </row>
    <row r="1787" spans="1:4" s="1161" customFormat="1" ht="21" x14ac:dyDescent="0.2">
      <c r="A1787" s="1425"/>
      <c r="B1787" s="1162">
        <v>67.400000000000006</v>
      </c>
      <c r="C1787" s="1162">
        <v>67.400000000000006</v>
      </c>
      <c r="D1787" s="1163" t="s">
        <v>2642</v>
      </c>
    </row>
    <row r="1788" spans="1:4" s="1161" customFormat="1" ht="11.25" customHeight="1" x14ac:dyDescent="0.2">
      <c r="A1788" s="1426"/>
      <c r="B1788" s="1157">
        <v>26298.180000000004</v>
      </c>
      <c r="C1788" s="1157">
        <v>26298.180970000001</v>
      </c>
      <c r="D1788" s="1164" t="s">
        <v>11</v>
      </c>
    </row>
    <row r="1789" spans="1:4" s="1161" customFormat="1" ht="11.25" customHeight="1" x14ac:dyDescent="0.2">
      <c r="A1789" s="1425" t="s">
        <v>909</v>
      </c>
      <c r="B1789" s="1162">
        <v>85</v>
      </c>
      <c r="C1789" s="1162">
        <v>85</v>
      </c>
      <c r="D1789" s="1163" t="s">
        <v>3072</v>
      </c>
    </row>
    <row r="1790" spans="1:4" s="1161" customFormat="1" ht="11.25" customHeight="1" x14ac:dyDescent="0.2">
      <c r="A1790" s="1425"/>
      <c r="B1790" s="1162">
        <v>11977.3</v>
      </c>
      <c r="C1790" s="1162">
        <v>11977.299000000001</v>
      </c>
      <c r="D1790" s="1163" t="s">
        <v>568</v>
      </c>
    </row>
    <row r="1791" spans="1:4" s="1161" customFormat="1" ht="11.25" customHeight="1" x14ac:dyDescent="0.2">
      <c r="A1791" s="1425"/>
      <c r="B1791" s="1162">
        <v>54</v>
      </c>
      <c r="C1791" s="1162">
        <v>54</v>
      </c>
      <c r="D1791" s="1163" t="s">
        <v>679</v>
      </c>
    </row>
    <row r="1792" spans="1:4" s="1161" customFormat="1" ht="11.25" customHeight="1" x14ac:dyDescent="0.2">
      <c r="A1792" s="1426"/>
      <c r="B1792" s="1157">
        <v>12116.3</v>
      </c>
      <c r="C1792" s="1157">
        <v>12116.299000000001</v>
      </c>
      <c r="D1792" s="1164" t="s">
        <v>11</v>
      </c>
    </row>
    <row r="1793" spans="1:4" s="1161" customFormat="1" ht="11.25" customHeight="1" x14ac:dyDescent="0.2">
      <c r="A1793" s="1425" t="s">
        <v>915</v>
      </c>
      <c r="B1793" s="1162">
        <v>850</v>
      </c>
      <c r="C1793" s="1162">
        <v>850</v>
      </c>
      <c r="D1793" s="1163" t="s">
        <v>537</v>
      </c>
    </row>
    <row r="1794" spans="1:4" s="1161" customFormat="1" ht="11.25" customHeight="1" x14ac:dyDescent="0.2">
      <c r="A1794" s="1425"/>
      <c r="B1794" s="1162">
        <v>112</v>
      </c>
      <c r="C1794" s="1162">
        <v>112</v>
      </c>
      <c r="D1794" s="1163" t="s">
        <v>2824</v>
      </c>
    </row>
    <row r="1795" spans="1:4" s="1161" customFormat="1" ht="11.25" customHeight="1" x14ac:dyDescent="0.2">
      <c r="A1795" s="1425"/>
      <c r="B1795" s="1162">
        <v>400</v>
      </c>
      <c r="C1795" s="1162">
        <v>400</v>
      </c>
      <c r="D1795" s="1163" t="s">
        <v>628</v>
      </c>
    </row>
    <row r="1796" spans="1:4" s="1161" customFormat="1" ht="11.25" customHeight="1" x14ac:dyDescent="0.2">
      <c r="A1796" s="1425"/>
      <c r="B1796" s="1162">
        <v>115.4</v>
      </c>
      <c r="C1796" s="1162">
        <v>115.4</v>
      </c>
      <c r="D1796" s="1163" t="s">
        <v>683</v>
      </c>
    </row>
    <row r="1797" spans="1:4" s="1161" customFormat="1" ht="11.25" customHeight="1" x14ac:dyDescent="0.2">
      <c r="A1797" s="1425"/>
      <c r="B1797" s="1162">
        <v>49312.39</v>
      </c>
      <c r="C1797" s="1162">
        <v>49312.385999999999</v>
      </c>
      <c r="D1797" s="1163" t="s">
        <v>568</v>
      </c>
    </row>
    <row r="1798" spans="1:4" s="1161" customFormat="1" ht="11.25" customHeight="1" x14ac:dyDescent="0.2">
      <c r="A1798" s="1425"/>
      <c r="B1798" s="1162">
        <v>165</v>
      </c>
      <c r="C1798" s="1162">
        <v>165</v>
      </c>
      <c r="D1798" s="1163" t="s">
        <v>679</v>
      </c>
    </row>
    <row r="1799" spans="1:4" s="1161" customFormat="1" ht="11.25" customHeight="1" x14ac:dyDescent="0.2">
      <c r="A1799" s="1425"/>
      <c r="B1799" s="1162">
        <v>68</v>
      </c>
      <c r="C1799" s="1162">
        <v>68</v>
      </c>
      <c r="D1799" s="1163" t="s">
        <v>680</v>
      </c>
    </row>
    <row r="1800" spans="1:4" s="1161" customFormat="1" ht="11.25" customHeight="1" x14ac:dyDescent="0.2">
      <c r="A1800" s="1425"/>
      <c r="B1800" s="1162">
        <v>50</v>
      </c>
      <c r="C1800" s="1162">
        <v>50</v>
      </c>
      <c r="D1800" s="1163" t="s">
        <v>2859</v>
      </c>
    </row>
    <row r="1801" spans="1:4" s="1161" customFormat="1" ht="11.25" customHeight="1" x14ac:dyDescent="0.2">
      <c r="A1801" s="1426"/>
      <c r="B1801" s="1157">
        <v>51072.79</v>
      </c>
      <c r="C1801" s="1157">
        <v>51072.786</v>
      </c>
      <c r="D1801" s="1164" t="s">
        <v>11</v>
      </c>
    </row>
    <row r="1802" spans="1:4" s="1161" customFormat="1" ht="11.25" customHeight="1" x14ac:dyDescent="0.2">
      <c r="A1802" s="1425" t="s">
        <v>888</v>
      </c>
      <c r="B1802" s="1162">
        <v>250</v>
      </c>
      <c r="C1802" s="1162">
        <v>250</v>
      </c>
      <c r="D1802" s="1163" t="s">
        <v>3072</v>
      </c>
    </row>
    <row r="1803" spans="1:4" s="1161" customFormat="1" ht="11.25" customHeight="1" x14ac:dyDescent="0.2">
      <c r="A1803" s="1425"/>
      <c r="B1803" s="1162">
        <v>22899.57</v>
      </c>
      <c r="C1803" s="1162">
        <v>22774.23158</v>
      </c>
      <c r="D1803" s="1163" t="s">
        <v>3773</v>
      </c>
    </row>
    <row r="1804" spans="1:4" s="1161" customFormat="1" ht="11.25" customHeight="1" x14ac:dyDescent="0.2">
      <c r="A1804" s="1425"/>
      <c r="B1804" s="1162">
        <v>18287.150000000001</v>
      </c>
      <c r="C1804" s="1162">
        <v>18287.152999999998</v>
      </c>
      <c r="D1804" s="1163" t="s">
        <v>568</v>
      </c>
    </row>
    <row r="1805" spans="1:4" s="1161" customFormat="1" ht="11.25" customHeight="1" x14ac:dyDescent="0.2">
      <c r="A1805" s="1425"/>
      <c r="B1805" s="1162">
        <v>90</v>
      </c>
      <c r="C1805" s="1162">
        <v>90</v>
      </c>
      <c r="D1805" s="1163" t="s">
        <v>679</v>
      </c>
    </row>
    <row r="1806" spans="1:4" s="1161" customFormat="1" ht="11.25" customHeight="1" x14ac:dyDescent="0.2">
      <c r="A1806" s="1425"/>
      <c r="B1806" s="1162">
        <v>63</v>
      </c>
      <c r="C1806" s="1162">
        <v>63</v>
      </c>
      <c r="D1806" s="1163" t="s">
        <v>680</v>
      </c>
    </row>
    <row r="1807" spans="1:4" s="1161" customFormat="1" ht="11.25" customHeight="1" x14ac:dyDescent="0.2">
      <c r="A1807" s="1425"/>
      <c r="B1807" s="1162">
        <v>1800</v>
      </c>
      <c r="C1807" s="1162">
        <v>211.75</v>
      </c>
      <c r="D1807" s="1163" t="s">
        <v>4897</v>
      </c>
    </row>
    <row r="1808" spans="1:4" s="1161" customFormat="1" ht="21" x14ac:dyDescent="0.2">
      <c r="A1808" s="1425"/>
      <c r="B1808" s="1162">
        <v>67.400000000000006</v>
      </c>
      <c r="C1808" s="1162">
        <v>67.400000000000006</v>
      </c>
      <c r="D1808" s="1163" t="s">
        <v>2642</v>
      </c>
    </row>
    <row r="1809" spans="1:4" s="1161" customFormat="1" ht="11.25" customHeight="1" x14ac:dyDescent="0.2">
      <c r="A1809" s="1426"/>
      <c r="B1809" s="1157">
        <v>43457.120000000003</v>
      </c>
      <c r="C1809" s="1157">
        <v>41743.53458</v>
      </c>
      <c r="D1809" s="1164" t="s">
        <v>11</v>
      </c>
    </row>
    <row r="1810" spans="1:4" s="1161" customFormat="1" ht="11.25" customHeight="1" x14ac:dyDescent="0.2">
      <c r="A1810" s="1425" t="s">
        <v>890</v>
      </c>
      <c r="B1810" s="1162">
        <v>130</v>
      </c>
      <c r="C1810" s="1162">
        <v>130</v>
      </c>
      <c r="D1810" s="1163" t="s">
        <v>3072</v>
      </c>
    </row>
    <row r="1811" spans="1:4" s="1161" customFormat="1" ht="11.25" customHeight="1" x14ac:dyDescent="0.2">
      <c r="A1811" s="1425"/>
      <c r="B1811" s="1162">
        <v>9133.64</v>
      </c>
      <c r="C1811" s="1162">
        <v>9133.643</v>
      </c>
      <c r="D1811" s="1163" t="s">
        <v>568</v>
      </c>
    </row>
    <row r="1812" spans="1:4" s="1161" customFormat="1" ht="11.25" customHeight="1" x14ac:dyDescent="0.2">
      <c r="A1812" s="1425"/>
      <c r="B1812" s="1162">
        <v>18</v>
      </c>
      <c r="C1812" s="1162">
        <v>18</v>
      </c>
      <c r="D1812" s="1163" t="s">
        <v>679</v>
      </c>
    </row>
    <row r="1813" spans="1:4" s="1161" customFormat="1" ht="21" x14ac:dyDescent="0.2">
      <c r="A1813" s="1425"/>
      <c r="B1813" s="1162">
        <v>67.400000000000006</v>
      </c>
      <c r="C1813" s="1162">
        <v>67.400000000000006</v>
      </c>
      <c r="D1813" s="1163" t="s">
        <v>2642</v>
      </c>
    </row>
    <row r="1814" spans="1:4" s="1161" customFormat="1" ht="11.25" customHeight="1" x14ac:dyDescent="0.2">
      <c r="A1814" s="1426"/>
      <c r="B1814" s="1157">
        <v>9349.0399999999991</v>
      </c>
      <c r="C1814" s="1157">
        <v>9349.0429999999997</v>
      </c>
      <c r="D1814" s="1164" t="s">
        <v>11</v>
      </c>
    </row>
    <row r="1815" spans="1:4" s="1161" customFormat="1" ht="11.25" customHeight="1" x14ac:dyDescent="0.2">
      <c r="A1815" s="1425" t="s">
        <v>895</v>
      </c>
      <c r="B1815" s="1162">
        <v>36800.97</v>
      </c>
      <c r="C1815" s="1162">
        <v>36800.972000000002</v>
      </c>
      <c r="D1815" s="1163" t="s">
        <v>568</v>
      </c>
    </row>
    <row r="1816" spans="1:4" s="1161" customFormat="1" ht="11.25" customHeight="1" x14ac:dyDescent="0.2">
      <c r="A1816" s="1425"/>
      <c r="B1816" s="1162">
        <v>338</v>
      </c>
      <c r="C1816" s="1162">
        <v>338</v>
      </c>
      <c r="D1816" s="1163" t="s">
        <v>679</v>
      </c>
    </row>
    <row r="1817" spans="1:4" s="1161" customFormat="1" ht="11.25" customHeight="1" x14ac:dyDescent="0.2">
      <c r="A1817" s="1425"/>
      <c r="B1817" s="1162">
        <v>525</v>
      </c>
      <c r="C1817" s="1162">
        <v>525</v>
      </c>
      <c r="D1817" s="1163" t="s">
        <v>680</v>
      </c>
    </row>
    <row r="1818" spans="1:4" s="1161" customFormat="1" ht="11.25" customHeight="1" x14ac:dyDescent="0.2">
      <c r="A1818" s="1426"/>
      <c r="B1818" s="1157">
        <v>37663.97</v>
      </c>
      <c r="C1818" s="1157">
        <v>37663.972000000002</v>
      </c>
      <c r="D1818" s="1164" t="s">
        <v>11</v>
      </c>
    </row>
    <row r="1819" spans="1:4" s="1161" customFormat="1" ht="11.25" customHeight="1" x14ac:dyDescent="0.2">
      <c r="A1819" s="1425" t="s">
        <v>893</v>
      </c>
      <c r="B1819" s="1162">
        <v>13007.79</v>
      </c>
      <c r="C1819" s="1162">
        <v>13007.785</v>
      </c>
      <c r="D1819" s="1163" t="s">
        <v>568</v>
      </c>
    </row>
    <row r="1820" spans="1:4" s="1161" customFormat="1" ht="11.25" customHeight="1" x14ac:dyDescent="0.2">
      <c r="A1820" s="1425"/>
      <c r="B1820" s="1162">
        <v>80</v>
      </c>
      <c r="C1820" s="1162">
        <v>80</v>
      </c>
      <c r="D1820" s="1163" t="s">
        <v>679</v>
      </c>
    </row>
    <row r="1821" spans="1:4" s="1161" customFormat="1" ht="11.25" customHeight="1" x14ac:dyDescent="0.2">
      <c r="A1821" s="1425"/>
      <c r="B1821" s="1162">
        <v>67</v>
      </c>
      <c r="C1821" s="1162">
        <v>67</v>
      </c>
      <c r="D1821" s="1163" t="s">
        <v>680</v>
      </c>
    </row>
    <row r="1822" spans="1:4" s="1161" customFormat="1" ht="21" x14ac:dyDescent="0.2">
      <c r="A1822" s="1425"/>
      <c r="B1822" s="1162">
        <v>67.400000000000006</v>
      </c>
      <c r="C1822" s="1162">
        <v>67.400000000000006</v>
      </c>
      <c r="D1822" s="1163" t="s">
        <v>2642</v>
      </c>
    </row>
    <row r="1823" spans="1:4" s="1161" customFormat="1" ht="11.25" customHeight="1" x14ac:dyDescent="0.2">
      <c r="A1823" s="1426"/>
      <c r="B1823" s="1157">
        <v>13222.19</v>
      </c>
      <c r="C1823" s="1157">
        <v>13222.184999999999</v>
      </c>
      <c r="D1823" s="1164" t="s">
        <v>11</v>
      </c>
    </row>
    <row r="1824" spans="1:4" s="1161" customFormat="1" ht="11.25" customHeight="1" x14ac:dyDescent="0.2">
      <c r="A1824" s="1425" t="s">
        <v>910</v>
      </c>
      <c r="B1824" s="1162">
        <v>12911.04</v>
      </c>
      <c r="C1824" s="1162">
        <v>12911.043</v>
      </c>
      <c r="D1824" s="1163" t="s">
        <v>568</v>
      </c>
    </row>
    <row r="1825" spans="1:4" s="1161" customFormat="1" ht="11.25" customHeight="1" x14ac:dyDescent="0.2">
      <c r="A1825" s="1425"/>
      <c r="B1825" s="1162">
        <v>89</v>
      </c>
      <c r="C1825" s="1162">
        <v>89</v>
      </c>
      <c r="D1825" s="1163" t="s">
        <v>679</v>
      </c>
    </row>
    <row r="1826" spans="1:4" s="1161" customFormat="1" ht="21" x14ac:dyDescent="0.2">
      <c r="A1826" s="1425"/>
      <c r="B1826" s="1162">
        <v>67.400000000000006</v>
      </c>
      <c r="C1826" s="1162">
        <v>67.400000000000006</v>
      </c>
      <c r="D1826" s="1163" t="s">
        <v>2642</v>
      </c>
    </row>
    <row r="1827" spans="1:4" s="1161" customFormat="1" ht="11.25" customHeight="1" x14ac:dyDescent="0.2">
      <c r="A1827" s="1426"/>
      <c r="B1827" s="1157">
        <v>13067.44</v>
      </c>
      <c r="C1827" s="1157">
        <v>13067.442999999999</v>
      </c>
      <c r="D1827" s="1164" t="s">
        <v>11</v>
      </c>
    </row>
    <row r="1828" spans="1:4" s="1161" customFormat="1" ht="11.25" customHeight="1" x14ac:dyDescent="0.2">
      <c r="A1828" s="1425" t="s">
        <v>903</v>
      </c>
      <c r="B1828" s="1162">
        <v>300</v>
      </c>
      <c r="C1828" s="1162">
        <v>300</v>
      </c>
      <c r="D1828" s="1163" t="s">
        <v>2824</v>
      </c>
    </row>
    <row r="1829" spans="1:4" s="1161" customFormat="1" ht="11.25" customHeight="1" x14ac:dyDescent="0.2">
      <c r="A1829" s="1425"/>
      <c r="B1829" s="1162">
        <v>11352.15</v>
      </c>
      <c r="C1829" s="1162">
        <v>11352.151</v>
      </c>
      <c r="D1829" s="1163" t="s">
        <v>568</v>
      </c>
    </row>
    <row r="1830" spans="1:4" s="1161" customFormat="1" ht="11.25" customHeight="1" x14ac:dyDescent="0.2">
      <c r="A1830" s="1425"/>
      <c r="B1830" s="1162">
        <v>25</v>
      </c>
      <c r="C1830" s="1162">
        <v>25</v>
      </c>
      <c r="D1830" s="1163" t="s">
        <v>679</v>
      </c>
    </row>
    <row r="1831" spans="1:4" s="1161" customFormat="1" ht="11.25" customHeight="1" x14ac:dyDescent="0.2">
      <c r="A1831" s="1425"/>
      <c r="B1831" s="1162">
        <v>285</v>
      </c>
      <c r="C1831" s="1162">
        <v>285</v>
      </c>
      <c r="D1831" s="1163" t="s">
        <v>680</v>
      </c>
    </row>
    <row r="1832" spans="1:4" s="1161" customFormat="1" ht="11.25" customHeight="1" x14ac:dyDescent="0.2">
      <c r="A1832" s="1426"/>
      <c r="B1832" s="1157">
        <v>11962.15</v>
      </c>
      <c r="C1832" s="1157">
        <v>11962.151</v>
      </c>
      <c r="D1832" s="1164" t="s">
        <v>11</v>
      </c>
    </row>
    <row r="1833" spans="1:4" s="1161" customFormat="1" ht="11.25" customHeight="1" x14ac:dyDescent="0.2">
      <c r="A1833" s="1425" t="s">
        <v>922</v>
      </c>
      <c r="B1833" s="1162">
        <v>120</v>
      </c>
      <c r="C1833" s="1162">
        <v>120</v>
      </c>
      <c r="D1833" s="1163" t="s">
        <v>3072</v>
      </c>
    </row>
    <row r="1834" spans="1:4" s="1161" customFormat="1" ht="11.25" customHeight="1" x14ac:dyDescent="0.2">
      <c r="A1834" s="1425"/>
      <c r="B1834" s="1162">
        <v>10690.11</v>
      </c>
      <c r="C1834" s="1162">
        <v>10690.111000000001</v>
      </c>
      <c r="D1834" s="1163" t="s">
        <v>568</v>
      </c>
    </row>
    <row r="1835" spans="1:4" s="1161" customFormat="1" ht="11.25" customHeight="1" x14ac:dyDescent="0.2">
      <c r="A1835" s="1425"/>
      <c r="B1835" s="1162">
        <v>136</v>
      </c>
      <c r="C1835" s="1162">
        <v>136</v>
      </c>
      <c r="D1835" s="1163" t="s">
        <v>679</v>
      </c>
    </row>
    <row r="1836" spans="1:4" s="1161" customFormat="1" ht="11.25" customHeight="1" x14ac:dyDescent="0.2">
      <c r="A1836" s="1425"/>
      <c r="B1836" s="1162">
        <v>33</v>
      </c>
      <c r="C1836" s="1162">
        <v>33</v>
      </c>
      <c r="D1836" s="1163" t="s">
        <v>680</v>
      </c>
    </row>
    <row r="1837" spans="1:4" s="1161" customFormat="1" ht="11.25" customHeight="1" x14ac:dyDescent="0.2">
      <c r="A1837" s="1426"/>
      <c r="B1837" s="1157">
        <v>10979.11</v>
      </c>
      <c r="C1837" s="1157">
        <v>10979.111000000001</v>
      </c>
      <c r="D1837" s="1164" t="s">
        <v>11</v>
      </c>
    </row>
    <row r="1838" spans="1:4" s="1161" customFormat="1" ht="11.25" customHeight="1" x14ac:dyDescent="0.2">
      <c r="A1838" s="1425" t="s">
        <v>919</v>
      </c>
      <c r="B1838" s="1162">
        <v>30365.83</v>
      </c>
      <c r="C1838" s="1162">
        <v>30365.825000000001</v>
      </c>
      <c r="D1838" s="1163" t="s">
        <v>568</v>
      </c>
    </row>
    <row r="1839" spans="1:4" s="1161" customFormat="1" ht="11.25" customHeight="1" x14ac:dyDescent="0.2">
      <c r="A1839" s="1425"/>
      <c r="B1839" s="1162">
        <v>189</v>
      </c>
      <c r="C1839" s="1162">
        <v>189</v>
      </c>
      <c r="D1839" s="1163" t="s">
        <v>679</v>
      </c>
    </row>
    <row r="1840" spans="1:4" s="1161" customFormat="1" ht="21" x14ac:dyDescent="0.2">
      <c r="A1840" s="1425"/>
      <c r="B1840" s="1162">
        <v>94.36</v>
      </c>
      <c r="C1840" s="1162">
        <v>94.36</v>
      </c>
      <c r="D1840" s="1163" t="s">
        <v>2642</v>
      </c>
    </row>
    <row r="1841" spans="1:4" s="1161" customFormat="1" ht="11.25" customHeight="1" x14ac:dyDescent="0.2">
      <c r="A1841" s="1426"/>
      <c r="B1841" s="1157">
        <v>30649.190000000002</v>
      </c>
      <c r="C1841" s="1157">
        <v>30649.185000000001</v>
      </c>
      <c r="D1841" s="1164" t="s">
        <v>11</v>
      </c>
    </row>
    <row r="1842" spans="1:4" s="1161" customFormat="1" ht="11.25" customHeight="1" x14ac:dyDescent="0.2">
      <c r="A1842" s="1425" t="s">
        <v>916</v>
      </c>
      <c r="B1842" s="1162">
        <v>344.85</v>
      </c>
      <c r="C1842" s="1162">
        <v>344.85</v>
      </c>
      <c r="D1842" s="1163" t="s">
        <v>3692</v>
      </c>
    </row>
    <row r="1843" spans="1:4" s="1161" customFormat="1" ht="11.25" customHeight="1" x14ac:dyDescent="0.2">
      <c r="A1843" s="1425"/>
      <c r="B1843" s="1162">
        <v>230</v>
      </c>
      <c r="C1843" s="1162">
        <v>230</v>
      </c>
      <c r="D1843" s="1163" t="s">
        <v>3072</v>
      </c>
    </row>
    <row r="1844" spans="1:4" s="1161" customFormat="1" ht="11.25" customHeight="1" x14ac:dyDescent="0.2">
      <c r="A1844" s="1425"/>
      <c r="B1844" s="1162">
        <v>9670.52</v>
      </c>
      <c r="C1844" s="1162">
        <v>9670.5220000000008</v>
      </c>
      <c r="D1844" s="1163" t="s">
        <v>568</v>
      </c>
    </row>
    <row r="1845" spans="1:4" s="1161" customFormat="1" ht="11.25" customHeight="1" x14ac:dyDescent="0.2">
      <c r="A1845" s="1425"/>
      <c r="B1845" s="1162">
        <v>52</v>
      </c>
      <c r="C1845" s="1162">
        <v>52</v>
      </c>
      <c r="D1845" s="1163" t="s">
        <v>679</v>
      </c>
    </row>
    <row r="1846" spans="1:4" s="1161" customFormat="1" ht="11.25" customHeight="1" x14ac:dyDescent="0.2">
      <c r="A1846" s="1425"/>
      <c r="B1846" s="1162">
        <v>47</v>
      </c>
      <c r="C1846" s="1162">
        <v>47</v>
      </c>
      <c r="D1846" s="1163" t="s">
        <v>680</v>
      </c>
    </row>
    <row r="1847" spans="1:4" s="1161" customFormat="1" ht="11.25" customHeight="1" x14ac:dyDescent="0.2">
      <c r="A1847" s="1426"/>
      <c r="B1847" s="1157">
        <v>10344.370000000001</v>
      </c>
      <c r="C1847" s="1157">
        <v>10344.372000000001</v>
      </c>
      <c r="D1847" s="1164" t="s">
        <v>11</v>
      </c>
    </row>
    <row r="1848" spans="1:4" s="1161" customFormat="1" ht="23.25" customHeight="1" x14ac:dyDescent="0.2">
      <c r="A1848" s="207" t="s">
        <v>2610</v>
      </c>
      <c r="B1848" s="1155">
        <v>8389117.3800000008</v>
      </c>
      <c r="C1848" s="1155">
        <v>8181819.5714100003</v>
      </c>
      <c r="D1848" s="1164"/>
    </row>
    <row r="1849" spans="1:4" s="200" customFormat="1" ht="24.75" customHeight="1" x14ac:dyDescent="0.15">
      <c r="A1849" s="259" t="s">
        <v>2611</v>
      </c>
      <c r="B1849" s="208"/>
      <c r="C1849" s="208"/>
      <c r="D1849" s="209"/>
    </row>
    <row r="1850" spans="1:4" s="1161" customFormat="1" ht="11.25" customHeight="1" x14ac:dyDescent="0.2">
      <c r="A1850" s="1424" t="s">
        <v>2840</v>
      </c>
      <c r="B1850" s="1159">
        <v>5892.33</v>
      </c>
      <c r="C1850" s="1159">
        <v>5892.3253500000001</v>
      </c>
      <c r="D1850" s="1160" t="s">
        <v>4898</v>
      </c>
    </row>
    <row r="1851" spans="1:4" s="1161" customFormat="1" ht="11.25" customHeight="1" x14ac:dyDescent="0.2">
      <c r="A1851" s="1425"/>
      <c r="B1851" s="1162">
        <v>9520.7999999999993</v>
      </c>
      <c r="C1851" s="1162">
        <v>9520.7999999999993</v>
      </c>
      <c r="D1851" s="1163" t="s">
        <v>545</v>
      </c>
    </row>
    <row r="1852" spans="1:4" s="1161" customFormat="1" ht="11.25" customHeight="1" x14ac:dyDescent="0.2">
      <c r="A1852" s="1425"/>
      <c r="B1852" s="1162">
        <v>3261.29</v>
      </c>
      <c r="C1852" s="1162">
        <v>3261.2858500000002</v>
      </c>
      <c r="D1852" s="1163" t="s">
        <v>3278</v>
      </c>
    </row>
    <row r="1853" spans="1:4" s="1161" customFormat="1" ht="11.25" customHeight="1" x14ac:dyDescent="0.2">
      <c r="A1853" s="1425"/>
      <c r="B1853" s="1162">
        <v>3194</v>
      </c>
      <c r="C1853" s="1162">
        <v>0</v>
      </c>
      <c r="D1853" s="1163" t="s">
        <v>3774</v>
      </c>
    </row>
    <row r="1854" spans="1:4" s="1161" customFormat="1" ht="11.25" customHeight="1" x14ac:dyDescent="0.2">
      <c r="A1854" s="1425"/>
      <c r="B1854" s="1162">
        <v>2150.17</v>
      </c>
      <c r="C1854" s="1162">
        <v>2131.6263399999998</v>
      </c>
      <c r="D1854" s="1163" t="s">
        <v>4899</v>
      </c>
    </row>
    <row r="1855" spans="1:4" s="1161" customFormat="1" ht="11.25" customHeight="1" x14ac:dyDescent="0.2">
      <c r="A1855" s="1425"/>
      <c r="B1855" s="1162">
        <v>2610.6999999999998</v>
      </c>
      <c r="C1855" s="1162">
        <v>2610.6934000000001</v>
      </c>
      <c r="D1855" s="1163" t="s">
        <v>4806</v>
      </c>
    </row>
    <row r="1856" spans="1:4" s="1161" customFormat="1" ht="11.25" customHeight="1" x14ac:dyDescent="0.2">
      <c r="A1856" s="1425"/>
      <c r="B1856" s="1162">
        <v>10348.89</v>
      </c>
      <c r="C1856" s="1162">
        <v>10348.89</v>
      </c>
      <c r="D1856" s="1163" t="s">
        <v>3080</v>
      </c>
    </row>
    <row r="1857" spans="1:4" s="1161" customFormat="1" ht="11.25" customHeight="1" x14ac:dyDescent="0.2">
      <c r="A1857" s="1425"/>
      <c r="B1857" s="1162">
        <v>21480.539999999997</v>
      </c>
      <c r="C1857" s="1162">
        <v>21480.51568</v>
      </c>
      <c r="D1857" s="1163" t="s">
        <v>4900</v>
      </c>
    </row>
    <row r="1858" spans="1:4" s="1161" customFormat="1" ht="11.25" customHeight="1" x14ac:dyDescent="0.2">
      <c r="A1858" s="1425"/>
      <c r="B1858" s="1162">
        <v>11334.95</v>
      </c>
      <c r="C1858" s="1162">
        <v>11334.948349999999</v>
      </c>
      <c r="D1858" s="1163" t="s">
        <v>3279</v>
      </c>
    </row>
    <row r="1859" spans="1:4" s="1161" customFormat="1" ht="11.25" customHeight="1" x14ac:dyDescent="0.2">
      <c r="A1859" s="1425"/>
      <c r="B1859" s="1162">
        <v>37200</v>
      </c>
      <c r="C1859" s="1162">
        <v>37200</v>
      </c>
      <c r="D1859" s="1163" t="s">
        <v>3775</v>
      </c>
    </row>
    <row r="1860" spans="1:4" s="1161" customFormat="1" ht="11.25" customHeight="1" x14ac:dyDescent="0.2">
      <c r="A1860" s="1425"/>
      <c r="B1860" s="1162">
        <v>1149.82</v>
      </c>
      <c r="C1860" s="1162">
        <v>1111.9960000000001</v>
      </c>
      <c r="D1860" s="1163" t="s">
        <v>1730</v>
      </c>
    </row>
    <row r="1861" spans="1:4" s="1161" customFormat="1" ht="11.25" customHeight="1" x14ac:dyDescent="0.2">
      <c r="A1861" s="1425"/>
      <c r="B1861" s="1162">
        <v>6999.2</v>
      </c>
      <c r="C1861" s="1162">
        <v>6959.2</v>
      </c>
      <c r="D1861" s="1163" t="s">
        <v>576</v>
      </c>
    </row>
    <row r="1862" spans="1:4" s="1161" customFormat="1" ht="11.25" customHeight="1" x14ac:dyDescent="0.2">
      <c r="A1862" s="1425"/>
      <c r="B1862" s="1162">
        <v>1235</v>
      </c>
      <c r="C1862" s="1162">
        <v>1226.25</v>
      </c>
      <c r="D1862" s="1163" t="s">
        <v>4901</v>
      </c>
    </row>
    <row r="1863" spans="1:4" s="1161" customFormat="1" ht="11.25" customHeight="1" x14ac:dyDescent="0.2">
      <c r="A1863" s="1425"/>
      <c r="B1863" s="1162">
        <v>18000</v>
      </c>
      <c r="C1863" s="1162">
        <v>16535.370220000001</v>
      </c>
      <c r="D1863" s="1163" t="s">
        <v>3776</v>
      </c>
    </row>
    <row r="1864" spans="1:4" s="1161" customFormat="1" ht="11.25" customHeight="1" x14ac:dyDescent="0.2">
      <c r="A1864" s="1425"/>
      <c r="B1864" s="1162">
        <v>54663.94</v>
      </c>
      <c r="C1864" s="1162">
        <v>54663.925960000008</v>
      </c>
      <c r="D1864" s="1163" t="s">
        <v>3280</v>
      </c>
    </row>
    <row r="1865" spans="1:4" s="1161" customFormat="1" ht="11.25" customHeight="1" x14ac:dyDescent="0.2">
      <c r="A1865" s="1425"/>
      <c r="B1865" s="1162">
        <v>1000</v>
      </c>
      <c r="C1865" s="1162">
        <v>1000</v>
      </c>
      <c r="D1865" s="1163" t="s">
        <v>3281</v>
      </c>
    </row>
    <row r="1866" spans="1:4" s="1161" customFormat="1" ht="11.25" customHeight="1" x14ac:dyDescent="0.2">
      <c r="A1866" s="1425"/>
      <c r="B1866" s="1162">
        <v>18098.29</v>
      </c>
      <c r="C1866" s="1162">
        <v>18098.27965</v>
      </c>
      <c r="D1866" s="1163" t="s">
        <v>4902</v>
      </c>
    </row>
    <row r="1867" spans="1:4" s="1161" customFormat="1" ht="11.25" customHeight="1" x14ac:dyDescent="0.2">
      <c r="A1867" s="1426"/>
      <c r="B1867" s="1157">
        <v>208139.92</v>
      </c>
      <c r="C1867" s="1157">
        <v>203376.10680000001</v>
      </c>
      <c r="D1867" s="1164" t="s">
        <v>11</v>
      </c>
    </row>
    <row r="1868" spans="1:4" s="1161" customFormat="1" ht="11.25" customHeight="1" x14ac:dyDescent="0.2">
      <c r="A1868" s="1425" t="s">
        <v>3282</v>
      </c>
      <c r="B1868" s="1162">
        <v>500</v>
      </c>
      <c r="C1868" s="1162">
        <v>0</v>
      </c>
      <c r="D1868" s="1163" t="s">
        <v>4903</v>
      </c>
    </row>
    <row r="1869" spans="1:4" s="1161" customFormat="1" ht="11.25" customHeight="1" x14ac:dyDescent="0.2">
      <c r="A1869" s="1425"/>
      <c r="B1869" s="1162">
        <v>14504</v>
      </c>
      <c r="C1869" s="1162">
        <v>14504</v>
      </c>
      <c r="D1869" s="1163" t="s">
        <v>671</v>
      </c>
    </row>
    <row r="1870" spans="1:4" s="1161" customFormat="1" ht="11.25" customHeight="1" x14ac:dyDescent="0.2">
      <c r="A1870" s="1425"/>
      <c r="B1870" s="1162">
        <v>7000</v>
      </c>
      <c r="C1870" s="1162">
        <v>7000</v>
      </c>
      <c r="D1870" s="1163" t="s">
        <v>3284</v>
      </c>
    </row>
    <row r="1871" spans="1:4" s="1161" customFormat="1" ht="11.25" customHeight="1" x14ac:dyDescent="0.2">
      <c r="A1871" s="1425"/>
      <c r="B1871" s="1162">
        <v>3359.81</v>
      </c>
      <c r="C1871" s="1162">
        <v>3359.8022400000004</v>
      </c>
      <c r="D1871" s="1163" t="s">
        <v>3777</v>
      </c>
    </row>
    <row r="1872" spans="1:4" s="1161" customFormat="1" ht="11.25" customHeight="1" x14ac:dyDescent="0.2">
      <c r="A1872" s="1425"/>
      <c r="B1872" s="1162">
        <v>4000</v>
      </c>
      <c r="C1872" s="1162">
        <v>4000</v>
      </c>
      <c r="D1872" s="1163" t="s">
        <v>713</v>
      </c>
    </row>
    <row r="1873" spans="1:4" s="1161" customFormat="1" ht="11.25" customHeight="1" x14ac:dyDescent="0.2">
      <c r="A1873" s="1425"/>
      <c r="B1873" s="1162">
        <v>30157</v>
      </c>
      <c r="C1873" s="1162">
        <v>24290.319090000001</v>
      </c>
      <c r="D1873" s="1163" t="s">
        <v>3080</v>
      </c>
    </row>
    <row r="1874" spans="1:4" s="1161" customFormat="1" ht="11.25" customHeight="1" x14ac:dyDescent="0.2">
      <c r="A1874" s="1425"/>
      <c r="B1874" s="1162">
        <v>26000</v>
      </c>
      <c r="C1874" s="1162">
        <v>26000</v>
      </c>
      <c r="D1874" s="1163" t="s">
        <v>702</v>
      </c>
    </row>
    <row r="1875" spans="1:4" s="1161" customFormat="1" ht="11.25" customHeight="1" x14ac:dyDescent="0.2">
      <c r="A1875" s="1425"/>
      <c r="B1875" s="1162">
        <v>12548.04</v>
      </c>
      <c r="C1875" s="1162">
        <v>586.85</v>
      </c>
      <c r="D1875" s="1163" t="s">
        <v>4904</v>
      </c>
    </row>
    <row r="1876" spans="1:4" s="1161" customFormat="1" ht="11.25" customHeight="1" x14ac:dyDescent="0.2">
      <c r="A1876" s="1425"/>
      <c r="B1876" s="1162">
        <v>16637.810000000001</v>
      </c>
      <c r="C1876" s="1162">
        <v>526.95500000000004</v>
      </c>
      <c r="D1876" s="1163" t="s">
        <v>3285</v>
      </c>
    </row>
    <row r="1877" spans="1:4" s="1161" customFormat="1" ht="11.25" customHeight="1" x14ac:dyDescent="0.2">
      <c r="A1877" s="1425"/>
      <c r="B1877" s="1162">
        <v>2500</v>
      </c>
      <c r="C1877" s="1162">
        <v>0</v>
      </c>
      <c r="D1877" s="1163" t="s">
        <v>4905</v>
      </c>
    </row>
    <row r="1878" spans="1:4" s="1161" customFormat="1" ht="11.25" customHeight="1" x14ac:dyDescent="0.2">
      <c r="A1878" s="1425"/>
      <c r="B1878" s="1162">
        <v>106.41</v>
      </c>
      <c r="C1878" s="1162">
        <v>106.41</v>
      </c>
      <c r="D1878" s="1163" t="s">
        <v>3286</v>
      </c>
    </row>
    <row r="1879" spans="1:4" s="1161" customFormat="1" ht="11.25" customHeight="1" x14ac:dyDescent="0.2">
      <c r="A1879" s="1425"/>
      <c r="B1879" s="1162">
        <v>125.16</v>
      </c>
      <c r="C1879" s="1162">
        <v>125.15786</v>
      </c>
      <c r="D1879" s="1163" t="s">
        <v>3287</v>
      </c>
    </row>
    <row r="1880" spans="1:4" s="1161" customFormat="1" ht="11.25" customHeight="1" x14ac:dyDescent="0.2">
      <c r="A1880" s="1425"/>
      <c r="B1880" s="1162">
        <v>484.31</v>
      </c>
      <c r="C1880" s="1162">
        <v>434.45299999999997</v>
      </c>
      <c r="D1880" s="1163" t="s">
        <v>1730</v>
      </c>
    </row>
    <row r="1881" spans="1:4" s="1161" customFormat="1" ht="11.25" customHeight="1" x14ac:dyDescent="0.2">
      <c r="A1881" s="1425"/>
      <c r="B1881" s="1162">
        <v>570</v>
      </c>
      <c r="C1881" s="1162">
        <v>570</v>
      </c>
      <c r="D1881" s="1163" t="s">
        <v>4901</v>
      </c>
    </row>
    <row r="1882" spans="1:4" s="1161" customFormat="1" ht="11.25" customHeight="1" x14ac:dyDescent="0.2">
      <c r="A1882" s="1425"/>
      <c r="B1882" s="1162">
        <v>8827.58</v>
      </c>
      <c r="C1882" s="1162">
        <v>8827.5710900000013</v>
      </c>
      <c r="D1882" s="1163" t="s">
        <v>3778</v>
      </c>
    </row>
    <row r="1883" spans="1:4" s="1161" customFormat="1" ht="11.25" customHeight="1" x14ac:dyDescent="0.2">
      <c r="A1883" s="1425"/>
      <c r="B1883" s="1162">
        <v>4300</v>
      </c>
      <c r="C1883" s="1162">
        <v>4300</v>
      </c>
      <c r="D1883" s="1163" t="s">
        <v>4906</v>
      </c>
    </row>
    <row r="1884" spans="1:4" s="1161" customFormat="1" ht="11.25" customHeight="1" x14ac:dyDescent="0.2">
      <c r="A1884" s="1425"/>
      <c r="B1884" s="1162">
        <v>1000</v>
      </c>
      <c r="C1884" s="1162">
        <v>1000</v>
      </c>
      <c r="D1884" s="1163" t="s">
        <v>3281</v>
      </c>
    </row>
    <row r="1885" spans="1:4" s="1161" customFormat="1" ht="11.25" customHeight="1" x14ac:dyDescent="0.2">
      <c r="A1885" s="1425"/>
      <c r="B1885" s="1162">
        <v>62880.9</v>
      </c>
      <c r="C1885" s="1162">
        <v>34381.632590000001</v>
      </c>
      <c r="D1885" s="1163" t="s">
        <v>3288</v>
      </c>
    </row>
    <row r="1886" spans="1:4" s="1161" customFormat="1" ht="11.25" customHeight="1" x14ac:dyDescent="0.2">
      <c r="A1886" s="1426"/>
      <c r="B1886" s="1157">
        <v>195501.02</v>
      </c>
      <c r="C1886" s="1157">
        <v>130013.15087000003</v>
      </c>
      <c r="D1886" s="1164" t="s">
        <v>11</v>
      </c>
    </row>
    <row r="1887" spans="1:4" s="1161" customFormat="1" ht="11.25" customHeight="1" x14ac:dyDescent="0.2">
      <c r="A1887" s="1425" t="s">
        <v>946</v>
      </c>
      <c r="B1887" s="1162">
        <v>5998</v>
      </c>
      <c r="C1887" s="1162">
        <v>5998</v>
      </c>
      <c r="D1887" s="1163" t="s">
        <v>671</v>
      </c>
    </row>
    <row r="1888" spans="1:4" s="1161" customFormat="1" ht="11.25" customHeight="1" x14ac:dyDescent="0.2">
      <c r="A1888" s="1425"/>
      <c r="B1888" s="1162">
        <v>60779.199999999997</v>
      </c>
      <c r="C1888" s="1162">
        <v>60779.19814</v>
      </c>
      <c r="D1888" s="1163" t="s">
        <v>3289</v>
      </c>
    </row>
    <row r="1889" spans="1:4" s="1161" customFormat="1" ht="11.25" customHeight="1" x14ac:dyDescent="0.2">
      <c r="A1889" s="1425"/>
      <c r="B1889" s="1162">
        <v>10047.719999999999</v>
      </c>
      <c r="C1889" s="1162">
        <v>10047.71586</v>
      </c>
      <c r="D1889" s="1163" t="s">
        <v>3080</v>
      </c>
    </row>
    <row r="1890" spans="1:4" s="1161" customFormat="1" ht="11.25" customHeight="1" x14ac:dyDescent="0.2">
      <c r="A1890" s="1425"/>
      <c r="B1890" s="1162">
        <v>9450</v>
      </c>
      <c r="C1890" s="1162">
        <v>9450</v>
      </c>
      <c r="D1890" s="1163" t="s">
        <v>702</v>
      </c>
    </row>
    <row r="1891" spans="1:4" s="1161" customFormat="1" ht="11.25" customHeight="1" x14ac:dyDescent="0.2">
      <c r="A1891" s="1425"/>
      <c r="B1891" s="1162">
        <v>42320.25</v>
      </c>
      <c r="C1891" s="1162">
        <v>42320.246450000006</v>
      </c>
      <c r="D1891" s="1163" t="s">
        <v>1731</v>
      </c>
    </row>
    <row r="1892" spans="1:4" s="1161" customFormat="1" ht="11.25" customHeight="1" x14ac:dyDescent="0.2">
      <c r="A1892" s="1425"/>
      <c r="B1892" s="1162">
        <v>23590.71</v>
      </c>
      <c r="C1892" s="1162">
        <v>23590.70134</v>
      </c>
      <c r="D1892" s="1163" t="s">
        <v>4907</v>
      </c>
    </row>
    <row r="1893" spans="1:4" s="1161" customFormat="1" ht="11.25" customHeight="1" x14ac:dyDescent="0.2">
      <c r="A1893" s="1425"/>
      <c r="B1893" s="1162">
        <v>10000</v>
      </c>
      <c r="C1893" s="1162">
        <v>0</v>
      </c>
      <c r="D1893" s="1163" t="s">
        <v>3290</v>
      </c>
    </row>
    <row r="1894" spans="1:4" s="1161" customFormat="1" ht="11.25" customHeight="1" x14ac:dyDescent="0.2">
      <c r="A1894" s="1425"/>
      <c r="B1894" s="1162">
        <v>603.75</v>
      </c>
      <c r="C1894" s="1162">
        <v>603.74199999999996</v>
      </c>
      <c r="D1894" s="1163" t="s">
        <v>544</v>
      </c>
    </row>
    <row r="1895" spans="1:4" s="1161" customFormat="1" ht="11.25" customHeight="1" x14ac:dyDescent="0.2">
      <c r="A1895" s="1425"/>
      <c r="B1895" s="1162">
        <v>298</v>
      </c>
      <c r="C1895" s="1162">
        <v>240</v>
      </c>
      <c r="D1895" s="1163" t="s">
        <v>3055</v>
      </c>
    </row>
    <row r="1896" spans="1:4" s="1161" customFormat="1" ht="11.25" customHeight="1" x14ac:dyDescent="0.2">
      <c r="A1896" s="1425"/>
      <c r="B1896" s="1162">
        <v>127.51</v>
      </c>
      <c r="C1896" s="1162">
        <v>120.75</v>
      </c>
      <c r="D1896" s="1163" t="s">
        <v>1730</v>
      </c>
    </row>
    <row r="1897" spans="1:4" s="1161" customFormat="1" ht="11.25" customHeight="1" x14ac:dyDescent="0.2">
      <c r="A1897" s="1425"/>
      <c r="B1897" s="1162">
        <v>4285</v>
      </c>
      <c r="C1897" s="1162">
        <v>4285</v>
      </c>
      <c r="D1897" s="1163" t="s">
        <v>576</v>
      </c>
    </row>
    <row r="1898" spans="1:4" s="1161" customFormat="1" ht="11.25" customHeight="1" x14ac:dyDescent="0.2">
      <c r="A1898" s="1425"/>
      <c r="B1898" s="1162">
        <v>535</v>
      </c>
      <c r="C1898" s="1162">
        <v>535</v>
      </c>
      <c r="D1898" s="1163" t="s">
        <v>4901</v>
      </c>
    </row>
    <row r="1899" spans="1:4" s="1161" customFormat="1" ht="11.25" customHeight="1" x14ac:dyDescent="0.2">
      <c r="A1899" s="1425"/>
      <c r="B1899" s="1162">
        <v>250</v>
      </c>
      <c r="C1899" s="1162">
        <v>250</v>
      </c>
      <c r="D1899" s="1163" t="s">
        <v>705</v>
      </c>
    </row>
    <row r="1900" spans="1:4" s="1161" customFormat="1" ht="11.25" customHeight="1" x14ac:dyDescent="0.2">
      <c r="A1900" s="1425"/>
      <c r="B1900" s="1162">
        <v>1000</v>
      </c>
      <c r="C1900" s="1162">
        <v>1000</v>
      </c>
      <c r="D1900" s="1163" t="s">
        <v>3281</v>
      </c>
    </row>
    <row r="1901" spans="1:4" s="1161" customFormat="1" ht="11.25" customHeight="1" x14ac:dyDescent="0.2">
      <c r="A1901" s="1425"/>
      <c r="B1901" s="1162">
        <v>10551.3</v>
      </c>
      <c r="C1901" s="1162">
        <v>10551.280339999999</v>
      </c>
      <c r="D1901" s="1163" t="s">
        <v>3779</v>
      </c>
    </row>
    <row r="1902" spans="1:4" s="1161" customFormat="1" ht="11.25" customHeight="1" x14ac:dyDescent="0.2">
      <c r="A1902" s="1426"/>
      <c r="B1902" s="1157">
        <v>179836.44</v>
      </c>
      <c r="C1902" s="1157">
        <v>169771.63412999999</v>
      </c>
      <c r="D1902" s="1164" t="s">
        <v>11</v>
      </c>
    </row>
    <row r="1903" spans="1:4" s="1161" customFormat="1" ht="11.25" customHeight="1" x14ac:dyDescent="0.2">
      <c r="A1903" s="1425" t="s">
        <v>945</v>
      </c>
      <c r="B1903" s="1162">
        <v>8246</v>
      </c>
      <c r="C1903" s="1162">
        <v>0</v>
      </c>
      <c r="D1903" s="1163" t="s">
        <v>3780</v>
      </c>
    </row>
    <row r="1904" spans="1:4" s="1161" customFormat="1" ht="11.25" customHeight="1" x14ac:dyDescent="0.2">
      <c r="A1904" s="1425"/>
      <c r="B1904" s="1162">
        <v>1270.07</v>
      </c>
      <c r="C1904" s="1162">
        <v>1270.0634299999999</v>
      </c>
      <c r="D1904" s="1163" t="s">
        <v>3781</v>
      </c>
    </row>
    <row r="1905" spans="1:4" s="1161" customFormat="1" ht="11.25" customHeight="1" x14ac:dyDescent="0.2">
      <c r="A1905" s="1425"/>
      <c r="B1905" s="1162">
        <v>13200</v>
      </c>
      <c r="C1905" s="1162">
        <v>13200</v>
      </c>
      <c r="D1905" s="1163" t="s">
        <v>545</v>
      </c>
    </row>
    <row r="1906" spans="1:4" s="1161" customFormat="1" ht="11.25" customHeight="1" x14ac:dyDescent="0.2">
      <c r="A1906" s="1425"/>
      <c r="B1906" s="1162">
        <v>3747.61</v>
      </c>
      <c r="C1906" s="1162">
        <v>3747.6043300000001</v>
      </c>
      <c r="D1906" s="1163" t="s">
        <v>4908</v>
      </c>
    </row>
    <row r="1907" spans="1:4" s="1161" customFormat="1" ht="11.25" customHeight="1" x14ac:dyDescent="0.2">
      <c r="A1907" s="1425"/>
      <c r="B1907" s="1162">
        <v>446</v>
      </c>
      <c r="C1907" s="1162">
        <v>282.89800000000002</v>
      </c>
      <c r="D1907" s="1163" t="s">
        <v>3462</v>
      </c>
    </row>
    <row r="1908" spans="1:4" s="1161" customFormat="1" ht="11.25" customHeight="1" x14ac:dyDescent="0.2">
      <c r="A1908" s="1425"/>
      <c r="B1908" s="1162">
        <v>1960.2</v>
      </c>
      <c r="C1908" s="1162">
        <v>0</v>
      </c>
      <c r="D1908" s="1163" t="s">
        <v>2863</v>
      </c>
    </row>
    <row r="1909" spans="1:4" s="1161" customFormat="1" ht="11.25" customHeight="1" x14ac:dyDescent="0.2">
      <c r="A1909" s="1425"/>
      <c r="B1909" s="1162">
        <v>1000</v>
      </c>
      <c r="C1909" s="1162">
        <v>0</v>
      </c>
      <c r="D1909" s="1163" t="s">
        <v>3495</v>
      </c>
    </row>
    <row r="1910" spans="1:4" s="1161" customFormat="1" ht="11.25" customHeight="1" x14ac:dyDescent="0.2">
      <c r="A1910" s="1425"/>
      <c r="B1910" s="1162">
        <v>180</v>
      </c>
      <c r="C1910" s="1162">
        <v>180</v>
      </c>
      <c r="D1910" s="1163" t="s">
        <v>713</v>
      </c>
    </row>
    <row r="1911" spans="1:4" s="1161" customFormat="1" ht="11.25" customHeight="1" x14ac:dyDescent="0.2">
      <c r="A1911" s="1425"/>
      <c r="B1911" s="1162">
        <v>70</v>
      </c>
      <c r="C1911" s="1162">
        <v>70</v>
      </c>
      <c r="D1911" s="1163" t="s">
        <v>3253</v>
      </c>
    </row>
    <row r="1912" spans="1:4" s="1161" customFormat="1" ht="11.25" customHeight="1" x14ac:dyDescent="0.2">
      <c r="A1912" s="1425"/>
      <c r="B1912" s="1162">
        <v>13855.76</v>
      </c>
      <c r="C1912" s="1162">
        <v>13855.76</v>
      </c>
      <c r="D1912" s="1163" t="s">
        <v>3080</v>
      </c>
    </row>
    <row r="1913" spans="1:4" s="1161" customFormat="1" ht="11.25" customHeight="1" x14ac:dyDescent="0.2">
      <c r="A1913" s="1425"/>
      <c r="B1913" s="1162">
        <v>66341.929999999993</v>
      </c>
      <c r="C1913" s="1162">
        <v>37934.859920000003</v>
      </c>
      <c r="D1913" s="1163" t="s">
        <v>4909</v>
      </c>
    </row>
    <row r="1914" spans="1:4" s="1161" customFormat="1" ht="11.25" customHeight="1" x14ac:dyDescent="0.2">
      <c r="A1914" s="1425"/>
      <c r="B1914" s="1162">
        <v>42382.67</v>
      </c>
      <c r="C1914" s="1162">
        <v>37097.509180000001</v>
      </c>
      <c r="D1914" s="1163" t="s">
        <v>3782</v>
      </c>
    </row>
    <row r="1915" spans="1:4" s="1161" customFormat="1" ht="11.25" customHeight="1" x14ac:dyDescent="0.2">
      <c r="A1915" s="1425"/>
      <c r="B1915" s="1162">
        <v>1574.04</v>
      </c>
      <c r="C1915" s="1162">
        <v>1574.0340000000001</v>
      </c>
      <c r="D1915" s="1163" t="s">
        <v>1730</v>
      </c>
    </row>
    <row r="1916" spans="1:4" s="1161" customFormat="1" ht="11.25" customHeight="1" x14ac:dyDescent="0.2">
      <c r="A1916" s="1425"/>
      <c r="B1916" s="1162">
        <v>2791.83</v>
      </c>
      <c r="C1916" s="1162">
        <v>2791.83</v>
      </c>
      <c r="D1916" s="1163" t="s">
        <v>576</v>
      </c>
    </row>
    <row r="1917" spans="1:4" s="1161" customFormat="1" ht="11.25" customHeight="1" x14ac:dyDescent="0.2">
      <c r="A1917" s="1425"/>
      <c r="B1917" s="1162">
        <v>1290</v>
      </c>
      <c r="C1917" s="1162">
        <v>1270</v>
      </c>
      <c r="D1917" s="1163" t="s">
        <v>4901</v>
      </c>
    </row>
    <row r="1918" spans="1:4" s="1161" customFormat="1" ht="11.25" customHeight="1" x14ac:dyDescent="0.2">
      <c r="A1918" s="1425"/>
      <c r="B1918" s="1162">
        <v>9560.41</v>
      </c>
      <c r="C1918" s="1162">
        <v>9548.6121500000008</v>
      </c>
      <c r="D1918" s="1163" t="s">
        <v>4910</v>
      </c>
    </row>
    <row r="1919" spans="1:4" s="1161" customFormat="1" ht="11.25" customHeight="1" x14ac:dyDescent="0.2">
      <c r="A1919" s="1425"/>
      <c r="B1919" s="1162">
        <v>2252.39</v>
      </c>
      <c r="C1919" s="1162">
        <v>2252.39</v>
      </c>
      <c r="D1919" s="1163" t="s">
        <v>3615</v>
      </c>
    </row>
    <row r="1920" spans="1:4" s="1161" customFormat="1" ht="11.25" customHeight="1" x14ac:dyDescent="0.2">
      <c r="A1920" s="1426"/>
      <c r="B1920" s="1157">
        <v>170168.91</v>
      </c>
      <c r="C1920" s="1157">
        <v>125075.56100999999</v>
      </c>
      <c r="D1920" s="1164" t="s">
        <v>11</v>
      </c>
    </row>
    <row r="1921" spans="1:4" s="1161" customFormat="1" ht="11.25" customHeight="1" x14ac:dyDescent="0.2">
      <c r="A1921" s="1425" t="s">
        <v>1732</v>
      </c>
      <c r="B1921" s="1162">
        <v>1541.75</v>
      </c>
      <c r="C1921" s="1162">
        <v>1541.75</v>
      </c>
      <c r="D1921" s="1163" t="s">
        <v>545</v>
      </c>
    </row>
    <row r="1922" spans="1:4" s="1161" customFormat="1" ht="11.25" customHeight="1" x14ac:dyDescent="0.2">
      <c r="A1922" s="1425"/>
      <c r="B1922" s="1162">
        <v>26537.15</v>
      </c>
      <c r="C1922" s="1162">
        <v>12344.782499999999</v>
      </c>
      <c r="D1922" s="1163" t="s">
        <v>2675</v>
      </c>
    </row>
    <row r="1923" spans="1:4" s="1161" customFormat="1" ht="11.25" customHeight="1" x14ac:dyDescent="0.2">
      <c r="A1923" s="1425"/>
      <c r="B1923" s="1162">
        <v>16556.990000000002</v>
      </c>
      <c r="C1923" s="1162">
        <v>16556.982510000002</v>
      </c>
      <c r="D1923" s="1163" t="s">
        <v>3783</v>
      </c>
    </row>
    <row r="1924" spans="1:4" s="1161" customFormat="1" ht="11.25" customHeight="1" x14ac:dyDescent="0.2">
      <c r="A1924" s="1425"/>
      <c r="B1924" s="1162">
        <v>5000</v>
      </c>
      <c r="C1924" s="1162">
        <v>817.64293000000009</v>
      </c>
      <c r="D1924" s="1163" t="s">
        <v>4851</v>
      </c>
    </row>
    <row r="1925" spans="1:4" s="1161" customFormat="1" ht="11.25" customHeight="1" x14ac:dyDescent="0.2">
      <c r="A1925" s="1425"/>
      <c r="B1925" s="1162">
        <v>183</v>
      </c>
      <c r="C1925" s="1162">
        <v>183</v>
      </c>
      <c r="D1925" s="1163" t="s">
        <v>1733</v>
      </c>
    </row>
    <row r="1926" spans="1:4" s="1161" customFormat="1" ht="11.25" customHeight="1" x14ac:dyDescent="0.2">
      <c r="A1926" s="1425"/>
      <c r="B1926" s="1162">
        <v>160</v>
      </c>
      <c r="C1926" s="1162">
        <v>0</v>
      </c>
      <c r="D1926" s="1163" t="s">
        <v>3080</v>
      </c>
    </row>
    <row r="1927" spans="1:4" s="1161" customFormat="1" ht="11.25" customHeight="1" x14ac:dyDescent="0.2">
      <c r="A1927" s="1425"/>
      <c r="B1927" s="1162">
        <v>16543</v>
      </c>
      <c r="C1927" s="1162">
        <v>13199.86714</v>
      </c>
      <c r="D1927" s="1163" t="s">
        <v>702</v>
      </c>
    </row>
    <row r="1928" spans="1:4" s="1161" customFormat="1" ht="11.25" customHeight="1" x14ac:dyDescent="0.2">
      <c r="A1928" s="1425"/>
      <c r="B1928" s="1162">
        <v>250</v>
      </c>
      <c r="C1928" s="1162">
        <v>0</v>
      </c>
      <c r="D1928" s="1163" t="s">
        <v>544</v>
      </c>
    </row>
    <row r="1929" spans="1:4" s="1161" customFormat="1" ht="11.25" customHeight="1" x14ac:dyDescent="0.2">
      <c r="A1929" s="1426"/>
      <c r="B1929" s="1157">
        <v>66771.89</v>
      </c>
      <c r="C1929" s="1157">
        <v>44644.025080000007</v>
      </c>
      <c r="D1929" s="1164" t="s">
        <v>11</v>
      </c>
    </row>
    <row r="1930" spans="1:4" s="1161" customFormat="1" ht="11.25" customHeight="1" x14ac:dyDescent="0.2">
      <c r="A1930" s="1425" t="s">
        <v>944</v>
      </c>
      <c r="B1930" s="1162">
        <v>4694</v>
      </c>
      <c r="C1930" s="1162">
        <v>4694</v>
      </c>
      <c r="D1930" s="1163" t="s">
        <v>671</v>
      </c>
    </row>
    <row r="1931" spans="1:4" s="1161" customFormat="1" ht="11.25" customHeight="1" x14ac:dyDescent="0.2">
      <c r="A1931" s="1425"/>
      <c r="B1931" s="1162">
        <v>12500</v>
      </c>
      <c r="C1931" s="1162">
        <v>0</v>
      </c>
      <c r="D1931" s="1163" t="s">
        <v>545</v>
      </c>
    </row>
    <row r="1932" spans="1:4" s="1161" customFormat="1" ht="11.25" customHeight="1" x14ac:dyDescent="0.2">
      <c r="A1932" s="1425"/>
      <c r="B1932" s="1162">
        <v>1070.1500000000001</v>
      </c>
      <c r="C1932" s="1162">
        <v>0</v>
      </c>
      <c r="D1932" s="1163" t="s">
        <v>3291</v>
      </c>
    </row>
    <row r="1933" spans="1:4" s="1161" customFormat="1" ht="11.25" customHeight="1" x14ac:dyDescent="0.2">
      <c r="A1933" s="1425"/>
      <c r="B1933" s="1162">
        <v>17116.84</v>
      </c>
      <c r="C1933" s="1162">
        <v>17116.833739999998</v>
      </c>
      <c r="D1933" s="1163" t="s">
        <v>3292</v>
      </c>
    </row>
    <row r="1934" spans="1:4" s="1161" customFormat="1" ht="11.25" customHeight="1" x14ac:dyDescent="0.2">
      <c r="A1934" s="1425"/>
      <c r="B1934" s="1162">
        <v>16935.240000000002</v>
      </c>
      <c r="C1934" s="1162">
        <v>16935.228780000001</v>
      </c>
      <c r="D1934" s="1163" t="s">
        <v>4911</v>
      </c>
    </row>
    <row r="1935" spans="1:4" s="1161" customFormat="1" ht="11.25" customHeight="1" x14ac:dyDescent="0.2">
      <c r="A1935" s="1425"/>
      <c r="B1935" s="1162">
        <v>3509</v>
      </c>
      <c r="C1935" s="1162">
        <v>3509</v>
      </c>
      <c r="D1935" s="1163" t="s">
        <v>3495</v>
      </c>
    </row>
    <row r="1936" spans="1:4" s="1161" customFormat="1" ht="11.25" customHeight="1" x14ac:dyDescent="0.2">
      <c r="A1936" s="1425"/>
      <c r="B1936" s="1162">
        <v>2060.58</v>
      </c>
      <c r="C1936" s="1162">
        <v>2060.5764199999999</v>
      </c>
      <c r="D1936" s="1163" t="s">
        <v>4806</v>
      </c>
    </row>
    <row r="1937" spans="1:4" s="1161" customFormat="1" ht="11.25" customHeight="1" x14ac:dyDescent="0.2">
      <c r="A1937" s="1425"/>
      <c r="B1937" s="1162">
        <v>240</v>
      </c>
      <c r="C1937" s="1162">
        <v>240</v>
      </c>
      <c r="D1937" s="1163" t="s">
        <v>4566</v>
      </c>
    </row>
    <row r="1938" spans="1:4" s="1161" customFormat="1" ht="11.25" customHeight="1" x14ac:dyDescent="0.2">
      <c r="A1938" s="1425"/>
      <c r="B1938" s="1162">
        <v>51500</v>
      </c>
      <c r="C1938" s="1162">
        <v>8526.0298899999998</v>
      </c>
      <c r="D1938" s="1163" t="s">
        <v>4912</v>
      </c>
    </row>
    <row r="1939" spans="1:4" s="1161" customFormat="1" ht="11.25" customHeight="1" x14ac:dyDescent="0.2">
      <c r="A1939" s="1425"/>
      <c r="B1939" s="1162">
        <v>31721.01</v>
      </c>
      <c r="C1939" s="1162">
        <v>31721.002239999998</v>
      </c>
      <c r="D1939" s="1163" t="s">
        <v>3293</v>
      </c>
    </row>
    <row r="1940" spans="1:4" s="1161" customFormat="1" ht="11.25" customHeight="1" x14ac:dyDescent="0.2">
      <c r="A1940" s="1425"/>
      <c r="B1940" s="1162">
        <v>9244.42</v>
      </c>
      <c r="C1940" s="1162">
        <v>9244.4197899999999</v>
      </c>
      <c r="D1940" s="1163" t="s">
        <v>3080</v>
      </c>
    </row>
    <row r="1941" spans="1:4" s="1161" customFormat="1" ht="11.25" customHeight="1" x14ac:dyDescent="0.2">
      <c r="A1941" s="1425"/>
      <c r="B1941" s="1162">
        <v>1819.85</v>
      </c>
      <c r="C1941" s="1162">
        <v>1819.8452</v>
      </c>
      <c r="D1941" s="1163" t="s">
        <v>4778</v>
      </c>
    </row>
    <row r="1942" spans="1:4" s="1161" customFormat="1" ht="11.25" customHeight="1" x14ac:dyDescent="0.2">
      <c r="A1942" s="1425"/>
      <c r="B1942" s="1162">
        <v>1400</v>
      </c>
      <c r="C1942" s="1162">
        <v>605</v>
      </c>
      <c r="D1942" s="1163" t="s">
        <v>4913</v>
      </c>
    </row>
    <row r="1943" spans="1:4" s="1161" customFormat="1" ht="11.25" customHeight="1" x14ac:dyDescent="0.2">
      <c r="A1943" s="1425"/>
      <c r="B1943" s="1162">
        <v>3700</v>
      </c>
      <c r="C1943" s="1162">
        <v>152.46</v>
      </c>
      <c r="D1943" s="1163" t="s">
        <v>4914</v>
      </c>
    </row>
    <row r="1944" spans="1:4" s="1161" customFormat="1" ht="21" x14ac:dyDescent="0.2">
      <c r="A1944" s="1425"/>
      <c r="B1944" s="1162">
        <v>20523.079999999998</v>
      </c>
      <c r="C1944" s="1162">
        <v>20523.074570000001</v>
      </c>
      <c r="D1944" s="1163" t="s">
        <v>2865</v>
      </c>
    </row>
    <row r="1945" spans="1:4" s="1161" customFormat="1" ht="11.25" customHeight="1" x14ac:dyDescent="0.2">
      <c r="A1945" s="1425"/>
      <c r="B1945" s="1162">
        <v>2807</v>
      </c>
      <c r="C1945" s="1162">
        <v>2557</v>
      </c>
      <c r="D1945" s="1163" t="s">
        <v>576</v>
      </c>
    </row>
    <row r="1946" spans="1:4" s="1161" customFormat="1" ht="11.25" customHeight="1" x14ac:dyDescent="0.2">
      <c r="A1946" s="1425"/>
      <c r="B1946" s="1162">
        <v>500</v>
      </c>
      <c r="C1946" s="1162">
        <v>500</v>
      </c>
      <c r="D1946" s="1163" t="s">
        <v>4901</v>
      </c>
    </row>
    <row r="1947" spans="1:4" s="1161" customFormat="1" ht="11.25" customHeight="1" x14ac:dyDescent="0.2">
      <c r="A1947" s="1425"/>
      <c r="B1947" s="1162">
        <v>10000</v>
      </c>
      <c r="C1947" s="1162">
        <v>0</v>
      </c>
      <c r="D1947" s="1163" t="s">
        <v>4915</v>
      </c>
    </row>
    <row r="1948" spans="1:4" s="1161" customFormat="1" ht="11.25" customHeight="1" x14ac:dyDescent="0.2">
      <c r="A1948" s="1425"/>
      <c r="B1948" s="1162">
        <v>8320.92</v>
      </c>
      <c r="C1948" s="1162">
        <v>8320.92</v>
      </c>
      <c r="D1948" s="1163" t="s">
        <v>3294</v>
      </c>
    </row>
    <row r="1949" spans="1:4" s="1161" customFormat="1" ht="11.25" customHeight="1" x14ac:dyDescent="0.2">
      <c r="A1949" s="1425"/>
      <c r="B1949" s="1162">
        <v>2252.71</v>
      </c>
      <c r="C1949" s="1162">
        <v>2252.7026499999997</v>
      </c>
      <c r="D1949" s="1163" t="s">
        <v>3296</v>
      </c>
    </row>
    <row r="1950" spans="1:4" s="1161" customFormat="1" ht="11.25" customHeight="1" x14ac:dyDescent="0.2">
      <c r="A1950" s="1425"/>
      <c r="B1950" s="1162">
        <v>14160</v>
      </c>
      <c r="C1950" s="1162">
        <v>14160</v>
      </c>
      <c r="D1950" s="1163" t="s">
        <v>3784</v>
      </c>
    </row>
    <row r="1951" spans="1:4" s="1161" customFormat="1" ht="11.25" customHeight="1" x14ac:dyDescent="0.2">
      <c r="A1951" s="1425"/>
      <c r="B1951" s="1162">
        <v>1000</v>
      </c>
      <c r="C1951" s="1162">
        <v>1000</v>
      </c>
      <c r="D1951" s="1163" t="s">
        <v>3281</v>
      </c>
    </row>
    <row r="1952" spans="1:4" s="1161" customFormat="1" ht="11.25" customHeight="1" x14ac:dyDescent="0.2">
      <c r="A1952" s="1425"/>
      <c r="B1952" s="1162">
        <v>11879.18</v>
      </c>
      <c r="C1952" s="1162">
        <v>11879.179619999999</v>
      </c>
      <c r="D1952" s="1163" t="s">
        <v>3615</v>
      </c>
    </row>
    <row r="1953" spans="1:4" s="1161" customFormat="1" ht="11.25" customHeight="1" x14ac:dyDescent="0.2">
      <c r="A1953" s="1426"/>
      <c r="B1953" s="1157">
        <v>228953.98</v>
      </c>
      <c r="C1953" s="1157">
        <v>157817.27290000001</v>
      </c>
      <c r="D1953" s="1164" t="s">
        <v>11</v>
      </c>
    </row>
    <row r="1954" spans="1:4" s="1161" customFormat="1" ht="11.25" customHeight="1" x14ac:dyDescent="0.2">
      <c r="A1954" s="1425" t="s">
        <v>948</v>
      </c>
      <c r="B1954" s="1162">
        <v>2650</v>
      </c>
      <c r="C1954" s="1162">
        <v>89.7</v>
      </c>
      <c r="D1954" s="1163" t="s">
        <v>3785</v>
      </c>
    </row>
    <row r="1955" spans="1:4" s="1161" customFormat="1" ht="11.25" customHeight="1" x14ac:dyDescent="0.2">
      <c r="A1955" s="1425"/>
      <c r="B1955" s="1162">
        <v>17500</v>
      </c>
      <c r="C1955" s="1162">
        <v>4925.6922000000004</v>
      </c>
      <c r="D1955" s="1163" t="s">
        <v>545</v>
      </c>
    </row>
    <row r="1956" spans="1:4" s="1161" customFormat="1" ht="11.25" customHeight="1" x14ac:dyDescent="0.2">
      <c r="A1956" s="1425"/>
      <c r="B1956" s="1162">
        <v>19990</v>
      </c>
      <c r="C1956" s="1162">
        <v>19990</v>
      </c>
      <c r="D1956" s="1163" t="s">
        <v>3283</v>
      </c>
    </row>
    <row r="1957" spans="1:4" s="1161" customFormat="1" ht="11.25" customHeight="1" x14ac:dyDescent="0.2">
      <c r="A1957" s="1425"/>
      <c r="B1957" s="1162">
        <v>2000</v>
      </c>
      <c r="C1957" s="1162">
        <v>2000</v>
      </c>
      <c r="D1957" s="1163" t="s">
        <v>3495</v>
      </c>
    </row>
    <row r="1958" spans="1:4" s="1161" customFormat="1" ht="11.25" customHeight="1" x14ac:dyDescent="0.2">
      <c r="A1958" s="1425"/>
      <c r="B1958" s="1162">
        <v>2225.36</v>
      </c>
      <c r="C1958" s="1162">
        <v>2225.35736</v>
      </c>
      <c r="D1958" s="1163" t="s">
        <v>4806</v>
      </c>
    </row>
    <row r="1959" spans="1:4" s="1161" customFormat="1" ht="11.25" customHeight="1" x14ac:dyDescent="0.2">
      <c r="A1959" s="1425"/>
      <c r="B1959" s="1162">
        <v>2000</v>
      </c>
      <c r="C1959" s="1162">
        <v>457.38</v>
      </c>
      <c r="D1959" s="1163" t="s">
        <v>4916</v>
      </c>
    </row>
    <row r="1960" spans="1:4" s="1161" customFormat="1" ht="11.25" customHeight="1" x14ac:dyDescent="0.2">
      <c r="A1960" s="1425"/>
      <c r="B1960" s="1162">
        <v>2400</v>
      </c>
      <c r="C1960" s="1162">
        <v>2400</v>
      </c>
      <c r="D1960" s="1163" t="s">
        <v>3786</v>
      </c>
    </row>
    <row r="1961" spans="1:4" s="1161" customFormat="1" ht="11.25" customHeight="1" x14ac:dyDescent="0.2">
      <c r="A1961" s="1425"/>
      <c r="B1961" s="1162">
        <v>8087.86</v>
      </c>
      <c r="C1961" s="1162">
        <v>8087.8543600000003</v>
      </c>
      <c r="D1961" s="1163" t="s">
        <v>3787</v>
      </c>
    </row>
    <row r="1962" spans="1:4" s="1161" customFormat="1" ht="11.25" customHeight="1" x14ac:dyDescent="0.2">
      <c r="A1962" s="1425"/>
      <c r="B1962" s="1162">
        <v>850.01</v>
      </c>
      <c r="C1962" s="1162">
        <v>850</v>
      </c>
      <c r="D1962" s="1163" t="s">
        <v>4917</v>
      </c>
    </row>
    <row r="1963" spans="1:4" s="1161" customFormat="1" ht="11.25" customHeight="1" x14ac:dyDescent="0.2">
      <c r="A1963" s="1425"/>
      <c r="B1963" s="1162">
        <v>23424.5</v>
      </c>
      <c r="C1963" s="1162">
        <v>23397.8325</v>
      </c>
      <c r="D1963" s="1163" t="s">
        <v>3080</v>
      </c>
    </row>
    <row r="1964" spans="1:4" s="1161" customFormat="1" ht="11.25" customHeight="1" x14ac:dyDescent="0.2">
      <c r="A1964" s="1425"/>
      <c r="B1964" s="1162">
        <v>87099.75</v>
      </c>
      <c r="C1964" s="1162">
        <v>87099.739170000001</v>
      </c>
      <c r="D1964" s="1163" t="s">
        <v>3226</v>
      </c>
    </row>
    <row r="1965" spans="1:4" s="1161" customFormat="1" ht="11.25" customHeight="1" x14ac:dyDescent="0.2">
      <c r="A1965" s="1425"/>
      <c r="B1965" s="1162">
        <v>62198.399999999994</v>
      </c>
      <c r="C1965" s="1162">
        <v>0</v>
      </c>
      <c r="D1965" s="1163" t="s">
        <v>4918</v>
      </c>
    </row>
    <row r="1966" spans="1:4" s="1161" customFormat="1" ht="11.25" customHeight="1" x14ac:dyDescent="0.2">
      <c r="A1966" s="1425"/>
      <c r="B1966" s="1162">
        <v>17946.599999999999</v>
      </c>
      <c r="C1966" s="1162">
        <v>0</v>
      </c>
      <c r="D1966" s="1163" t="s">
        <v>4919</v>
      </c>
    </row>
    <row r="1967" spans="1:4" s="1161" customFormat="1" ht="11.25" customHeight="1" x14ac:dyDescent="0.2">
      <c r="A1967" s="1425"/>
      <c r="B1967" s="1162">
        <v>953.75</v>
      </c>
      <c r="C1967" s="1162">
        <v>953.75</v>
      </c>
      <c r="D1967" s="1163" t="s">
        <v>576</v>
      </c>
    </row>
    <row r="1968" spans="1:4" s="1161" customFormat="1" ht="11.25" customHeight="1" x14ac:dyDescent="0.2">
      <c r="A1968" s="1425"/>
      <c r="B1968" s="1162">
        <v>215</v>
      </c>
      <c r="C1968" s="1162">
        <v>170</v>
      </c>
      <c r="D1968" s="1163" t="s">
        <v>4901</v>
      </c>
    </row>
    <row r="1969" spans="1:4" s="1161" customFormat="1" ht="11.25" customHeight="1" x14ac:dyDescent="0.2">
      <c r="A1969" s="1425"/>
      <c r="B1969" s="1162">
        <v>144022.57</v>
      </c>
      <c r="C1969" s="1162">
        <v>144022.56438</v>
      </c>
      <c r="D1969" s="1163" t="s">
        <v>2866</v>
      </c>
    </row>
    <row r="1970" spans="1:4" s="1161" customFormat="1" ht="11.25" customHeight="1" x14ac:dyDescent="0.2">
      <c r="A1970" s="1425"/>
      <c r="B1970" s="1162">
        <v>1000</v>
      </c>
      <c r="C1970" s="1162">
        <v>1000</v>
      </c>
      <c r="D1970" s="1163" t="s">
        <v>3281</v>
      </c>
    </row>
    <row r="1971" spans="1:4" s="1161" customFormat="1" ht="11.25" customHeight="1" x14ac:dyDescent="0.2">
      <c r="A1971" s="1426"/>
      <c r="B1971" s="1157">
        <v>394563.80000000005</v>
      </c>
      <c r="C1971" s="1157">
        <v>297669.86997</v>
      </c>
      <c r="D1971" s="1164" t="s">
        <v>11</v>
      </c>
    </row>
    <row r="1972" spans="1:4" s="1161" customFormat="1" ht="11.25" customHeight="1" x14ac:dyDescent="0.2">
      <c r="A1972" s="1425" t="s">
        <v>1734</v>
      </c>
      <c r="B1972" s="1162">
        <v>2419.2800000000002</v>
      </c>
      <c r="C1972" s="1162">
        <v>2419.2739999999999</v>
      </c>
      <c r="D1972" s="1163" t="s">
        <v>545</v>
      </c>
    </row>
    <row r="1973" spans="1:4" s="1161" customFormat="1" ht="11.25" customHeight="1" x14ac:dyDescent="0.2">
      <c r="A1973" s="1425"/>
      <c r="B1973" s="1162">
        <v>12756</v>
      </c>
      <c r="C1973" s="1162">
        <v>12756</v>
      </c>
      <c r="D1973" s="1163" t="s">
        <v>3297</v>
      </c>
    </row>
    <row r="1974" spans="1:4" s="1161" customFormat="1" ht="11.25" customHeight="1" x14ac:dyDescent="0.2">
      <c r="A1974" s="1425"/>
      <c r="B1974" s="1162">
        <v>6000</v>
      </c>
      <c r="C1974" s="1162">
        <v>6000</v>
      </c>
      <c r="D1974" s="1163" t="s">
        <v>1735</v>
      </c>
    </row>
    <row r="1975" spans="1:4" s="1161" customFormat="1" ht="11.25" customHeight="1" x14ac:dyDescent="0.2">
      <c r="A1975" s="1425"/>
      <c r="B1975" s="1162">
        <v>528</v>
      </c>
      <c r="C1975" s="1162">
        <v>528</v>
      </c>
      <c r="D1975" s="1163" t="s">
        <v>1736</v>
      </c>
    </row>
    <row r="1976" spans="1:4" s="1161" customFormat="1" ht="11.25" customHeight="1" x14ac:dyDescent="0.2">
      <c r="A1976" s="1425"/>
      <c r="B1976" s="1162">
        <v>2000</v>
      </c>
      <c r="C1976" s="1162">
        <v>2000</v>
      </c>
      <c r="D1976" s="1163" t="s">
        <v>3298</v>
      </c>
    </row>
    <row r="1977" spans="1:4" s="1161" customFormat="1" ht="11.25" customHeight="1" x14ac:dyDescent="0.2">
      <c r="A1977" s="1425"/>
      <c r="B1977" s="1162">
        <v>69988.289999999994</v>
      </c>
      <c r="C1977" s="1162">
        <v>38363.29</v>
      </c>
      <c r="D1977" s="1163" t="s">
        <v>3495</v>
      </c>
    </row>
    <row r="1978" spans="1:4" s="1161" customFormat="1" ht="11.25" customHeight="1" x14ac:dyDescent="0.2">
      <c r="A1978" s="1425"/>
      <c r="B1978" s="1162">
        <v>65000</v>
      </c>
      <c r="C1978" s="1162">
        <v>48026.133499999996</v>
      </c>
      <c r="D1978" s="1163" t="s">
        <v>713</v>
      </c>
    </row>
    <row r="1979" spans="1:4" s="1161" customFormat="1" ht="11.25" customHeight="1" x14ac:dyDescent="0.2">
      <c r="A1979" s="1425"/>
      <c r="B1979" s="1162">
        <v>750</v>
      </c>
      <c r="C1979" s="1162">
        <v>750</v>
      </c>
      <c r="D1979" s="1163" t="s">
        <v>712</v>
      </c>
    </row>
    <row r="1980" spans="1:4" s="1161" customFormat="1" ht="11.25" customHeight="1" x14ac:dyDescent="0.2">
      <c r="A1980" s="1425"/>
      <c r="B1980" s="1162">
        <v>19383.45</v>
      </c>
      <c r="C1980" s="1162">
        <v>11283.44543</v>
      </c>
      <c r="D1980" s="1163" t="s">
        <v>1737</v>
      </c>
    </row>
    <row r="1981" spans="1:4" s="1161" customFormat="1" ht="11.25" customHeight="1" x14ac:dyDescent="0.2">
      <c r="A1981" s="1425"/>
      <c r="B1981" s="1162">
        <v>3952.21</v>
      </c>
      <c r="C1981" s="1162">
        <v>3952.1987999999997</v>
      </c>
      <c r="D1981" s="1163" t="s">
        <v>3080</v>
      </c>
    </row>
    <row r="1982" spans="1:4" s="1161" customFormat="1" ht="11.25" customHeight="1" x14ac:dyDescent="0.2">
      <c r="A1982" s="1425"/>
      <c r="B1982" s="1162">
        <v>10500</v>
      </c>
      <c r="C1982" s="1162">
        <v>10500</v>
      </c>
      <c r="D1982" s="1163" t="s">
        <v>3299</v>
      </c>
    </row>
    <row r="1983" spans="1:4" s="1161" customFormat="1" ht="11.25" customHeight="1" x14ac:dyDescent="0.2">
      <c r="A1983" s="1425"/>
      <c r="B1983" s="1162">
        <v>7792.04</v>
      </c>
      <c r="C1983" s="1162">
        <v>7792.04</v>
      </c>
      <c r="D1983" s="1163" t="s">
        <v>577</v>
      </c>
    </row>
    <row r="1984" spans="1:4" s="1161" customFormat="1" ht="11.25" customHeight="1" x14ac:dyDescent="0.2">
      <c r="A1984" s="1425"/>
      <c r="B1984" s="1162">
        <v>469563</v>
      </c>
      <c r="C1984" s="1162">
        <v>469563</v>
      </c>
      <c r="D1984" s="1163" t="s">
        <v>702</v>
      </c>
    </row>
    <row r="1985" spans="1:4" s="1161" customFormat="1" ht="11.25" customHeight="1" x14ac:dyDescent="0.2">
      <c r="A1985" s="1425"/>
      <c r="B1985" s="1162">
        <v>473.87</v>
      </c>
      <c r="C1985" s="1162">
        <v>473.86915000000005</v>
      </c>
      <c r="D1985" s="1163" t="s">
        <v>4920</v>
      </c>
    </row>
    <row r="1986" spans="1:4" s="1161" customFormat="1" ht="11.25" customHeight="1" x14ac:dyDescent="0.2">
      <c r="A1986" s="1425"/>
      <c r="B1986" s="1162">
        <v>730.85</v>
      </c>
      <c r="C1986" s="1162">
        <v>730.84993999999995</v>
      </c>
      <c r="D1986" s="1163" t="s">
        <v>4921</v>
      </c>
    </row>
    <row r="1987" spans="1:4" s="1161" customFormat="1" ht="11.25" customHeight="1" x14ac:dyDescent="0.2">
      <c r="A1987" s="1425"/>
      <c r="B1987" s="1162">
        <v>660</v>
      </c>
      <c r="C1987" s="1162">
        <v>660</v>
      </c>
      <c r="D1987" s="1163" t="s">
        <v>576</v>
      </c>
    </row>
    <row r="1988" spans="1:4" s="1161" customFormat="1" ht="11.25" customHeight="1" x14ac:dyDescent="0.2">
      <c r="A1988" s="1425"/>
      <c r="B1988" s="1162">
        <v>9569.9399999999987</v>
      </c>
      <c r="C1988" s="1162">
        <v>9569.9178999999986</v>
      </c>
      <c r="D1988" s="1163" t="s">
        <v>3788</v>
      </c>
    </row>
    <row r="1989" spans="1:4" s="1161" customFormat="1" ht="11.25" customHeight="1" x14ac:dyDescent="0.2">
      <c r="A1989" s="1425"/>
      <c r="B1989" s="1162">
        <v>490</v>
      </c>
      <c r="C1989" s="1162">
        <v>490</v>
      </c>
      <c r="D1989" s="1163" t="s">
        <v>1738</v>
      </c>
    </row>
    <row r="1990" spans="1:4" s="1161" customFormat="1" ht="11.25" customHeight="1" x14ac:dyDescent="0.2">
      <c r="A1990" s="1425"/>
      <c r="B1990" s="1162">
        <v>1750</v>
      </c>
      <c r="C1990" s="1162">
        <v>1750</v>
      </c>
      <c r="D1990" s="1163" t="s">
        <v>1739</v>
      </c>
    </row>
    <row r="1991" spans="1:4" s="1161" customFormat="1" ht="11.25" customHeight="1" x14ac:dyDescent="0.2">
      <c r="A1991" s="1425"/>
      <c r="B1991" s="1162">
        <v>1500</v>
      </c>
      <c r="C1991" s="1162">
        <v>1500</v>
      </c>
      <c r="D1991" s="1163" t="s">
        <v>3281</v>
      </c>
    </row>
    <row r="1992" spans="1:4" s="1161" customFormat="1" ht="11.25" customHeight="1" x14ac:dyDescent="0.2">
      <c r="A1992" s="1426"/>
      <c r="B1992" s="1157">
        <v>685806.92999999993</v>
      </c>
      <c r="C1992" s="1157">
        <v>629108.01872000005</v>
      </c>
      <c r="D1992" s="1164" t="s">
        <v>11</v>
      </c>
    </row>
    <row r="1993" spans="1:4" s="1161" customFormat="1" ht="23.25" customHeight="1" x14ac:dyDescent="0.2">
      <c r="A1993" s="206" t="s">
        <v>2612</v>
      </c>
      <c r="B1993" s="1155">
        <v>2129742.89</v>
      </c>
      <c r="C1993" s="1155">
        <v>1757475.6394799999</v>
      </c>
      <c r="D1993" s="1164"/>
    </row>
    <row r="1994" spans="1:4" s="200" customFormat="1" x14ac:dyDescent="0.15">
      <c r="A1994" s="210"/>
      <c r="B1994" s="208"/>
      <c r="C1994" s="208"/>
      <c r="D1994" s="209"/>
    </row>
    <row r="1995" spans="1:4" s="214" customFormat="1" ht="21" customHeight="1" x14ac:dyDescent="0.15">
      <c r="A1995" s="211" t="s">
        <v>295</v>
      </c>
      <c r="B1995" s="288">
        <f>B43+B61+B147+B284+B1848+B1993</f>
        <v>14409646.400000002</v>
      </c>
      <c r="C1995" s="288">
        <f>C43+C61+C147+C284+C1848+C1993</f>
        <v>13537355.50264</v>
      </c>
      <c r="D1995" s="213"/>
    </row>
    <row r="1996" spans="1:4" s="200" customFormat="1" ht="12.75" customHeight="1" x14ac:dyDescent="0.15">
      <c r="B1996" s="208"/>
      <c r="C1996" s="208"/>
      <c r="D1996" s="215"/>
    </row>
    <row r="1997" spans="1:4" s="200" customFormat="1" ht="12.75" customHeight="1" x14ac:dyDescent="0.15">
      <c r="B1997" s="208"/>
      <c r="C1997" s="208"/>
      <c r="D1997" s="215"/>
    </row>
    <row r="1998" spans="1:4" s="200" customFormat="1" ht="12.75" customHeight="1" x14ac:dyDescent="0.15">
      <c r="A1998" s="1431" t="s">
        <v>2613</v>
      </c>
      <c r="B1998" s="1431"/>
      <c r="C1998" s="1431"/>
      <c r="D1998" s="1431"/>
    </row>
    <row r="1999" spans="1:4" s="200" customFormat="1" ht="12.75" customHeight="1" x14ac:dyDescent="0.15">
      <c r="A1999" s="1432" t="s">
        <v>4922</v>
      </c>
      <c r="B1999" s="1432"/>
      <c r="C1999" s="1432"/>
      <c r="D1999" s="1432"/>
    </row>
  </sheetData>
  <mergeCells count="222">
    <mergeCell ref="A1930:A1953"/>
    <mergeCell ref="A1954:A1971"/>
    <mergeCell ref="A1972:A1992"/>
    <mergeCell ref="A1:D1"/>
    <mergeCell ref="A1998:D1998"/>
    <mergeCell ref="A1999:D1999"/>
    <mergeCell ref="A1842:A1847"/>
    <mergeCell ref="A1850:A1867"/>
    <mergeCell ref="A1868:A1886"/>
    <mergeCell ref="A1887:A1902"/>
    <mergeCell ref="A1903:A1920"/>
    <mergeCell ref="A1921:A1929"/>
    <mergeCell ref="A1815:A1818"/>
    <mergeCell ref="A1819:A1823"/>
    <mergeCell ref="A1824:A1827"/>
    <mergeCell ref="A1828:A1832"/>
    <mergeCell ref="A1833:A1837"/>
    <mergeCell ref="A1838:A1841"/>
    <mergeCell ref="A1774:A1782"/>
    <mergeCell ref="A1783:A1788"/>
    <mergeCell ref="A1789:A1792"/>
    <mergeCell ref="A1793:A1801"/>
    <mergeCell ref="A1802:A1809"/>
    <mergeCell ref="A1810:A1814"/>
    <mergeCell ref="A1746:A1748"/>
    <mergeCell ref="A1749:A1754"/>
    <mergeCell ref="A1755:A1758"/>
    <mergeCell ref="A1759:A1763"/>
    <mergeCell ref="A1764:A1767"/>
    <mergeCell ref="A1768:A1773"/>
    <mergeCell ref="A1716:A1722"/>
    <mergeCell ref="A1723:A1727"/>
    <mergeCell ref="A1728:A1731"/>
    <mergeCell ref="A1732:A1735"/>
    <mergeCell ref="A1736:A1738"/>
    <mergeCell ref="A1739:A1745"/>
    <mergeCell ref="A1678:A1685"/>
    <mergeCell ref="A1686:A1691"/>
    <mergeCell ref="A1692:A1698"/>
    <mergeCell ref="A1699:A1704"/>
    <mergeCell ref="A1705:A1710"/>
    <mergeCell ref="A1711:A1715"/>
    <mergeCell ref="A1641:A1648"/>
    <mergeCell ref="A1649:A1653"/>
    <mergeCell ref="A1654:A1660"/>
    <mergeCell ref="A1661:A1667"/>
    <mergeCell ref="A1668:A1672"/>
    <mergeCell ref="A1673:A1677"/>
    <mergeCell ref="A1588:A1595"/>
    <mergeCell ref="A1596:A1607"/>
    <mergeCell ref="A1608:A1613"/>
    <mergeCell ref="A1614:A1622"/>
    <mergeCell ref="A1623:A1633"/>
    <mergeCell ref="A1634:A1640"/>
    <mergeCell ref="A1538:A1549"/>
    <mergeCell ref="A1550:A1557"/>
    <mergeCell ref="A1558:A1565"/>
    <mergeCell ref="A1566:A1574"/>
    <mergeCell ref="A1575:A1581"/>
    <mergeCell ref="A1582:A1587"/>
    <mergeCell ref="A1494:A1500"/>
    <mergeCell ref="A1501:A1512"/>
    <mergeCell ref="A1513:A1520"/>
    <mergeCell ref="A1521:A1526"/>
    <mergeCell ref="A1527:A1532"/>
    <mergeCell ref="A1533:A1537"/>
    <mergeCell ref="A1443:A1448"/>
    <mergeCell ref="A1449:A1459"/>
    <mergeCell ref="A1460:A1469"/>
    <mergeCell ref="A1470:A1479"/>
    <mergeCell ref="A1480:A1485"/>
    <mergeCell ref="A1486:A1493"/>
    <mergeCell ref="A1379:A1389"/>
    <mergeCell ref="A1390:A1402"/>
    <mergeCell ref="A1403:A1410"/>
    <mergeCell ref="A1411:A1424"/>
    <mergeCell ref="A1425:A1435"/>
    <mergeCell ref="A1436:A1442"/>
    <mergeCell ref="A1319:A1329"/>
    <mergeCell ref="A1330:A1339"/>
    <mergeCell ref="A1340:A1349"/>
    <mergeCell ref="A1350:A1360"/>
    <mergeCell ref="A1361:A1369"/>
    <mergeCell ref="A1370:A1378"/>
    <mergeCell ref="A1249:A1260"/>
    <mergeCell ref="A1261:A1275"/>
    <mergeCell ref="A1276:A1284"/>
    <mergeCell ref="A1285:A1295"/>
    <mergeCell ref="A1296:A1305"/>
    <mergeCell ref="A1306:A1318"/>
    <mergeCell ref="A1170:A1179"/>
    <mergeCell ref="A1180:A1196"/>
    <mergeCell ref="A1197:A1210"/>
    <mergeCell ref="A1211:A1220"/>
    <mergeCell ref="A1221:A1231"/>
    <mergeCell ref="A1232:A1248"/>
    <mergeCell ref="A1092:A1106"/>
    <mergeCell ref="A1107:A1117"/>
    <mergeCell ref="A1118:A1132"/>
    <mergeCell ref="A1133:A1140"/>
    <mergeCell ref="A1141:A1153"/>
    <mergeCell ref="A1154:A1169"/>
    <mergeCell ref="A1027:A1037"/>
    <mergeCell ref="A1038:A1046"/>
    <mergeCell ref="A1047:A1060"/>
    <mergeCell ref="A1061:A1072"/>
    <mergeCell ref="A1073:A1082"/>
    <mergeCell ref="A1083:A1091"/>
    <mergeCell ref="A963:A974"/>
    <mergeCell ref="A975:A988"/>
    <mergeCell ref="A989:A995"/>
    <mergeCell ref="A996:A1006"/>
    <mergeCell ref="A1007:A1017"/>
    <mergeCell ref="A1018:A1026"/>
    <mergeCell ref="A892:A903"/>
    <mergeCell ref="A904:A917"/>
    <mergeCell ref="A918:A926"/>
    <mergeCell ref="A927:A938"/>
    <mergeCell ref="A939:A952"/>
    <mergeCell ref="A953:A962"/>
    <mergeCell ref="A834:A839"/>
    <mergeCell ref="A840:A846"/>
    <mergeCell ref="A847:A856"/>
    <mergeCell ref="A857:A868"/>
    <mergeCell ref="A869:A881"/>
    <mergeCell ref="A882:A891"/>
    <mergeCell ref="A794:A804"/>
    <mergeCell ref="A805:A809"/>
    <mergeCell ref="A810:A816"/>
    <mergeCell ref="A817:A824"/>
    <mergeCell ref="A825:A829"/>
    <mergeCell ref="A830:A833"/>
    <mergeCell ref="A721:A733"/>
    <mergeCell ref="A734:A746"/>
    <mergeCell ref="A747:A763"/>
    <mergeCell ref="A764:A777"/>
    <mergeCell ref="A778:A785"/>
    <mergeCell ref="A786:A793"/>
    <mergeCell ref="A673:A680"/>
    <mergeCell ref="A681:A686"/>
    <mergeCell ref="A687:A691"/>
    <mergeCell ref="A692:A699"/>
    <mergeCell ref="A700:A709"/>
    <mergeCell ref="A710:A720"/>
    <mergeCell ref="A619:A628"/>
    <mergeCell ref="A629:A638"/>
    <mergeCell ref="A639:A644"/>
    <mergeCell ref="A645:A657"/>
    <mergeCell ref="A658:A668"/>
    <mergeCell ref="A669:A672"/>
    <mergeCell ref="A560:A565"/>
    <mergeCell ref="A566:A573"/>
    <mergeCell ref="A574:A584"/>
    <mergeCell ref="A585:A596"/>
    <mergeCell ref="A597:A606"/>
    <mergeCell ref="A607:A618"/>
    <mergeCell ref="A505:A512"/>
    <mergeCell ref="A513:A523"/>
    <mergeCell ref="A524:A530"/>
    <mergeCell ref="A531:A538"/>
    <mergeCell ref="A539:A550"/>
    <mergeCell ref="A551:A559"/>
    <mergeCell ref="A439:A447"/>
    <mergeCell ref="A448:A462"/>
    <mergeCell ref="A463:A474"/>
    <mergeCell ref="A475:A482"/>
    <mergeCell ref="A483:A496"/>
    <mergeCell ref="A497:A504"/>
    <mergeCell ref="A388:A393"/>
    <mergeCell ref="A394:A398"/>
    <mergeCell ref="A399:A409"/>
    <mergeCell ref="A410:A419"/>
    <mergeCell ref="A420:A428"/>
    <mergeCell ref="A429:A438"/>
    <mergeCell ref="A349:A355"/>
    <mergeCell ref="A356:A361"/>
    <mergeCell ref="A362:A370"/>
    <mergeCell ref="A371:A378"/>
    <mergeCell ref="A379:A383"/>
    <mergeCell ref="A384:A387"/>
    <mergeCell ref="A310:A315"/>
    <mergeCell ref="A316:A321"/>
    <mergeCell ref="A322:A327"/>
    <mergeCell ref="A328:A334"/>
    <mergeCell ref="A335:A343"/>
    <mergeCell ref="A344:A348"/>
    <mergeCell ref="A262:A267"/>
    <mergeCell ref="A268:A274"/>
    <mergeCell ref="A275:A283"/>
    <mergeCell ref="A286:A297"/>
    <mergeCell ref="A298:A301"/>
    <mergeCell ref="A302:A309"/>
    <mergeCell ref="A225:A230"/>
    <mergeCell ref="A231:A234"/>
    <mergeCell ref="A235:A239"/>
    <mergeCell ref="A240:A248"/>
    <mergeCell ref="A249:A255"/>
    <mergeCell ref="A256:A261"/>
    <mergeCell ref="A185:A195"/>
    <mergeCell ref="A196:A202"/>
    <mergeCell ref="A203:A208"/>
    <mergeCell ref="A209:A215"/>
    <mergeCell ref="A216:A219"/>
    <mergeCell ref="A220:A224"/>
    <mergeCell ref="A173:A178"/>
    <mergeCell ref="A179:A180"/>
    <mergeCell ref="A181:A184"/>
    <mergeCell ref="A87:A94"/>
    <mergeCell ref="A95:A112"/>
    <mergeCell ref="A113:A122"/>
    <mergeCell ref="A123:A135"/>
    <mergeCell ref="A136:A146"/>
    <mergeCell ref="A149:A152"/>
    <mergeCell ref="A5:A42"/>
    <mergeCell ref="A45:A52"/>
    <mergeCell ref="A53:A60"/>
    <mergeCell ref="A63:A68"/>
    <mergeCell ref="A69:A76"/>
    <mergeCell ref="A77:A86"/>
    <mergeCell ref="A153:A159"/>
    <mergeCell ref="A160:A164"/>
    <mergeCell ref="A165:A172"/>
  </mergeCells>
  <printOptions horizontalCentered="1"/>
  <pageMargins left="0.39370078740157483" right="0.39370078740157483" top="0.59055118110236227" bottom="0.39370078740157483" header="0.31496062992125984" footer="0.11811023622047245"/>
  <pageSetup paperSize="9" scale="95" firstPageNumber="299" fitToHeight="0" orientation="landscape" useFirstPageNumber="1" r:id="rId1"/>
  <headerFooter>
    <oddHeader>&amp;L&amp;"Tahoma,Kurzíva"&amp;9Závěrečný účet Moravskoslezského kraje za rok 2024&amp;R&amp;"Tahoma,Kurzíva"&amp;9Tabulka č. 32</oddHeader>
    <oddFooter>&amp;C&amp;"Tahoma,Obyčejné"&amp;P</oddFooter>
  </headerFooter>
  <rowBreaks count="46" manualBreakCount="46">
    <brk id="43" max="16383" man="1"/>
    <brk id="86" max="16383" man="1"/>
    <brk id="133" max="16383" man="1"/>
    <brk id="176" max="16383" man="1"/>
    <brk id="222" max="16383" man="1"/>
    <brk id="269" max="16383" man="1"/>
    <brk id="311" max="16383" man="1"/>
    <brk id="357" max="16383" man="1"/>
    <brk id="398" max="16383" man="1"/>
    <brk id="441" max="16383" man="1"/>
    <brk id="484" max="16383" man="1"/>
    <brk id="526" max="16383" man="1"/>
    <brk id="568" max="16383" man="1"/>
    <brk id="611" max="16383" man="1"/>
    <brk id="654" max="16383" man="1"/>
    <brk id="697" max="16383" man="1"/>
    <brk id="741" max="16383" man="1"/>
    <brk id="783" max="16383" man="1"/>
    <brk id="826" max="16383" man="1"/>
    <brk id="868" max="16383" man="1"/>
    <brk id="912" max="16383" man="1"/>
    <brk id="955" max="16383" man="1"/>
    <brk id="998" max="16383" man="1"/>
    <brk id="1040" max="16383" man="1"/>
    <brk id="1082" max="16383" man="1"/>
    <brk id="1126" max="16383" man="1"/>
    <brk id="1169" max="16383" man="1"/>
    <brk id="1212" max="16383" man="1"/>
    <brk id="1256" max="16383" man="1"/>
    <brk id="1299" max="16383" man="1"/>
    <brk id="1342" max="16383" man="1"/>
    <brk id="1385" max="16383" man="1"/>
    <brk id="1428" max="16383" man="1"/>
    <brk id="1473" max="16383" man="1"/>
    <brk id="1515" max="16383" man="1"/>
    <brk id="1559" max="16383" man="1"/>
    <brk id="1603" max="16383" man="1"/>
    <brk id="1646" max="16383" man="1"/>
    <brk id="1689" max="16383" man="1"/>
    <brk id="1731" max="16383" man="1"/>
    <brk id="1773" max="16383" man="1"/>
    <brk id="1814" max="16383" man="1"/>
    <brk id="1855" max="16383" man="1"/>
    <brk id="1900" max="16383" man="1"/>
    <brk id="1945" max="16383" man="1"/>
    <brk id="1990"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3B18B-6AA5-4574-B56E-E1F5992E1824}">
  <sheetPr>
    <pageSetUpPr fitToPage="1"/>
  </sheetPr>
  <dimension ref="A1:D1386"/>
  <sheetViews>
    <sheetView zoomScaleNormal="100" zoomScaleSheetLayoutView="100" workbookViewId="0">
      <pane ySplit="3" topLeftCell="A4" activePane="bottomLeft" state="frozen"/>
      <selection pane="bottomLeft" activeCell="F2" sqref="F2"/>
    </sheetView>
  </sheetViews>
  <sheetFormatPr defaultRowHeight="15" x14ac:dyDescent="0.25"/>
  <cols>
    <col min="1" max="1" width="38.5703125" style="1177" customWidth="1"/>
    <col min="2" max="2" width="12.5703125" style="1178" customWidth="1"/>
    <col min="3" max="3" width="12.7109375" style="1178" customWidth="1"/>
    <col min="4" max="4" width="84.140625" style="1179" customWidth="1"/>
    <col min="5" max="16384" width="9.140625" style="1177"/>
  </cols>
  <sheetData>
    <row r="1" spans="1:4" s="230" customFormat="1" ht="21" customHeight="1" x14ac:dyDescent="0.2">
      <c r="A1" s="1436" t="s">
        <v>2614</v>
      </c>
      <c r="B1" s="1436"/>
      <c r="C1" s="1436"/>
      <c r="D1" s="1436"/>
    </row>
    <row r="2" spans="1:4" s="230" customFormat="1" ht="12.75" x14ac:dyDescent="0.2">
      <c r="A2" s="486"/>
      <c r="B2" s="486"/>
      <c r="C2" s="486"/>
      <c r="D2" s="493" t="s">
        <v>2</v>
      </c>
    </row>
    <row r="3" spans="1:4" s="488" customFormat="1" ht="15" customHeight="1" x14ac:dyDescent="0.2">
      <c r="A3" s="487" t="s">
        <v>297</v>
      </c>
      <c r="B3" s="487" t="s">
        <v>2602</v>
      </c>
      <c r="C3" s="487" t="s">
        <v>2603</v>
      </c>
      <c r="D3" s="487" t="s">
        <v>2604</v>
      </c>
    </row>
    <row r="4" spans="1:4" s="492" customFormat="1" ht="24.75" customHeight="1" x14ac:dyDescent="0.2">
      <c r="A4" s="489" t="s">
        <v>2725</v>
      </c>
      <c r="B4" s="490"/>
      <c r="C4" s="490"/>
      <c r="D4" s="491"/>
    </row>
    <row r="5" spans="1:4" s="1176" customFormat="1" ht="11.25" customHeight="1" x14ac:dyDescent="0.2">
      <c r="A5" s="1435" t="s">
        <v>4934</v>
      </c>
      <c r="B5" s="1159">
        <v>300</v>
      </c>
      <c r="C5" s="1159">
        <v>0</v>
      </c>
      <c r="D5" s="1160" t="s">
        <v>620</v>
      </c>
    </row>
    <row r="6" spans="1:4" s="1176" customFormat="1" ht="11.25" customHeight="1" x14ac:dyDescent="0.2">
      <c r="A6" s="1433"/>
      <c r="B6" s="1162">
        <v>261.44</v>
      </c>
      <c r="C6" s="1162">
        <v>111.96901999999997</v>
      </c>
      <c r="D6" s="1163" t="s">
        <v>4935</v>
      </c>
    </row>
    <row r="7" spans="1:4" s="1176" customFormat="1" ht="11.25" customHeight="1" x14ac:dyDescent="0.2">
      <c r="A7" s="1434"/>
      <c r="B7" s="1157">
        <v>561.44000000000005</v>
      </c>
      <c r="C7" s="1157">
        <v>111.96901999999997</v>
      </c>
      <c r="D7" s="1164" t="s">
        <v>11</v>
      </c>
    </row>
    <row r="8" spans="1:4" s="1176" customFormat="1" ht="11.25" customHeight="1" x14ac:dyDescent="0.2">
      <c r="A8" s="1433" t="s">
        <v>299</v>
      </c>
      <c r="B8" s="1162">
        <v>96</v>
      </c>
      <c r="C8" s="1162">
        <v>96</v>
      </c>
      <c r="D8" s="1163" t="s">
        <v>3789</v>
      </c>
    </row>
    <row r="9" spans="1:4" s="1176" customFormat="1" ht="11.25" customHeight="1" x14ac:dyDescent="0.2">
      <c r="A9" s="1433"/>
      <c r="B9" s="1162">
        <v>80</v>
      </c>
      <c r="C9" s="1162">
        <v>74.046000000000006</v>
      </c>
      <c r="D9" s="1163" t="s">
        <v>649</v>
      </c>
    </row>
    <row r="10" spans="1:4" s="1176" customFormat="1" ht="11.25" customHeight="1" x14ac:dyDescent="0.2">
      <c r="A10" s="1433"/>
      <c r="B10" s="1162">
        <v>6475</v>
      </c>
      <c r="C10" s="1162">
        <v>6475</v>
      </c>
      <c r="D10" s="1163" t="s">
        <v>662</v>
      </c>
    </row>
    <row r="11" spans="1:4" s="1176" customFormat="1" ht="11.25" customHeight="1" x14ac:dyDescent="0.2">
      <c r="A11" s="1433"/>
      <c r="B11" s="1162">
        <v>1225.04</v>
      </c>
      <c r="C11" s="1162">
        <v>1204.4440000000002</v>
      </c>
      <c r="D11" s="1163" t="s">
        <v>4935</v>
      </c>
    </row>
    <row r="12" spans="1:4" s="1176" customFormat="1" ht="11.25" customHeight="1" x14ac:dyDescent="0.2">
      <c r="A12" s="1433"/>
      <c r="B12" s="1162">
        <v>4574</v>
      </c>
      <c r="C12" s="1162">
        <v>2574</v>
      </c>
      <c r="D12" s="1163" t="s">
        <v>4936</v>
      </c>
    </row>
    <row r="13" spans="1:4" s="1176" customFormat="1" ht="11.25" customHeight="1" x14ac:dyDescent="0.2">
      <c r="A13" s="1433"/>
      <c r="B13" s="1162">
        <v>500</v>
      </c>
      <c r="C13" s="1162">
        <v>500</v>
      </c>
      <c r="D13" s="1163" t="s">
        <v>4313</v>
      </c>
    </row>
    <row r="14" spans="1:4" s="1176" customFormat="1" ht="11.25" customHeight="1" x14ac:dyDescent="0.2">
      <c r="A14" s="1434"/>
      <c r="B14" s="1157">
        <v>12950.04</v>
      </c>
      <c r="C14" s="1157">
        <v>10923.49</v>
      </c>
      <c r="D14" s="1164" t="s">
        <v>11</v>
      </c>
    </row>
    <row r="15" spans="1:4" s="1176" customFormat="1" ht="11.25" customHeight="1" x14ac:dyDescent="0.2">
      <c r="A15" s="1433" t="s">
        <v>1583</v>
      </c>
      <c r="B15" s="1162">
        <v>197.52</v>
      </c>
      <c r="C15" s="1162">
        <v>197.52</v>
      </c>
      <c r="D15" s="1163" t="s">
        <v>3792</v>
      </c>
    </row>
    <row r="16" spans="1:4" s="1176" customFormat="1" ht="11.25" customHeight="1" x14ac:dyDescent="0.2">
      <c r="A16" s="1433"/>
      <c r="B16" s="1162">
        <v>70</v>
      </c>
      <c r="C16" s="1162">
        <v>70</v>
      </c>
      <c r="D16" s="1163" t="s">
        <v>720</v>
      </c>
    </row>
    <row r="17" spans="1:4" s="1176" customFormat="1" ht="11.25" customHeight="1" x14ac:dyDescent="0.2">
      <c r="A17" s="1433"/>
      <c r="B17" s="1162">
        <v>21301</v>
      </c>
      <c r="C17" s="1162">
        <v>21301</v>
      </c>
      <c r="D17" s="1163" t="s">
        <v>662</v>
      </c>
    </row>
    <row r="18" spans="1:4" s="1176" customFormat="1" ht="11.25" customHeight="1" x14ac:dyDescent="0.2">
      <c r="A18" s="1433"/>
      <c r="B18" s="1162">
        <v>146</v>
      </c>
      <c r="C18" s="1162">
        <v>146</v>
      </c>
      <c r="D18" s="1163" t="s">
        <v>659</v>
      </c>
    </row>
    <row r="19" spans="1:4" s="1176" customFormat="1" ht="11.25" customHeight="1" x14ac:dyDescent="0.2">
      <c r="A19" s="1433"/>
      <c r="B19" s="1162">
        <v>55</v>
      </c>
      <c r="C19" s="1162">
        <v>55</v>
      </c>
      <c r="D19" s="1163" t="s">
        <v>619</v>
      </c>
    </row>
    <row r="20" spans="1:4" s="1176" customFormat="1" ht="11.25" customHeight="1" x14ac:dyDescent="0.2">
      <c r="A20" s="1433"/>
      <c r="B20" s="1162">
        <v>14100</v>
      </c>
      <c r="C20" s="1162">
        <v>12569.067790000001</v>
      </c>
      <c r="D20" s="1163" t="s">
        <v>4935</v>
      </c>
    </row>
    <row r="21" spans="1:4" s="1176" customFormat="1" ht="11.25" customHeight="1" x14ac:dyDescent="0.2">
      <c r="A21" s="1433"/>
      <c r="B21" s="1162">
        <v>1725</v>
      </c>
      <c r="C21" s="1162">
        <v>0</v>
      </c>
      <c r="D21" s="1163" t="s">
        <v>4936</v>
      </c>
    </row>
    <row r="22" spans="1:4" s="1176" customFormat="1" ht="11.25" customHeight="1" x14ac:dyDescent="0.2">
      <c r="A22" s="1433"/>
      <c r="B22" s="1162">
        <v>30</v>
      </c>
      <c r="C22" s="1162">
        <v>30</v>
      </c>
      <c r="D22" s="1163" t="s">
        <v>3155</v>
      </c>
    </row>
    <row r="23" spans="1:4" s="1176" customFormat="1" ht="11.25" customHeight="1" x14ac:dyDescent="0.2">
      <c r="A23" s="1433"/>
      <c r="B23" s="1162">
        <v>3838.01</v>
      </c>
      <c r="C23" s="1162">
        <v>3838</v>
      </c>
      <c r="D23" s="1163" t="s">
        <v>3180</v>
      </c>
    </row>
    <row r="24" spans="1:4" s="1176" customFormat="1" ht="11.25" customHeight="1" x14ac:dyDescent="0.2">
      <c r="A24" s="1433"/>
      <c r="B24" s="1162">
        <v>355.34000000000003</v>
      </c>
      <c r="C24" s="1162">
        <v>355.32300000000004</v>
      </c>
      <c r="D24" s="1163" t="s">
        <v>3491</v>
      </c>
    </row>
    <row r="25" spans="1:4" s="1176" customFormat="1" ht="11.25" customHeight="1" x14ac:dyDescent="0.2">
      <c r="A25" s="1433"/>
      <c r="B25" s="1162">
        <v>500</v>
      </c>
      <c r="C25" s="1162">
        <v>500</v>
      </c>
      <c r="D25" s="1163" t="s">
        <v>4313</v>
      </c>
    </row>
    <row r="26" spans="1:4" s="1176" customFormat="1" ht="11.25" customHeight="1" x14ac:dyDescent="0.2">
      <c r="A26" s="1434"/>
      <c r="B26" s="1157">
        <v>42317.87</v>
      </c>
      <c r="C26" s="1157">
        <v>39061.910790000002</v>
      </c>
      <c r="D26" s="1164" t="s">
        <v>11</v>
      </c>
    </row>
    <row r="27" spans="1:4" s="1176" customFormat="1" ht="11.25" customHeight="1" x14ac:dyDescent="0.2">
      <c r="A27" s="1433" t="s">
        <v>321</v>
      </c>
      <c r="B27" s="1162">
        <v>80</v>
      </c>
      <c r="C27" s="1162">
        <v>80</v>
      </c>
      <c r="D27" s="1163" t="s">
        <v>649</v>
      </c>
    </row>
    <row r="28" spans="1:4" s="1176" customFormat="1" ht="11.25" customHeight="1" x14ac:dyDescent="0.2">
      <c r="A28" s="1433"/>
      <c r="B28" s="1162">
        <v>150</v>
      </c>
      <c r="C28" s="1162">
        <v>0</v>
      </c>
      <c r="D28" s="1163" t="s">
        <v>4937</v>
      </c>
    </row>
    <row r="29" spans="1:4" s="1176" customFormat="1" ht="11.25" customHeight="1" x14ac:dyDescent="0.2">
      <c r="A29" s="1433"/>
      <c r="B29" s="1162">
        <v>33444</v>
      </c>
      <c r="C29" s="1162">
        <v>33444</v>
      </c>
      <c r="D29" s="1163" t="s">
        <v>662</v>
      </c>
    </row>
    <row r="30" spans="1:4" s="1176" customFormat="1" ht="11.25" customHeight="1" x14ac:dyDescent="0.2">
      <c r="A30" s="1433"/>
      <c r="B30" s="1162">
        <v>392</v>
      </c>
      <c r="C30" s="1162">
        <v>392</v>
      </c>
      <c r="D30" s="1163" t="s">
        <v>659</v>
      </c>
    </row>
    <row r="31" spans="1:4" s="1176" customFormat="1" ht="11.25" customHeight="1" x14ac:dyDescent="0.2">
      <c r="A31" s="1433"/>
      <c r="B31" s="1162">
        <v>415.56</v>
      </c>
      <c r="C31" s="1162">
        <v>415.55900000000003</v>
      </c>
      <c r="D31" s="1163" t="s">
        <v>4935</v>
      </c>
    </row>
    <row r="32" spans="1:4" s="1176" customFormat="1" ht="11.25" customHeight="1" x14ac:dyDescent="0.2">
      <c r="A32" s="1433"/>
      <c r="B32" s="1162">
        <v>177</v>
      </c>
      <c r="C32" s="1162">
        <v>177</v>
      </c>
      <c r="D32" s="1163" t="s">
        <v>4936</v>
      </c>
    </row>
    <row r="33" spans="1:4" s="1176" customFormat="1" ht="11.25" customHeight="1" x14ac:dyDescent="0.2">
      <c r="A33" s="1433"/>
      <c r="B33" s="1162">
        <v>2850</v>
      </c>
      <c r="C33" s="1162">
        <v>2850</v>
      </c>
      <c r="D33" s="1163" t="s">
        <v>4938</v>
      </c>
    </row>
    <row r="34" spans="1:4" s="1176" customFormat="1" ht="11.25" customHeight="1" x14ac:dyDescent="0.2">
      <c r="A34" s="1433"/>
      <c r="B34" s="1162">
        <v>800.61999999999989</v>
      </c>
      <c r="C34" s="1162">
        <v>800.59349999999995</v>
      </c>
      <c r="D34" s="1163" t="s">
        <v>3491</v>
      </c>
    </row>
    <row r="35" spans="1:4" s="1176" customFormat="1" ht="11.25" customHeight="1" x14ac:dyDescent="0.2">
      <c r="A35" s="1434"/>
      <c r="B35" s="1157">
        <v>38309.18</v>
      </c>
      <c r="C35" s="1157">
        <v>38159.152500000004</v>
      </c>
      <c r="D35" s="1164" t="s">
        <v>11</v>
      </c>
    </row>
    <row r="36" spans="1:4" s="1176" customFormat="1" ht="11.25" customHeight="1" x14ac:dyDescent="0.2">
      <c r="A36" s="1433" t="s">
        <v>1584</v>
      </c>
      <c r="B36" s="1162">
        <v>60</v>
      </c>
      <c r="C36" s="1162">
        <v>30</v>
      </c>
      <c r="D36" s="1163" t="s">
        <v>649</v>
      </c>
    </row>
    <row r="37" spans="1:4" s="1176" customFormat="1" ht="11.25" customHeight="1" x14ac:dyDescent="0.2">
      <c r="A37" s="1433"/>
      <c r="B37" s="1162">
        <v>8982</v>
      </c>
      <c r="C37" s="1162">
        <v>8982</v>
      </c>
      <c r="D37" s="1163" t="s">
        <v>662</v>
      </c>
    </row>
    <row r="38" spans="1:4" s="1176" customFormat="1" ht="11.25" customHeight="1" x14ac:dyDescent="0.2">
      <c r="A38" s="1433"/>
      <c r="B38" s="1162">
        <v>197.84</v>
      </c>
      <c r="C38" s="1162">
        <v>197.84</v>
      </c>
      <c r="D38" s="1163" t="s">
        <v>637</v>
      </c>
    </row>
    <row r="39" spans="1:4" s="1176" customFormat="1" ht="11.25" customHeight="1" x14ac:dyDescent="0.2">
      <c r="A39" s="1433"/>
      <c r="B39" s="1162">
        <v>500</v>
      </c>
      <c r="C39" s="1162">
        <v>0</v>
      </c>
      <c r="D39" s="1163" t="s">
        <v>618</v>
      </c>
    </row>
    <row r="40" spans="1:4" s="1176" customFormat="1" ht="11.25" customHeight="1" x14ac:dyDescent="0.2">
      <c r="A40" s="1433"/>
      <c r="B40" s="1162">
        <v>600</v>
      </c>
      <c r="C40" s="1162">
        <v>600</v>
      </c>
      <c r="D40" s="1163" t="s">
        <v>4939</v>
      </c>
    </row>
    <row r="41" spans="1:4" s="1176" customFormat="1" ht="11.25" customHeight="1" x14ac:dyDescent="0.2">
      <c r="A41" s="1433"/>
      <c r="B41" s="1162">
        <v>1283.0900000000001</v>
      </c>
      <c r="C41" s="1162">
        <v>1283.0940000000001</v>
      </c>
      <c r="D41" s="1163" t="s">
        <v>4935</v>
      </c>
    </row>
    <row r="42" spans="1:4" s="1176" customFormat="1" ht="11.25" customHeight="1" x14ac:dyDescent="0.2">
      <c r="A42" s="1433"/>
      <c r="B42" s="1162">
        <v>2250</v>
      </c>
      <c r="C42" s="1162">
        <v>0</v>
      </c>
      <c r="D42" s="1163" t="s">
        <v>4936</v>
      </c>
    </row>
    <row r="43" spans="1:4" s="1176" customFormat="1" ht="11.25" customHeight="1" x14ac:dyDescent="0.2">
      <c r="A43" s="1433"/>
      <c r="B43" s="1162">
        <v>571</v>
      </c>
      <c r="C43" s="1162">
        <v>571</v>
      </c>
      <c r="D43" s="1163" t="s">
        <v>4938</v>
      </c>
    </row>
    <row r="44" spans="1:4" s="1176" customFormat="1" ht="11.25" customHeight="1" x14ac:dyDescent="0.2">
      <c r="A44" s="1433"/>
      <c r="B44" s="1162">
        <v>500</v>
      </c>
      <c r="C44" s="1162">
        <v>500</v>
      </c>
      <c r="D44" s="1163" t="s">
        <v>4313</v>
      </c>
    </row>
    <row r="45" spans="1:4" s="1176" customFormat="1" ht="11.25" customHeight="1" x14ac:dyDescent="0.2">
      <c r="A45" s="1434"/>
      <c r="B45" s="1157">
        <v>14943.93</v>
      </c>
      <c r="C45" s="1157">
        <v>12163.933999999999</v>
      </c>
      <c r="D45" s="1164" t="s">
        <v>11</v>
      </c>
    </row>
    <row r="46" spans="1:4" s="1176" customFormat="1" ht="11.25" customHeight="1" x14ac:dyDescent="0.2">
      <c r="A46" s="1433" t="s">
        <v>322</v>
      </c>
      <c r="B46" s="1162">
        <v>78.400000000000006</v>
      </c>
      <c r="C46" s="1162">
        <v>0</v>
      </c>
      <c r="D46" s="1163" t="s">
        <v>637</v>
      </c>
    </row>
    <row r="47" spans="1:4" s="1176" customFormat="1" ht="11.25" customHeight="1" x14ac:dyDescent="0.2">
      <c r="A47" s="1433"/>
      <c r="B47" s="1162">
        <v>20.36</v>
      </c>
      <c r="C47" s="1162">
        <v>20.358000000000001</v>
      </c>
      <c r="D47" s="1163" t="s">
        <v>4935</v>
      </c>
    </row>
    <row r="48" spans="1:4" s="1176" customFormat="1" ht="11.25" customHeight="1" x14ac:dyDescent="0.2">
      <c r="A48" s="1433"/>
      <c r="B48" s="1162">
        <v>99</v>
      </c>
      <c r="C48" s="1162">
        <v>99</v>
      </c>
      <c r="D48" s="1163" t="s">
        <v>4936</v>
      </c>
    </row>
    <row r="49" spans="1:4" s="1176" customFormat="1" ht="11.25" customHeight="1" x14ac:dyDescent="0.2">
      <c r="A49" s="1434"/>
      <c r="B49" s="1157">
        <v>197.76</v>
      </c>
      <c r="C49" s="1157">
        <v>119.358</v>
      </c>
      <c r="D49" s="1164" t="s">
        <v>11</v>
      </c>
    </row>
    <row r="50" spans="1:4" s="1176" customFormat="1" ht="11.25" customHeight="1" x14ac:dyDescent="0.2">
      <c r="A50" s="1433" t="s">
        <v>323</v>
      </c>
      <c r="B50" s="1162">
        <v>320</v>
      </c>
      <c r="C50" s="1162">
        <v>320</v>
      </c>
      <c r="D50" s="1163" t="s">
        <v>636</v>
      </c>
    </row>
    <row r="51" spans="1:4" s="1176" customFormat="1" ht="11.25" customHeight="1" x14ac:dyDescent="0.2">
      <c r="A51" s="1433"/>
      <c r="B51" s="1162">
        <v>3370.84</v>
      </c>
      <c r="C51" s="1162">
        <v>2885.84</v>
      </c>
      <c r="D51" s="1163" t="s">
        <v>640</v>
      </c>
    </row>
    <row r="52" spans="1:4" s="1176" customFormat="1" ht="11.25" customHeight="1" x14ac:dyDescent="0.2">
      <c r="A52" s="1433"/>
      <c r="B52" s="1162">
        <v>380</v>
      </c>
      <c r="C52" s="1162">
        <v>363.89651000000003</v>
      </c>
      <c r="D52" s="1163" t="s">
        <v>650</v>
      </c>
    </row>
    <row r="53" spans="1:4" s="1176" customFormat="1" ht="11.25" customHeight="1" x14ac:dyDescent="0.2">
      <c r="A53" s="1433"/>
      <c r="B53" s="1162">
        <v>1000</v>
      </c>
      <c r="C53" s="1162">
        <v>0</v>
      </c>
      <c r="D53" s="1163" t="s">
        <v>620</v>
      </c>
    </row>
    <row r="54" spans="1:4" s="1176" customFormat="1" ht="11.25" customHeight="1" x14ac:dyDescent="0.2">
      <c r="A54" s="1433"/>
      <c r="B54" s="1162">
        <v>29.93</v>
      </c>
      <c r="C54" s="1162">
        <v>29.927</v>
      </c>
      <c r="D54" s="1163" t="s">
        <v>4935</v>
      </c>
    </row>
    <row r="55" spans="1:4" s="1176" customFormat="1" ht="11.25" customHeight="1" x14ac:dyDescent="0.2">
      <c r="A55" s="1433"/>
      <c r="B55" s="1162">
        <v>2099</v>
      </c>
      <c r="C55" s="1162">
        <v>99</v>
      </c>
      <c r="D55" s="1163" t="s">
        <v>4936</v>
      </c>
    </row>
    <row r="56" spans="1:4" s="1176" customFormat="1" ht="11.25" customHeight="1" x14ac:dyDescent="0.2">
      <c r="A56" s="1433"/>
      <c r="B56" s="1162">
        <v>840.2</v>
      </c>
      <c r="C56" s="1162">
        <v>840.12050000000011</v>
      </c>
      <c r="D56" s="1163" t="s">
        <v>3491</v>
      </c>
    </row>
    <row r="57" spans="1:4" s="1176" customFormat="1" ht="11.25" customHeight="1" x14ac:dyDescent="0.2">
      <c r="A57" s="1434"/>
      <c r="B57" s="1157">
        <v>8039.97</v>
      </c>
      <c r="C57" s="1157">
        <v>4538.7840100000003</v>
      </c>
      <c r="D57" s="1164" t="s">
        <v>11</v>
      </c>
    </row>
    <row r="58" spans="1:4" s="1176" customFormat="1" ht="11.25" customHeight="1" x14ac:dyDescent="0.2">
      <c r="A58" s="1433" t="s">
        <v>300</v>
      </c>
      <c r="B58" s="1162">
        <v>40.380000000000003</v>
      </c>
      <c r="C58" s="1162">
        <v>40.374000000000002</v>
      </c>
      <c r="D58" s="1163" t="s">
        <v>3300</v>
      </c>
    </row>
    <row r="59" spans="1:4" s="1176" customFormat="1" ht="11.25" customHeight="1" x14ac:dyDescent="0.2">
      <c r="A59" s="1433"/>
      <c r="B59" s="1162">
        <v>70</v>
      </c>
      <c r="C59" s="1162">
        <v>70</v>
      </c>
      <c r="D59" s="1163" t="s">
        <v>720</v>
      </c>
    </row>
    <row r="60" spans="1:4" s="1176" customFormat="1" ht="11.25" customHeight="1" x14ac:dyDescent="0.2">
      <c r="A60" s="1433"/>
      <c r="B60" s="1162">
        <v>12839</v>
      </c>
      <c r="C60" s="1162">
        <v>12839</v>
      </c>
      <c r="D60" s="1163" t="s">
        <v>662</v>
      </c>
    </row>
    <row r="61" spans="1:4" s="1176" customFormat="1" ht="11.25" customHeight="1" x14ac:dyDescent="0.2">
      <c r="A61" s="1433"/>
      <c r="B61" s="1162">
        <v>320</v>
      </c>
      <c r="C61" s="1162">
        <v>320</v>
      </c>
      <c r="D61" s="1163" t="s">
        <v>637</v>
      </c>
    </row>
    <row r="62" spans="1:4" s="1176" customFormat="1" ht="11.25" customHeight="1" x14ac:dyDescent="0.2">
      <c r="A62" s="1433"/>
      <c r="B62" s="1162">
        <v>500</v>
      </c>
      <c r="C62" s="1162">
        <v>500</v>
      </c>
      <c r="D62" s="1163" t="s">
        <v>618</v>
      </c>
    </row>
    <row r="63" spans="1:4" s="1176" customFormat="1" ht="11.25" customHeight="1" x14ac:dyDescent="0.2">
      <c r="A63" s="1433"/>
      <c r="B63" s="1162">
        <v>248</v>
      </c>
      <c r="C63" s="1162">
        <v>248</v>
      </c>
      <c r="D63" s="1163" t="s">
        <v>619</v>
      </c>
    </row>
    <row r="64" spans="1:4" s="1176" customFormat="1" ht="11.25" customHeight="1" x14ac:dyDescent="0.2">
      <c r="A64" s="1433"/>
      <c r="B64" s="1162">
        <v>500</v>
      </c>
      <c r="C64" s="1162">
        <v>500</v>
      </c>
      <c r="D64" s="1163" t="s">
        <v>4940</v>
      </c>
    </row>
    <row r="65" spans="1:4" s="1176" customFormat="1" ht="11.25" customHeight="1" x14ac:dyDescent="0.2">
      <c r="A65" s="1433"/>
      <c r="B65" s="1162">
        <v>2200</v>
      </c>
      <c r="C65" s="1162">
        <v>2200</v>
      </c>
      <c r="D65" s="1163" t="s">
        <v>4941</v>
      </c>
    </row>
    <row r="66" spans="1:4" s="1176" customFormat="1" ht="11.25" customHeight="1" x14ac:dyDescent="0.2">
      <c r="A66" s="1433"/>
      <c r="B66" s="1162">
        <v>88</v>
      </c>
      <c r="C66" s="1162">
        <v>88</v>
      </c>
      <c r="D66" s="1163" t="s">
        <v>4935</v>
      </c>
    </row>
    <row r="67" spans="1:4" s="1176" customFormat="1" ht="11.25" customHeight="1" x14ac:dyDescent="0.2">
      <c r="A67" s="1433"/>
      <c r="B67" s="1162">
        <v>110</v>
      </c>
      <c r="C67" s="1162">
        <v>110</v>
      </c>
      <c r="D67" s="1163" t="s">
        <v>4942</v>
      </c>
    </row>
    <row r="68" spans="1:4" s="1176" customFormat="1" ht="11.25" customHeight="1" x14ac:dyDescent="0.2">
      <c r="A68" s="1433"/>
      <c r="B68" s="1162">
        <v>500</v>
      </c>
      <c r="C68" s="1162">
        <v>500</v>
      </c>
      <c r="D68" s="1163" t="s">
        <v>4313</v>
      </c>
    </row>
    <row r="69" spans="1:4" s="1176" customFormat="1" ht="11.25" customHeight="1" x14ac:dyDescent="0.2">
      <c r="A69" s="1434"/>
      <c r="B69" s="1157">
        <v>17415.379999999997</v>
      </c>
      <c r="C69" s="1157">
        <v>17415.374</v>
      </c>
      <c r="D69" s="1164" t="s">
        <v>11</v>
      </c>
    </row>
    <row r="70" spans="1:4" s="1176" customFormat="1" ht="11.25" customHeight="1" x14ac:dyDescent="0.2">
      <c r="A70" s="1433" t="s">
        <v>4943</v>
      </c>
      <c r="B70" s="1162">
        <v>1200</v>
      </c>
      <c r="C70" s="1162">
        <v>1200</v>
      </c>
      <c r="D70" s="1163" t="s">
        <v>3792</v>
      </c>
    </row>
    <row r="71" spans="1:4" s="1176" customFormat="1" ht="11.25" customHeight="1" x14ac:dyDescent="0.2">
      <c r="A71" s="1433"/>
      <c r="B71" s="1162">
        <v>119.03</v>
      </c>
      <c r="C71" s="1162">
        <v>119.026</v>
      </c>
      <c r="D71" s="1163" t="s">
        <v>4935</v>
      </c>
    </row>
    <row r="72" spans="1:4" s="1176" customFormat="1" ht="11.25" customHeight="1" x14ac:dyDescent="0.2">
      <c r="A72" s="1433"/>
      <c r="B72" s="1162">
        <v>500</v>
      </c>
      <c r="C72" s="1162">
        <v>500</v>
      </c>
      <c r="D72" s="1163" t="s">
        <v>4313</v>
      </c>
    </row>
    <row r="73" spans="1:4" s="1176" customFormat="1" ht="11.25" customHeight="1" x14ac:dyDescent="0.2">
      <c r="A73" s="1434"/>
      <c r="B73" s="1157">
        <v>1819.03</v>
      </c>
      <c r="C73" s="1157">
        <v>1819.0260000000001</v>
      </c>
      <c r="D73" s="1164" t="s">
        <v>11</v>
      </c>
    </row>
    <row r="74" spans="1:4" s="1176" customFormat="1" ht="11.25" customHeight="1" x14ac:dyDescent="0.2">
      <c r="A74" s="1433" t="s">
        <v>324</v>
      </c>
      <c r="B74" s="1162">
        <v>600</v>
      </c>
      <c r="C74" s="1162">
        <v>350</v>
      </c>
      <c r="D74" s="1163" t="s">
        <v>3791</v>
      </c>
    </row>
    <row r="75" spans="1:4" s="1176" customFormat="1" ht="11.25" customHeight="1" x14ac:dyDescent="0.2">
      <c r="A75" s="1433"/>
      <c r="B75" s="1162">
        <v>80</v>
      </c>
      <c r="C75" s="1162">
        <v>79.308999999999997</v>
      </c>
      <c r="D75" s="1163" t="s">
        <v>649</v>
      </c>
    </row>
    <row r="76" spans="1:4" s="1176" customFormat="1" ht="21" x14ac:dyDescent="0.2">
      <c r="A76" s="1433"/>
      <c r="B76" s="1162">
        <v>107.5</v>
      </c>
      <c r="C76" s="1162">
        <v>68.87</v>
      </c>
      <c r="D76" s="1163" t="s">
        <v>660</v>
      </c>
    </row>
    <row r="77" spans="1:4" s="1176" customFormat="1" ht="11.25" customHeight="1" x14ac:dyDescent="0.2">
      <c r="A77" s="1433"/>
      <c r="B77" s="1162">
        <v>38.94</v>
      </c>
      <c r="C77" s="1162">
        <v>38.938000000000002</v>
      </c>
      <c r="D77" s="1163" t="s">
        <v>4935</v>
      </c>
    </row>
    <row r="78" spans="1:4" s="1176" customFormat="1" ht="11.25" customHeight="1" x14ac:dyDescent="0.2">
      <c r="A78" s="1433"/>
      <c r="B78" s="1162">
        <v>2333</v>
      </c>
      <c r="C78" s="1162">
        <v>333</v>
      </c>
      <c r="D78" s="1163" t="s">
        <v>4936</v>
      </c>
    </row>
    <row r="79" spans="1:4" s="1176" customFormat="1" ht="11.25" customHeight="1" x14ac:dyDescent="0.2">
      <c r="A79" s="1433"/>
      <c r="B79" s="1162">
        <v>296.10000000000002</v>
      </c>
      <c r="C79" s="1162">
        <v>0</v>
      </c>
      <c r="D79" s="1163" t="s">
        <v>2748</v>
      </c>
    </row>
    <row r="80" spans="1:4" s="1176" customFormat="1" ht="11.25" customHeight="1" x14ac:dyDescent="0.2">
      <c r="A80" s="1433"/>
      <c r="B80" s="1162">
        <v>50</v>
      </c>
      <c r="C80" s="1162">
        <v>50</v>
      </c>
      <c r="D80" s="1163" t="s">
        <v>3155</v>
      </c>
    </row>
    <row r="81" spans="1:4" s="1176" customFormat="1" ht="11.25" customHeight="1" x14ac:dyDescent="0.2">
      <c r="A81" s="1433"/>
      <c r="B81" s="1162">
        <v>241.51</v>
      </c>
      <c r="C81" s="1162">
        <v>241.47699999999998</v>
      </c>
      <c r="D81" s="1163" t="s">
        <v>3491</v>
      </c>
    </row>
    <row r="82" spans="1:4" s="1176" customFormat="1" ht="11.25" customHeight="1" x14ac:dyDescent="0.2">
      <c r="A82" s="1434"/>
      <c r="B82" s="1157">
        <v>3747.05</v>
      </c>
      <c r="C82" s="1157">
        <v>1161.5939999999998</v>
      </c>
      <c r="D82" s="1164" t="s">
        <v>11</v>
      </c>
    </row>
    <row r="83" spans="1:4" s="1176" customFormat="1" ht="11.25" customHeight="1" x14ac:dyDescent="0.2">
      <c r="A83" s="1433" t="s">
        <v>325</v>
      </c>
      <c r="B83" s="1162">
        <v>214.2</v>
      </c>
      <c r="C83" s="1162">
        <v>214.2</v>
      </c>
      <c r="D83" s="1163" t="s">
        <v>3789</v>
      </c>
    </row>
    <row r="84" spans="1:4" s="1176" customFormat="1" ht="11.25" customHeight="1" x14ac:dyDescent="0.2">
      <c r="A84" s="1433"/>
      <c r="B84" s="1162">
        <v>547.9</v>
      </c>
      <c r="C84" s="1162">
        <v>547.89860999999996</v>
      </c>
      <c r="D84" s="1163" t="s">
        <v>3792</v>
      </c>
    </row>
    <row r="85" spans="1:4" s="1176" customFormat="1" ht="11.25" customHeight="1" x14ac:dyDescent="0.2">
      <c r="A85" s="1433"/>
      <c r="B85" s="1162">
        <v>92.8</v>
      </c>
      <c r="C85" s="1162">
        <v>88.7</v>
      </c>
      <c r="D85" s="1163" t="s">
        <v>649</v>
      </c>
    </row>
    <row r="86" spans="1:4" s="1176" customFormat="1" ht="11.25" customHeight="1" x14ac:dyDescent="0.2">
      <c r="A86" s="1433"/>
      <c r="B86" s="1162">
        <v>20708</v>
      </c>
      <c r="C86" s="1162">
        <v>20708</v>
      </c>
      <c r="D86" s="1163" t="s">
        <v>662</v>
      </c>
    </row>
    <row r="87" spans="1:4" s="1176" customFormat="1" ht="11.25" customHeight="1" x14ac:dyDescent="0.2">
      <c r="A87" s="1433"/>
      <c r="B87" s="1162">
        <v>25</v>
      </c>
      <c r="C87" s="1162">
        <v>25</v>
      </c>
      <c r="D87" s="1163" t="s">
        <v>650</v>
      </c>
    </row>
    <row r="88" spans="1:4" s="1176" customFormat="1" ht="11.25" customHeight="1" x14ac:dyDescent="0.2">
      <c r="A88" s="1433"/>
      <c r="B88" s="1162">
        <v>63</v>
      </c>
      <c r="C88" s="1162">
        <v>28.700000000000003</v>
      </c>
      <c r="D88" s="1163" t="s">
        <v>657</v>
      </c>
    </row>
    <row r="89" spans="1:4" s="1176" customFormat="1" ht="11.25" customHeight="1" x14ac:dyDescent="0.2">
      <c r="A89" s="1433"/>
      <c r="B89" s="1162">
        <v>567.03</v>
      </c>
      <c r="C89" s="1162">
        <v>160.75658999999996</v>
      </c>
      <c r="D89" s="1163" t="s">
        <v>4935</v>
      </c>
    </row>
    <row r="90" spans="1:4" s="1176" customFormat="1" ht="11.25" customHeight="1" x14ac:dyDescent="0.2">
      <c r="A90" s="1433"/>
      <c r="B90" s="1162">
        <v>99</v>
      </c>
      <c r="C90" s="1162">
        <v>99</v>
      </c>
      <c r="D90" s="1163" t="s">
        <v>4936</v>
      </c>
    </row>
    <row r="91" spans="1:4" s="1176" customFormat="1" ht="11.25" customHeight="1" x14ac:dyDescent="0.2">
      <c r="A91" s="1433"/>
      <c r="B91" s="1162">
        <v>473</v>
      </c>
      <c r="C91" s="1162">
        <v>473</v>
      </c>
      <c r="D91" s="1163" t="s">
        <v>4938</v>
      </c>
    </row>
    <row r="92" spans="1:4" s="1176" customFormat="1" ht="11.25" customHeight="1" x14ac:dyDescent="0.2">
      <c r="A92" s="1434"/>
      <c r="B92" s="1157">
        <v>22789.93</v>
      </c>
      <c r="C92" s="1157">
        <v>22345.255200000003</v>
      </c>
      <c r="D92" s="1164" t="s">
        <v>11</v>
      </c>
    </row>
    <row r="93" spans="1:4" s="1176" customFormat="1" ht="11.25" customHeight="1" x14ac:dyDescent="0.2">
      <c r="A93" s="1433" t="s">
        <v>326</v>
      </c>
      <c r="B93" s="1162">
        <v>8.18</v>
      </c>
      <c r="C93" s="1162">
        <v>8.18</v>
      </c>
      <c r="D93" s="1163" t="s">
        <v>3792</v>
      </c>
    </row>
    <row r="94" spans="1:4" s="1176" customFormat="1" ht="11.25" customHeight="1" x14ac:dyDescent="0.2">
      <c r="A94" s="1433"/>
      <c r="B94" s="1162">
        <v>80</v>
      </c>
      <c r="C94" s="1162">
        <v>51.5792</v>
      </c>
      <c r="D94" s="1163" t="s">
        <v>649</v>
      </c>
    </row>
    <row r="95" spans="1:4" s="1176" customFormat="1" ht="11.25" customHeight="1" x14ac:dyDescent="0.2">
      <c r="A95" s="1433"/>
      <c r="B95" s="1162">
        <v>1000</v>
      </c>
      <c r="C95" s="1162">
        <v>0</v>
      </c>
      <c r="D95" s="1163" t="s">
        <v>4944</v>
      </c>
    </row>
    <row r="96" spans="1:4" s="1176" customFormat="1" ht="11.25" customHeight="1" x14ac:dyDescent="0.2">
      <c r="A96" s="1433"/>
      <c r="B96" s="1162">
        <v>375.1</v>
      </c>
      <c r="C96" s="1162">
        <v>375.096</v>
      </c>
      <c r="D96" s="1163" t="s">
        <v>4935</v>
      </c>
    </row>
    <row r="97" spans="1:4" s="1176" customFormat="1" ht="11.25" customHeight="1" x14ac:dyDescent="0.2">
      <c r="A97" s="1433"/>
      <c r="B97" s="1162">
        <v>2099</v>
      </c>
      <c r="C97" s="1162">
        <v>99</v>
      </c>
      <c r="D97" s="1163" t="s">
        <v>4936</v>
      </c>
    </row>
    <row r="98" spans="1:4" s="1176" customFormat="1" ht="11.25" customHeight="1" x14ac:dyDescent="0.2">
      <c r="A98" s="1433"/>
      <c r="B98" s="1162">
        <v>270.11</v>
      </c>
      <c r="C98" s="1162">
        <v>270.09400000000005</v>
      </c>
      <c r="D98" s="1163" t="s">
        <v>3491</v>
      </c>
    </row>
    <row r="99" spans="1:4" s="1176" customFormat="1" ht="11.25" customHeight="1" x14ac:dyDescent="0.2">
      <c r="A99" s="1434"/>
      <c r="B99" s="1157">
        <v>3832.3900000000003</v>
      </c>
      <c r="C99" s="1157">
        <v>803.94920000000002</v>
      </c>
      <c r="D99" s="1164" t="s">
        <v>11</v>
      </c>
    </row>
    <row r="100" spans="1:4" s="1176" customFormat="1" ht="11.25" customHeight="1" x14ac:dyDescent="0.2">
      <c r="A100" s="1433" t="s">
        <v>327</v>
      </c>
      <c r="B100" s="1162">
        <v>62</v>
      </c>
      <c r="C100" s="1162">
        <v>62</v>
      </c>
      <c r="D100" s="1163" t="s">
        <v>3789</v>
      </c>
    </row>
    <row r="101" spans="1:4" s="1176" customFormat="1" ht="11.25" customHeight="1" x14ac:dyDescent="0.2">
      <c r="A101" s="1433"/>
      <c r="B101" s="1162">
        <v>80</v>
      </c>
      <c r="C101" s="1162">
        <v>80</v>
      </c>
      <c r="D101" s="1163" t="s">
        <v>649</v>
      </c>
    </row>
    <row r="102" spans="1:4" s="1176" customFormat="1" ht="11.25" customHeight="1" x14ac:dyDescent="0.2">
      <c r="A102" s="1433"/>
      <c r="B102" s="1162">
        <v>143</v>
      </c>
      <c r="C102" s="1162">
        <v>0</v>
      </c>
      <c r="D102" s="1163" t="s">
        <v>4937</v>
      </c>
    </row>
    <row r="103" spans="1:4" s="1176" customFormat="1" ht="11.25" customHeight="1" x14ac:dyDescent="0.2">
      <c r="A103" s="1433"/>
      <c r="B103" s="1162">
        <v>46.2</v>
      </c>
      <c r="C103" s="1162">
        <v>44.378999999999998</v>
      </c>
      <c r="D103" s="1163" t="s">
        <v>720</v>
      </c>
    </row>
    <row r="104" spans="1:4" s="1176" customFormat="1" ht="11.25" customHeight="1" x14ac:dyDescent="0.2">
      <c r="A104" s="1433"/>
      <c r="B104" s="1162">
        <v>20811</v>
      </c>
      <c r="C104" s="1162">
        <v>20811</v>
      </c>
      <c r="D104" s="1163" t="s">
        <v>662</v>
      </c>
    </row>
    <row r="105" spans="1:4" s="1176" customFormat="1" ht="11.25" customHeight="1" x14ac:dyDescent="0.2">
      <c r="A105" s="1433"/>
      <c r="B105" s="1162">
        <v>85.5</v>
      </c>
      <c r="C105" s="1162">
        <v>79.549199999999999</v>
      </c>
      <c r="D105" s="1163" t="s">
        <v>657</v>
      </c>
    </row>
    <row r="106" spans="1:4" s="1176" customFormat="1" ht="11.25" customHeight="1" x14ac:dyDescent="0.2">
      <c r="A106" s="1433"/>
      <c r="B106" s="1162">
        <v>224.87</v>
      </c>
      <c r="C106" s="1162">
        <v>224.86399999999998</v>
      </c>
      <c r="D106" s="1163" t="s">
        <v>659</v>
      </c>
    </row>
    <row r="107" spans="1:4" s="1176" customFormat="1" ht="11.25" customHeight="1" x14ac:dyDescent="0.2">
      <c r="A107" s="1433"/>
      <c r="B107" s="1162">
        <v>1606.35</v>
      </c>
      <c r="C107" s="1162">
        <v>1565.0072299999999</v>
      </c>
      <c r="D107" s="1163" t="s">
        <v>4935</v>
      </c>
    </row>
    <row r="108" spans="1:4" s="1176" customFormat="1" ht="11.25" customHeight="1" x14ac:dyDescent="0.2">
      <c r="A108" s="1433"/>
      <c r="B108" s="1162">
        <v>2324</v>
      </c>
      <c r="C108" s="1162">
        <v>99</v>
      </c>
      <c r="D108" s="1163" t="s">
        <v>4936</v>
      </c>
    </row>
    <row r="109" spans="1:4" s="1176" customFormat="1" ht="11.25" customHeight="1" x14ac:dyDescent="0.2">
      <c r="A109" s="1433"/>
      <c r="B109" s="1162">
        <v>1338.8999999999999</v>
      </c>
      <c r="C109" s="1162">
        <v>1338.894</v>
      </c>
      <c r="D109" s="1163" t="s">
        <v>4945</v>
      </c>
    </row>
    <row r="110" spans="1:4" s="1176" customFormat="1" ht="11.25" customHeight="1" x14ac:dyDescent="0.2">
      <c r="A110" s="1433"/>
      <c r="B110" s="1162">
        <v>14.700000000000001</v>
      </c>
      <c r="C110" s="1162">
        <v>14.696999999999999</v>
      </c>
      <c r="D110" s="1163" t="s">
        <v>3491</v>
      </c>
    </row>
    <row r="111" spans="1:4" s="1176" customFormat="1" ht="11.25" customHeight="1" x14ac:dyDescent="0.2">
      <c r="A111" s="1433"/>
      <c r="B111" s="1162">
        <v>500</v>
      </c>
      <c r="C111" s="1162">
        <v>500</v>
      </c>
      <c r="D111" s="1163" t="s">
        <v>4313</v>
      </c>
    </row>
    <row r="112" spans="1:4" s="1176" customFormat="1" ht="11.25" customHeight="1" x14ac:dyDescent="0.2">
      <c r="A112" s="1434"/>
      <c r="B112" s="1157">
        <v>27236.52</v>
      </c>
      <c r="C112" s="1157">
        <v>24819.390430000003</v>
      </c>
      <c r="D112" s="1164" t="s">
        <v>11</v>
      </c>
    </row>
    <row r="113" spans="1:4" s="1176" customFormat="1" ht="11.25" customHeight="1" x14ac:dyDescent="0.2">
      <c r="A113" s="1433" t="s">
        <v>328</v>
      </c>
      <c r="B113" s="1162">
        <v>120</v>
      </c>
      <c r="C113" s="1162">
        <v>120</v>
      </c>
      <c r="D113" s="1163" t="s">
        <v>636</v>
      </c>
    </row>
    <row r="114" spans="1:4" s="1176" customFormat="1" ht="11.25" customHeight="1" x14ac:dyDescent="0.2">
      <c r="A114" s="1433"/>
      <c r="B114" s="1162">
        <v>58.85</v>
      </c>
      <c r="C114" s="1162">
        <v>58.851999999999997</v>
      </c>
      <c r="D114" s="1163" t="s">
        <v>4935</v>
      </c>
    </row>
    <row r="115" spans="1:4" s="1176" customFormat="1" ht="11.25" customHeight="1" x14ac:dyDescent="0.2">
      <c r="A115" s="1433"/>
      <c r="B115" s="1162">
        <v>2099</v>
      </c>
      <c r="C115" s="1162">
        <v>99</v>
      </c>
      <c r="D115" s="1163" t="s">
        <v>4936</v>
      </c>
    </row>
    <row r="116" spans="1:4" s="1176" customFormat="1" ht="11.25" customHeight="1" x14ac:dyDescent="0.2">
      <c r="A116" s="1434"/>
      <c r="B116" s="1157">
        <v>2277.85</v>
      </c>
      <c r="C116" s="1157">
        <v>277.85199999999998</v>
      </c>
      <c r="D116" s="1164" t="s">
        <v>11</v>
      </c>
    </row>
    <row r="117" spans="1:4" s="1176" customFormat="1" ht="11.25" customHeight="1" x14ac:dyDescent="0.2">
      <c r="A117" s="1433" t="s">
        <v>329</v>
      </c>
      <c r="B117" s="1162">
        <v>39</v>
      </c>
      <c r="C117" s="1162">
        <v>39</v>
      </c>
      <c r="D117" s="1163" t="s">
        <v>657</v>
      </c>
    </row>
    <row r="118" spans="1:4" s="1176" customFormat="1" ht="11.25" customHeight="1" x14ac:dyDescent="0.2">
      <c r="A118" s="1433"/>
      <c r="B118" s="1162">
        <v>501.46</v>
      </c>
      <c r="C118" s="1162">
        <v>496.70477000000005</v>
      </c>
      <c r="D118" s="1163" t="s">
        <v>4935</v>
      </c>
    </row>
    <row r="119" spans="1:4" s="1176" customFormat="1" ht="11.25" customHeight="1" x14ac:dyDescent="0.2">
      <c r="A119" s="1433"/>
      <c r="B119" s="1162">
        <v>588</v>
      </c>
      <c r="C119" s="1162">
        <v>363</v>
      </c>
      <c r="D119" s="1163" t="s">
        <v>4936</v>
      </c>
    </row>
    <row r="120" spans="1:4" s="1176" customFormat="1" ht="11.25" customHeight="1" x14ac:dyDescent="0.2">
      <c r="A120" s="1433"/>
      <c r="B120" s="1162">
        <v>843</v>
      </c>
      <c r="C120" s="1162">
        <v>843</v>
      </c>
      <c r="D120" s="1163" t="s">
        <v>4938</v>
      </c>
    </row>
    <row r="121" spans="1:4" s="1176" customFormat="1" ht="11.25" customHeight="1" x14ac:dyDescent="0.2">
      <c r="A121" s="1434"/>
      <c r="B121" s="1157">
        <v>1971.46</v>
      </c>
      <c r="C121" s="1157">
        <v>1741.7047700000001</v>
      </c>
      <c r="D121" s="1164" t="s">
        <v>11</v>
      </c>
    </row>
    <row r="122" spans="1:4" s="1176" customFormat="1" ht="11.25" customHeight="1" x14ac:dyDescent="0.2">
      <c r="A122" s="1433" t="s">
        <v>311</v>
      </c>
      <c r="B122" s="1162">
        <v>1920</v>
      </c>
      <c r="C122" s="1162">
        <v>0</v>
      </c>
      <c r="D122" s="1163" t="s">
        <v>3792</v>
      </c>
    </row>
    <row r="123" spans="1:4" s="1176" customFormat="1" ht="11.25" customHeight="1" x14ac:dyDescent="0.2">
      <c r="A123" s="1433"/>
      <c r="B123" s="1162">
        <v>80</v>
      </c>
      <c r="C123" s="1162">
        <v>80</v>
      </c>
      <c r="D123" s="1163" t="s">
        <v>649</v>
      </c>
    </row>
    <row r="124" spans="1:4" s="1176" customFormat="1" ht="11.25" customHeight="1" x14ac:dyDescent="0.2">
      <c r="A124" s="1433"/>
      <c r="B124" s="1162">
        <v>320</v>
      </c>
      <c r="C124" s="1162">
        <v>320</v>
      </c>
      <c r="D124" s="1163" t="s">
        <v>637</v>
      </c>
    </row>
    <row r="125" spans="1:4" s="1176" customFormat="1" ht="11.25" customHeight="1" x14ac:dyDescent="0.2">
      <c r="A125" s="1433"/>
      <c r="B125" s="1162">
        <v>431</v>
      </c>
      <c r="C125" s="1162">
        <v>371.99200000000002</v>
      </c>
      <c r="D125" s="1163" t="s">
        <v>619</v>
      </c>
    </row>
    <row r="126" spans="1:4" s="1176" customFormat="1" ht="11.25" customHeight="1" x14ac:dyDescent="0.2">
      <c r="A126" s="1433"/>
      <c r="B126" s="1162">
        <v>416.33</v>
      </c>
      <c r="C126" s="1162">
        <v>407.50088</v>
      </c>
      <c r="D126" s="1163" t="s">
        <v>4935</v>
      </c>
    </row>
    <row r="127" spans="1:4" s="1176" customFormat="1" ht="11.25" customHeight="1" x14ac:dyDescent="0.2">
      <c r="A127" s="1433"/>
      <c r="B127" s="1162">
        <v>169</v>
      </c>
      <c r="C127" s="1162">
        <v>169</v>
      </c>
      <c r="D127" s="1163" t="s">
        <v>4936</v>
      </c>
    </row>
    <row r="128" spans="1:4" s="1176" customFormat="1" ht="11.25" customHeight="1" x14ac:dyDescent="0.2">
      <c r="A128" s="1434"/>
      <c r="B128" s="1157">
        <v>3336.33</v>
      </c>
      <c r="C128" s="1157">
        <v>1348.49288</v>
      </c>
      <c r="D128" s="1164" t="s">
        <v>11</v>
      </c>
    </row>
    <row r="129" spans="1:4" s="1176" customFormat="1" ht="11.25" customHeight="1" x14ac:dyDescent="0.2">
      <c r="A129" s="1433" t="s">
        <v>1585</v>
      </c>
      <c r="B129" s="1162">
        <v>3550</v>
      </c>
      <c r="C129" s="1162">
        <v>3550</v>
      </c>
      <c r="D129" s="1163" t="s">
        <v>662</v>
      </c>
    </row>
    <row r="130" spans="1:4" s="1176" customFormat="1" ht="11.25" customHeight="1" x14ac:dyDescent="0.2">
      <c r="A130" s="1433"/>
      <c r="B130" s="1162">
        <v>110.5</v>
      </c>
      <c r="C130" s="1162">
        <v>110.5</v>
      </c>
      <c r="D130" s="1163" t="s">
        <v>657</v>
      </c>
    </row>
    <row r="131" spans="1:4" s="1176" customFormat="1" ht="11.25" customHeight="1" x14ac:dyDescent="0.2">
      <c r="A131" s="1433"/>
      <c r="B131" s="1162">
        <v>319.75</v>
      </c>
      <c r="C131" s="1162">
        <v>319.74599999999998</v>
      </c>
      <c r="D131" s="1163" t="s">
        <v>4935</v>
      </c>
    </row>
    <row r="132" spans="1:4" s="1176" customFormat="1" ht="11.25" customHeight="1" x14ac:dyDescent="0.2">
      <c r="A132" s="1433"/>
      <c r="B132" s="1162">
        <v>22.47</v>
      </c>
      <c r="C132" s="1162">
        <v>22.459499999999998</v>
      </c>
      <c r="D132" s="1163" t="s">
        <v>3491</v>
      </c>
    </row>
    <row r="133" spans="1:4" s="1176" customFormat="1" ht="11.25" customHeight="1" x14ac:dyDescent="0.2">
      <c r="A133" s="1433"/>
      <c r="B133" s="1162">
        <v>500</v>
      </c>
      <c r="C133" s="1162">
        <v>500</v>
      </c>
      <c r="D133" s="1163" t="s">
        <v>4313</v>
      </c>
    </row>
    <row r="134" spans="1:4" s="1176" customFormat="1" ht="11.25" customHeight="1" x14ac:dyDescent="0.2">
      <c r="A134" s="1434"/>
      <c r="B134" s="1157">
        <v>4502.7199999999993</v>
      </c>
      <c r="C134" s="1157">
        <v>4502.7055</v>
      </c>
      <c r="D134" s="1164" t="s">
        <v>11</v>
      </c>
    </row>
    <row r="135" spans="1:4" s="1176" customFormat="1" ht="11.25" customHeight="1" x14ac:dyDescent="0.2">
      <c r="A135" s="1433" t="s">
        <v>330</v>
      </c>
      <c r="B135" s="1162">
        <v>70</v>
      </c>
      <c r="C135" s="1162">
        <v>70</v>
      </c>
      <c r="D135" s="1163" t="s">
        <v>3789</v>
      </c>
    </row>
    <row r="136" spans="1:4" s="1176" customFormat="1" ht="11.25" customHeight="1" x14ac:dyDescent="0.2">
      <c r="A136" s="1433"/>
      <c r="B136" s="1162">
        <v>80</v>
      </c>
      <c r="C136" s="1162">
        <v>77.572149999999993</v>
      </c>
      <c r="D136" s="1163" t="s">
        <v>649</v>
      </c>
    </row>
    <row r="137" spans="1:4" s="1176" customFormat="1" ht="11.25" customHeight="1" x14ac:dyDescent="0.2">
      <c r="A137" s="1433"/>
      <c r="B137" s="1162">
        <v>8577</v>
      </c>
      <c r="C137" s="1162">
        <v>8577</v>
      </c>
      <c r="D137" s="1163" t="s">
        <v>662</v>
      </c>
    </row>
    <row r="138" spans="1:4" s="1176" customFormat="1" ht="11.25" customHeight="1" x14ac:dyDescent="0.2">
      <c r="A138" s="1433"/>
      <c r="B138" s="1162">
        <v>1711.52</v>
      </c>
      <c r="C138" s="1162">
        <v>1704.90104</v>
      </c>
      <c r="D138" s="1163" t="s">
        <v>4935</v>
      </c>
    </row>
    <row r="139" spans="1:4" s="1176" customFormat="1" ht="11.25" customHeight="1" x14ac:dyDescent="0.2">
      <c r="A139" s="1433"/>
      <c r="B139" s="1162">
        <v>2177</v>
      </c>
      <c r="C139" s="1162">
        <v>177</v>
      </c>
      <c r="D139" s="1163" t="s">
        <v>4936</v>
      </c>
    </row>
    <row r="140" spans="1:4" s="1176" customFormat="1" ht="11.25" customHeight="1" x14ac:dyDescent="0.2">
      <c r="A140" s="1433"/>
      <c r="B140" s="1162">
        <v>10</v>
      </c>
      <c r="C140" s="1162">
        <v>10</v>
      </c>
      <c r="D140" s="1163" t="s">
        <v>3155</v>
      </c>
    </row>
    <row r="141" spans="1:4" s="1176" customFormat="1" ht="11.25" customHeight="1" x14ac:dyDescent="0.2">
      <c r="A141" s="1433"/>
      <c r="B141" s="1162">
        <v>2138.0100000000002</v>
      </c>
      <c r="C141" s="1162">
        <v>2138</v>
      </c>
      <c r="D141" s="1163" t="s">
        <v>3180</v>
      </c>
    </row>
    <row r="142" spans="1:4" s="1176" customFormat="1" ht="11.25" customHeight="1" x14ac:dyDescent="0.2">
      <c r="A142" s="1433"/>
      <c r="B142" s="1162">
        <v>140.56</v>
      </c>
      <c r="C142" s="1162">
        <v>140.553</v>
      </c>
      <c r="D142" s="1163" t="s">
        <v>3491</v>
      </c>
    </row>
    <row r="143" spans="1:4" s="1176" customFormat="1" ht="11.25" customHeight="1" x14ac:dyDescent="0.2">
      <c r="A143" s="1434"/>
      <c r="B143" s="1157">
        <v>14904.09</v>
      </c>
      <c r="C143" s="1157">
        <v>12895.02619</v>
      </c>
      <c r="D143" s="1164" t="s">
        <v>11</v>
      </c>
    </row>
    <row r="144" spans="1:4" s="1176" customFormat="1" ht="11.25" customHeight="1" x14ac:dyDescent="0.2">
      <c r="A144" s="1433" t="s">
        <v>331</v>
      </c>
      <c r="B144" s="1162">
        <v>138.80000000000001</v>
      </c>
      <c r="C144" s="1162">
        <v>0</v>
      </c>
      <c r="D144" s="1163" t="s">
        <v>4937</v>
      </c>
    </row>
    <row r="145" spans="1:4" s="1176" customFormat="1" ht="11.25" customHeight="1" x14ac:dyDescent="0.2">
      <c r="A145" s="1433"/>
      <c r="B145" s="1162">
        <v>10328</v>
      </c>
      <c r="C145" s="1162">
        <v>10328</v>
      </c>
      <c r="D145" s="1163" t="s">
        <v>662</v>
      </c>
    </row>
    <row r="146" spans="1:4" s="1176" customFormat="1" ht="11.25" customHeight="1" x14ac:dyDescent="0.2">
      <c r="A146" s="1433"/>
      <c r="B146" s="1162">
        <v>1839</v>
      </c>
      <c r="C146" s="1162">
        <v>1839</v>
      </c>
      <c r="D146" s="1163" t="s">
        <v>620</v>
      </c>
    </row>
    <row r="147" spans="1:4" s="1176" customFormat="1" ht="11.25" customHeight="1" x14ac:dyDescent="0.2">
      <c r="A147" s="1433"/>
      <c r="B147" s="1162">
        <v>300</v>
      </c>
      <c r="C147" s="1162">
        <v>300</v>
      </c>
      <c r="D147" s="1163" t="s">
        <v>619</v>
      </c>
    </row>
    <row r="148" spans="1:4" s="1176" customFormat="1" ht="11.25" customHeight="1" x14ac:dyDescent="0.2">
      <c r="A148" s="1433"/>
      <c r="B148" s="1162">
        <v>266</v>
      </c>
      <c r="C148" s="1162">
        <v>266</v>
      </c>
      <c r="D148" s="1163" t="s">
        <v>4946</v>
      </c>
    </row>
    <row r="149" spans="1:4" s="1176" customFormat="1" ht="11.25" customHeight="1" x14ac:dyDescent="0.2">
      <c r="A149" s="1433"/>
      <c r="B149" s="1162">
        <v>2513.44</v>
      </c>
      <c r="C149" s="1162">
        <v>2513.4360000000001</v>
      </c>
      <c r="D149" s="1163" t="s">
        <v>4935</v>
      </c>
    </row>
    <row r="150" spans="1:4" s="1176" customFormat="1" ht="11.25" customHeight="1" x14ac:dyDescent="0.2">
      <c r="A150" s="1433"/>
      <c r="B150" s="1162">
        <v>99</v>
      </c>
      <c r="C150" s="1162">
        <v>99</v>
      </c>
      <c r="D150" s="1163" t="s">
        <v>4936</v>
      </c>
    </row>
    <row r="151" spans="1:4" s="1176" customFormat="1" ht="11.25" customHeight="1" x14ac:dyDescent="0.2">
      <c r="A151" s="1433"/>
      <c r="B151" s="1162">
        <v>500</v>
      </c>
      <c r="C151" s="1162">
        <v>500</v>
      </c>
      <c r="D151" s="1163" t="s">
        <v>4313</v>
      </c>
    </row>
    <row r="152" spans="1:4" s="1176" customFormat="1" ht="11.25" customHeight="1" x14ac:dyDescent="0.2">
      <c r="A152" s="1434"/>
      <c r="B152" s="1157">
        <v>15984.24</v>
      </c>
      <c r="C152" s="1157">
        <v>15845.436</v>
      </c>
      <c r="D152" s="1164" t="s">
        <v>11</v>
      </c>
    </row>
    <row r="153" spans="1:4" s="1176" customFormat="1" ht="11.25" customHeight="1" x14ac:dyDescent="0.2">
      <c r="A153" s="1433" t="s">
        <v>301</v>
      </c>
      <c r="B153" s="1162">
        <v>93.5</v>
      </c>
      <c r="C153" s="1162">
        <v>93.5</v>
      </c>
      <c r="D153" s="1163" t="s">
        <v>3789</v>
      </c>
    </row>
    <row r="154" spans="1:4" s="1176" customFormat="1" ht="11.25" customHeight="1" x14ac:dyDescent="0.2">
      <c r="A154" s="1433"/>
      <c r="B154" s="1162">
        <v>80</v>
      </c>
      <c r="C154" s="1162">
        <v>80</v>
      </c>
      <c r="D154" s="1163" t="s">
        <v>649</v>
      </c>
    </row>
    <row r="155" spans="1:4" s="1176" customFormat="1" ht="11.25" customHeight="1" x14ac:dyDescent="0.2">
      <c r="A155" s="1433"/>
      <c r="B155" s="1162">
        <v>36981</v>
      </c>
      <c r="C155" s="1162">
        <v>36981</v>
      </c>
      <c r="D155" s="1163" t="s">
        <v>662</v>
      </c>
    </row>
    <row r="156" spans="1:4" s="1176" customFormat="1" ht="11.25" customHeight="1" x14ac:dyDescent="0.2">
      <c r="A156" s="1433"/>
      <c r="B156" s="1162">
        <v>578.32999999999993</v>
      </c>
      <c r="C156" s="1162">
        <v>343.00900000000001</v>
      </c>
      <c r="D156" s="1163" t="s">
        <v>4947</v>
      </c>
    </row>
    <row r="157" spans="1:4" s="1176" customFormat="1" ht="11.25" customHeight="1" x14ac:dyDescent="0.2">
      <c r="A157" s="1433"/>
      <c r="B157" s="1162">
        <v>74832.990000000005</v>
      </c>
      <c r="C157" s="1162">
        <v>74832.990999999995</v>
      </c>
      <c r="D157" s="1163" t="s">
        <v>4935</v>
      </c>
    </row>
    <row r="158" spans="1:4" s="1176" customFormat="1" ht="11.25" customHeight="1" x14ac:dyDescent="0.2">
      <c r="A158" s="1433"/>
      <c r="B158" s="1162">
        <v>2138</v>
      </c>
      <c r="C158" s="1162">
        <v>138</v>
      </c>
      <c r="D158" s="1163" t="s">
        <v>4936</v>
      </c>
    </row>
    <row r="159" spans="1:4" s="1176" customFormat="1" ht="11.25" customHeight="1" x14ac:dyDescent="0.2">
      <c r="A159" s="1433"/>
      <c r="B159" s="1162">
        <v>1233.98</v>
      </c>
      <c r="C159" s="1162">
        <v>1233.9690000000001</v>
      </c>
      <c r="D159" s="1163" t="s">
        <v>3491</v>
      </c>
    </row>
    <row r="160" spans="1:4" s="1176" customFormat="1" ht="11.25" customHeight="1" x14ac:dyDescent="0.2">
      <c r="A160" s="1433"/>
      <c r="B160" s="1162">
        <v>500</v>
      </c>
      <c r="C160" s="1162">
        <v>500</v>
      </c>
      <c r="D160" s="1163" t="s">
        <v>4313</v>
      </c>
    </row>
    <row r="161" spans="1:4" s="1176" customFormat="1" ht="11.25" customHeight="1" x14ac:dyDescent="0.2">
      <c r="A161" s="1434"/>
      <c r="B161" s="1157">
        <v>116437.8</v>
      </c>
      <c r="C161" s="1157">
        <v>114202.469</v>
      </c>
      <c r="D161" s="1164" t="s">
        <v>11</v>
      </c>
    </row>
    <row r="162" spans="1:4" s="1176" customFormat="1" ht="11.25" customHeight="1" x14ac:dyDescent="0.2">
      <c r="A162" s="1433" t="s">
        <v>3793</v>
      </c>
      <c r="B162" s="1162">
        <v>55.62</v>
      </c>
      <c r="C162" s="1162">
        <v>55.614719999999998</v>
      </c>
      <c r="D162" s="1163" t="s">
        <v>636</v>
      </c>
    </row>
    <row r="163" spans="1:4" s="1176" customFormat="1" ht="11.25" customHeight="1" x14ac:dyDescent="0.2">
      <c r="A163" s="1433"/>
      <c r="B163" s="1162">
        <v>448</v>
      </c>
      <c r="C163" s="1162">
        <v>448</v>
      </c>
      <c r="D163" s="1163" t="s">
        <v>3792</v>
      </c>
    </row>
    <row r="164" spans="1:4" s="1176" customFormat="1" ht="11.25" customHeight="1" x14ac:dyDescent="0.2">
      <c r="A164" s="1433"/>
      <c r="B164" s="1162">
        <v>3454.09</v>
      </c>
      <c r="C164" s="1162">
        <v>3454.08268</v>
      </c>
      <c r="D164" s="1163" t="s">
        <v>640</v>
      </c>
    </row>
    <row r="165" spans="1:4" s="1176" customFormat="1" ht="11.25" customHeight="1" x14ac:dyDescent="0.2">
      <c r="A165" s="1433"/>
      <c r="B165" s="1162">
        <v>800</v>
      </c>
      <c r="C165" s="1162">
        <v>800</v>
      </c>
      <c r="D165" s="1163" t="s">
        <v>620</v>
      </c>
    </row>
    <row r="166" spans="1:4" s="1176" customFormat="1" ht="11.25" customHeight="1" x14ac:dyDescent="0.2">
      <c r="A166" s="1433"/>
      <c r="B166" s="1162">
        <v>37310.479999999996</v>
      </c>
      <c r="C166" s="1162">
        <v>23906.698249999994</v>
      </c>
      <c r="D166" s="1163" t="s">
        <v>4935</v>
      </c>
    </row>
    <row r="167" spans="1:4" s="1176" customFormat="1" ht="11.25" customHeight="1" x14ac:dyDescent="0.2">
      <c r="A167" s="1433"/>
      <c r="B167" s="1162">
        <v>138</v>
      </c>
      <c r="C167" s="1162">
        <v>0</v>
      </c>
      <c r="D167" s="1163" t="s">
        <v>4936</v>
      </c>
    </row>
    <row r="168" spans="1:4" s="1176" customFormat="1" ht="11.25" customHeight="1" x14ac:dyDescent="0.2">
      <c r="A168" s="1433"/>
      <c r="B168" s="1162">
        <v>500</v>
      </c>
      <c r="C168" s="1162">
        <v>500</v>
      </c>
      <c r="D168" s="1163" t="s">
        <v>4313</v>
      </c>
    </row>
    <row r="169" spans="1:4" s="1176" customFormat="1" ht="11.25" customHeight="1" x14ac:dyDescent="0.2">
      <c r="A169" s="1434"/>
      <c r="B169" s="1157">
        <v>42706.189999999995</v>
      </c>
      <c r="C169" s="1157">
        <v>29164.395649999991</v>
      </c>
      <c r="D169" s="1164" t="s">
        <v>11</v>
      </c>
    </row>
    <row r="170" spans="1:4" s="1176" customFormat="1" ht="11.25" customHeight="1" x14ac:dyDescent="0.2">
      <c r="A170" s="1433" t="s">
        <v>383</v>
      </c>
      <c r="B170" s="1162">
        <v>1200.92</v>
      </c>
      <c r="C170" s="1162">
        <v>1200.9110000000001</v>
      </c>
      <c r="D170" s="1163" t="s">
        <v>3792</v>
      </c>
    </row>
    <row r="171" spans="1:4" s="1176" customFormat="1" ht="11.25" customHeight="1" x14ac:dyDescent="0.2">
      <c r="A171" s="1433"/>
      <c r="B171" s="1162">
        <v>80</v>
      </c>
      <c r="C171" s="1162">
        <v>80</v>
      </c>
      <c r="D171" s="1163" t="s">
        <v>649</v>
      </c>
    </row>
    <row r="172" spans="1:4" s="1176" customFormat="1" ht="11.25" customHeight="1" x14ac:dyDescent="0.2">
      <c r="A172" s="1433"/>
      <c r="B172" s="1162">
        <v>5014</v>
      </c>
      <c r="C172" s="1162">
        <v>5014</v>
      </c>
      <c r="D172" s="1163" t="s">
        <v>662</v>
      </c>
    </row>
    <row r="173" spans="1:4" s="1176" customFormat="1" ht="11.25" customHeight="1" x14ac:dyDescent="0.2">
      <c r="A173" s="1433"/>
      <c r="B173" s="1162">
        <v>42.58</v>
      </c>
      <c r="C173" s="1162">
        <v>0</v>
      </c>
      <c r="D173" s="1163" t="s">
        <v>637</v>
      </c>
    </row>
    <row r="174" spans="1:4" s="1176" customFormat="1" ht="11.25" customHeight="1" x14ac:dyDescent="0.2">
      <c r="A174" s="1433"/>
      <c r="B174" s="1162">
        <v>300</v>
      </c>
      <c r="C174" s="1162">
        <v>300</v>
      </c>
      <c r="D174" s="1163" t="s">
        <v>650</v>
      </c>
    </row>
    <row r="175" spans="1:4" s="1176" customFormat="1" ht="11.25" customHeight="1" x14ac:dyDescent="0.2">
      <c r="A175" s="1433"/>
      <c r="B175" s="1162">
        <v>620.40000000000009</v>
      </c>
      <c r="C175" s="1162">
        <v>376.87</v>
      </c>
      <c r="D175" s="1163" t="s">
        <v>4947</v>
      </c>
    </row>
    <row r="176" spans="1:4" s="1176" customFormat="1" ht="11.25" customHeight="1" x14ac:dyDescent="0.2">
      <c r="A176" s="1433"/>
      <c r="B176" s="1162">
        <v>981.13</v>
      </c>
      <c r="C176" s="1162">
        <v>981.13300000000004</v>
      </c>
      <c r="D176" s="1163" t="s">
        <v>4935</v>
      </c>
    </row>
    <row r="177" spans="1:4" s="1176" customFormat="1" ht="11.25" customHeight="1" x14ac:dyDescent="0.2">
      <c r="A177" s="1433"/>
      <c r="B177" s="1162">
        <v>4743</v>
      </c>
      <c r="C177" s="1162">
        <v>4743</v>
      </c>
      <c r="D177" s="1163" t="s">
        <v>4938</v>
      </c>
    </row>
    <row r="178" spans="1:4" s="1176" customFormat="1" ht="11.25" customHeight="1" x14ac:dyDescent="0.2">
      <c r="A178" s="1433"/>
      <c r="B178" s="1162">
        <v>500</v>
      </c>
      <c r="C178" s="1162">
        <v>500</v>
      </c>
      <c r="D178" s="1163" t="s">
        <v>402</v>
      </c>
    </row>
    <row r="179" spans="1:4" s="1176" customFormat="1" ht="11.25" customHeight="1" x14ac:dyDescent="0.2">
      <c r="A179" s="1433"/>
      <c r="B179" s="1162">
        <v>703.93</v>
      </c>
      <c r="C179" s="1162">
        <v>703.846</v>
      </c>
      <c r="D179" s="1163" t="s">
        <v>3491</v>
      </c>
    </row>
    <row r="180" spans="1:4" s="1176" customFormat="1" ht="11.25" customHeight="1" x14ac:dyDescent="0.2">
      <c r="A180" s="1434"/>
      <c r="B180" s="1157">
        <v>14185.96</v>
      </c>
      <c r="C180" s="1157">
        <v>13899.76</v>
      </c>
      <c r="D180" s="1164" t="s">
        <v>11</v>
      </c>
    </row>
    <row r="181" spans="1:4" s="1176" customFormat="1" ht="11.25" customHeight="1" x14ac:dyDescent="0.2">
      <c r="A181" s="1433" t="s">
        <v>332</v>
      </c>
      <c r="B181" s="1162">
        <v>200</v>
      </c>
      <c r="C181" s="1162">
        <v>44.273589999999999</v>
      </c>
      <c r="D181" s="1163" t="s">
        <v>4948</v>
      </c>
    </row>
    <row r="182" spans="1:4" s="1176" customFormat="1" ht="11.25" customHeight="1" x14ac:dyDescent="0.2">
      <c r="A182" s="1433"/>
      <c r="B182" s="1162">
        <v>80</v>
      </c>
      <c r="C182" s="1162">
        <v>64.421000000000006</v>
      </c>
      <c r="D182" s="1163" t="s">
        <v>649</v>
      </c>
    </row>
    <row r="183" spans="1:4" s="1176" customFormat="1" ht="11.25" customHeight="1" x14ac:dyDescent="0.2">
      <c r="A183" s="1433"/>
      <c r="B183" s="1162">
        <v>138.5</v>
      </c>
      <c r="C183" s="1162">
        <v>0</v>
      </c>
      <c r="D183" s="1163" t="s">
        <v>4937</v>
      </c>
    </row>
    <row r="184" spans="1:4" s="1176" customFormat="1" ht="11.25" customHeight="1" x14ac:dyDescent="0.2">
      <c r="A184" s="1433"/>
      <c r="B184" s="1162">
        <v>263.60000000000002</v>
      </c>
      <c r="C184" s="1162">
        <v>263.60000000000002</v>
      </c>
      <c r="D184" s="1163" t="s">
        <v>637</v>
      </c>
    </row>
    <row r="185" spans="1:4" s="1176" customFormat="1" ht="11.25" customHeight="1" x14ac:dyDescent="0.2">
      <c r="A185" s="1433"/>
      <c r="B185" s="1162">
        <v>299.60000000000002</v>
      </c>
      <c r="C185" s="1162">
        <v>299.60000000000002</v>
      </c>
      <c r="D185" s="1163" t="s">
        <v>650</v>
      </c>
    </row>
    <row r="186" spans="1:4" s="1176" customFormat="1" ht="11.25" customHeight="1" x14ac:dyDescent="0.2">
      <c r="A186" s="1433"/>
      <c r="B186" s="1162">
        <v>36.1</v>
      </c>
      <c r="C186" s="1162">
        <v>36.1</v>
      </c>
      <c r="D186" s="1163" t="s">
        <v>657</v>
      </c>
    </row>
    <row r="187" spans="1:4" s="1176" customFormat="1" ht="11.25" customHeight="1" x14ac:dyDescent="0.2">
      <c r="A187" s="1433"/>
      <c r="B187" s="1162">
        <v>4100</v>
      </c>
      <c r="C187" s="1162">
        <v>0</v>
      </c>
      <c r="D187" s="1163" t="s">
        <v>4949</v>
      </c>
    </row>
    <row r="188" spans="1:4" s="1176" customFormat="1" ht="11.25" customHeight="1" x14ac:dyDescent="0.2">
      <c r="A188" s="1433"/>
      <c r="B188" s="1162">
        <v>348.49</v>
      </c>
      <c r="C188" s="1162">
        <v>348.49200000000002</v>
      </c>
      <c r="D188" s="1163" t="s">
        <v>4935</v>
      </c>
    </row>
    <row r="189" spans="1:4" s="1176" customFormat="1" ht="11.25" customHeight="1" x14ac:dyDescent="0.2">
      <c r="A189" s="1433"/>
      <c r="B189" s="1162">
        <v>2099</v>
      </c>
      <c r="C189" s="1162">
        <v>99</v>
      </c>
      <c r="D189" s="1163" t="s">
        <v>4936</v>
      </c>
    </row>
    <row r="190" spans="1:4" s="1176" customFormat="1" ht="11.25" customHeight="1" x14ac:dyDescent="0.2">
      <c r="A190" s="1433"/>
      <c r="B190" s="1162">
        <v>202.07</v>
      </c>
      <c r="C190" s="1162">
        <v>202.041</v>
      </c>
      <c r="D190" s="1163" t="s">
        <v>3491</v>
      </c>
    </row>
    <row r="191" spans="1:4" s="1176" customFormat="1" ht="11.25" customHeight="1" x14ac:dyDescent="0.2">
      <c r="A191" s="1434"/>
      <c r="B191" s="1157">
        <v>7767.36</v>
      </c>
      <c r="C191" s="1157">
        <v>1357.5275900000001</v>
      </c>
      <c r="D191" s="1164" t="s">
        <v>11</v>
      </c>
    </row>
    <row r="192" spans="1:4" s="1176" customFormat="1" ht="11.25" customHeight="1" x14ac:dyDescent="0.2">
      <c r="A192" s="1433" t="s">
        <v>1586</v>
      </c>
      <c r="B192" s="1162">
        <v>40</v>
      </c>
      <c r="C192" s="1162">
        <v>40</v>
      </c>
      <c r="D192" s="1163" t="s">
        <v>3789</v>
      </c>
    </row>
    <row r="193" spans="1:4" s="1176" customFormat="1" ht="11.25" customHeight="1" x14ac:dyDescent="0.2">
      <c r="A193" s="1433"/>
      <c r="B193" s="1162">
        <v>379.44</v>
      </c>
      <c r="C193" s="1162">
        <v>379.44</v>
      </c>
      <c r="D193" s="1163" t="s">
        <v>3792</v>
      </c>
    </row>
    <row r="194" spans="1:4" s="1176" customFormat="1" ht="11.25" customHeight="1" x14ac:dyDescent="0.2">
      <c r="A194" s="1433"/>
      <c r="B194" s="1162">
        <v>31814</v>
      </c>
      <c r="C194" s="1162">
        <v>31814</v>
      </c>
      <c r="D194" s="1163" t="s">
        <v>662</v>
      </c>
    </row>
    <row r="195" spans="1:4" s="1176" customFormat="1" ht="11.25" customHeight="1" x14ac:dyDescent="0.2">
      <c r="A195" s="1433"/>
      <c r="B195" s="1162">
        <v>618.79999999999995</v>
      </c>
      <c r="C195" s="1162">
        <v>618.79999999999995</v>
      </c>
      <c r="D195" s="1163" t="s">
        <v>659</v>
      </c>
    </row>
    <row r="196" spans="1:4" s="1176" customFormat="1" ht="11.25" customHeight="1" x14ac:dyDescent="0.2">
      <c r="A196" s="1433"/>
      <c r="B196" s="1162">
        <v>70</v>
      </c>
      <c r="C196" s="1162">
        <v>70</v>
      </c>
      <c r="D196" s="1163" t="s">
        <v>4950</v>
      </c>
    </row>
    <row r="197" spans="1:4" s="1176" customFormat="1" ht="11.25" customHeight="1" x14ac:dyDescent="0.2">
      <c r="A197" s="1433"/>
      <c r="B197" s="1162">
        <v>143.25</v>
      </c>
      <c r="C197" s="1162">
        <v>143.251</v>
      </c>
      <c r="D197" s="1163" t="s">
        <v>4935</v>
      </c>
    </row>
    <row r="198" spans="1:4" s="1176" customFormat="1" ht="11.25" customHeight="1" x14ac:dyDescent="0.2">
      <c r="A198" s="1433"/>
      <c r="B198" s="1162">
        <v>250</v>
      </c>
      <c r="C198" s="1162">
        <v>250</v>
      </c>
      <c r="D198" s="1163" t="s">
        <v>4945</v>
      </c>
    </row>
    <row r="199" spans="1:4" s="1176" customFormat="1" ht="11.25" customHeight="1" x14ac:dyDescent="0.2">
      <c r="A199" s="1434"/>
      <c r="B199" s="1157">
        <v>33315.49</v>
      </c>
      <c r="C199" s="1157">
        <v>33315.490999999995</v>
      </c>
      <c r="D199" s="1164" t="s">
        <v>11</v>
      </c>
    </row>
    <row r="200" spans="1:4" s="1176" customFormat="1" ht="11.25" customHeight="1" x14ac:dyDescent="0.2">
      <c r="A200" s="1433" t="s">
        <v>1587</v>
      </c>
      <c r="B200" s="1162">
        <v>64</v>
      </c>
      <c r="C200" s="1162">
        <v>64</v>
      </c>
      <c r="D200" s="1163" t="s">
        <v>3789</v>
      </c>
    </row>
    <row r="201" spans="1:4" s="1176" customFormat="1" ht="11.25" customHeight="1" x14ac:dyDescent="0.2">
      <c r="A201" s="1433"/>
      <c r="B201" s="1162">
        <v>320</v>
      </c>
      <c r="C201" s="1162">
        <v>320</v>
      </c>
      <c r="D201" s="1163" t="s">
        <v>636</v>
      </c>
    </row>
    <row r="202" spans="1:4" s="1176" customFormat="1" ht="11.25" customHeight="1" x14ac:dyDescent="0.2">
      <c r="A202" s="1433"/>
      <c r="B202" s="1162">
        <v>399.2</v>
      </c>
      <c r="C202" s="1162">
        <v>319.2</v>
      </c>
      <c r="D202" s="1163" t="s">
        <v>637</v>
      </c>
    </row>
    <row r="203" spans="1:4" s="1176" customFormat="1" ht="11.25" customHeight="1" x14ac:dyDescent="0.2">
      <c r="A203" s="1433"/>
      <c r="B203" s="1162">
        <v>292.2</v>
      </c>
      <c r="C203" s="1162">
        <v>217.27861999999999</v>
      </c>
      <c r="D203" s="1163" t="s">
        <v>4935</v>
      </c>
    </row>
    <row r="204" spans="1:4" s="1176" customFormat="1" ht="11.25" customHeight="1" x14ac:dyDescent="0.2">
      <c r="A204" s="1433"/>
      <c r="B204" s="1162">
        <v>441</v>
      </c>
      <c r="C204" s="1162">
        <v>216</v>
      </c>
      <c r="D204" s="1163" t="s">
        <v>4936</v>
      </c>
    </row>
    <row r="205" spans="1:4" s="1176" customFormat="1" ht="11.25" customHeight="1" x14ac:dyDescent="0.2">
      <c r="A205" s="1433"/>
      <c r="B205" s="1162">
        <v>66.87</v>
      </c>
      <c r="C205" s="1162">
        <v>66.84</v>
      </c>
      <c r="D205" s="1163" t="s">
        <v>3491</v>
      </c>
    </row>
    <row r="206" spans="1:4" s="1176" customFormat="1" ht="11.25" customHeight="1" x14ac:dyDescent="0.2">
      <c r="A206" s="1434"/>
      <c r="B206" s="1157">
        <v>1583.27</v>
      </c>
      <c r="C206" s="1157">
        <v>1203.31862</v>
      </c>
      <c r="D206" s="1164" t="s">
        <v>11</v>
      </c>
    </row>
    <row r="207" spans="1:4" s="1176" customFormat="1" ht="11.25" customHeight="1" x14ac:dyDescent="0.2">
      <c r="A207" s="1433" t="s">
        <v>392</v>
      </c>
      <c r="B207" s="1162">
        <v>233</v>
      </c>
      <c r="C207" s="1162">
        <v>233</v>
      </c>
      <c r="D207" s="1163" t="s">
        <v>662</v>
      </c>
    </row>
    <row r="208" spans="1:4" s="1176" customFormat="1" ht="11.25" customHeight="1" x14ac:dyDescent="0.2">
      <c r="A208" s="1433"/>
      <c r="B208" s="1162">
        <v>320</v>
      </c>
      <c r="C208" s="1162">
        <v>320</v>
      </c>
      <c r="D208" s="1163" t="s">
        <v>637</v>
      </c>
    </row>
    <row r="209" spans="1:4" s="1176" customFormat="1" ht="11.25" customHeight="1" x14ac:dyDescent="0.2">
      <c r="A209" s="1433"/>
      <c r="B209" s="1162">
        <v>300</v>
      </c>
      <c r="C209" s="1162">
        <v>300</v>
      </c>
      <c r="D209" s="1163" t="s">
        <v>619</v>
      </c>
    </row>
    <row r="210" spans="1:4" s="1176" customFormat="1" ht="11.25" customHeight="1" x14ac:dyDescent="0.2">
      <c r="A210" s="1433"/>
      <c r="B210" s="1162">
        <v>2000</v>
      </c>
      <c r="C210" s="1162">
        <v>0</v>
      </c>
      <c r="D210" s="1163" t="s">
        <v>4936</v>
      </c>
    </row>
    <row r="211" spans="1:4" s="1176" customFormat="1" ht="11.25" customHeight="1" x14ac:dyDescent="0.2">
      <c r="A211" s="1434"/>
      <c r="B211" s="1157">
        <v>2853</v>
      </c>
      <c r="C211" s="1157">
        <v>853</v>
      </c>
      <c r="D211" s="1164" t="s">
        <v>11</v>
      </c>
    </row>
    <row r="212" spans="1:4" s="1176" customFormat="1" ht="11.25" customHeight="1" x14ac:dyDescent="0.2">
      <c r="A212" s="1433" t="s">
        <v>333</v>
      </c>
      <c r="B212" s="1162">
        <v>209.3</v>
      </c>
      <c r="C212" s="1162">
        <v>209.3</v>
      </c>
      <c r="D212" s="1163" t="s">
        <v>3792</v>
      </c>
    </row>
    <row r="213" spans="1:4" s="1176" customFormat="1" ht="11.25" customHeight="1" x14ac:dyDescent="0.2">
      <c r="A213" s="1433"/>
      <c r="B213" s="1162">
        <v>51.5</v>
      </c>
      <c r="C213" s="1162">
        <v>25.75</v>
      </c>
      <c r="D213" s="1163" t="s">
        <v>649</v>
      </c>
    </row>
    <row r="214" spans="1:4" s="1176" customFormat="1" ht="11.25" customHeight="1" x14ac:dyDescent="0.2">
      <c r="A214" s="1433"/>
      <c r="B214" s="1162">
        <v>400</v>
      </c>
      <c r="C214" s="1162">
        <v>400</v>
      </c>
      <c r="D214" s="1163" t="s">
        <v>4951</v>
      </c>
    </row>
    <row r="215" spans="1:4" s="1176" customFormat="1" ht="11.25" customHeight="1" x14ac:dyDescent="0.2">
      <c r="A215" s="1433"/>
      <c r="B215" s="1162">
        <v>52.8</v>
      </c>
      <c r="C215" s="1162">
        <v>52.8</v>
      </c>
      <c r="D215" s="1163" t="s">
        <v>4935</v>
      </c>
    </row>
    <row r="216" spans="1:4" s="1176" customFormat="1" ht="11.25" customHeight="1" x14ac:dyDescent="0.2">
      <c r="A216" s="1433"/>
      <c r="B216" s="1162">
        <v>99</v>
      </c>
      <c r="C216" s="1162">
        <v>99</v>
      </c>
      <c r="D216" s="1163" t="s">
        <v>4936</v>
      </c>
    </row>
    <row r="217" spans="1:4" s="1176" customFormat="1" ht="11.25" customHeight="1" x14ac:dyDescent="0.2">
      <c r="A217" s="1433"/>
      <c r="B217" s="1162">
        <v>50</v>
      </c>
      <c r="C217" s="1162">
        <v>50</v>
      </c>
      <c r="D217" s="1163" t="s">
        <v>3155</v>
      </c>
    </row>
    <row r="218" spans="1:4" s="1176" customFormat="1" ht="11.25" customHeight="1" x14ac:dyDescent="0.2">
      <c r="A218" s="1433"/>
      <c r="B218" s="1162">
        <v>38.74</v>
      </c>
      <c r="C218" s="1162">
        <v>38.726500000000001</v>
      </c>
      <c r="D218" s="1163" t="s">
        <v>3491</v>
      </c>
    </row>
    <row r="219" spans="1:4" s="1176" customFormat="1" ht="11.25" customHeight="1" x14ac:dyDescent="0.2">
      <c r="A219" s="1434"/>
      <c r="B219" s="1157">
        <v>901.33999999999992</v>
      </c>
      <c r="C219" s="1157">
        <v>875.5764999999999</v>
      </c>
      <c r="D219" s="1164" t="s">
        <v>11</v>
      </c>
    </row>
    <row r="220" spans="1:4" s="1176" customFormat="1" ht="11.25" customHeight="1" x14ac:dyDescent="0.2">
      <c r="A220" s="1433" t="s">
        <v>1588</v>
      </c>
      <c r="B220" s="1162">
        <v>45</v>
      </c>
      <c r="C220" s="1162">
        <v>45</v>
      </c>
      <c r="D220" s="1163" t="s">
        <v>657</v>
      </c>
    </row>
    <row r="221" spans="1:4" s="1176" customFormat="1" ht="11.25" customHeight="1" x14ac:dyDescent="0.2">
      <c r="A221" s="1433"/>
      <c r="B221" s="1162">
        <v>300</v>
      </c>
      <c r="C221" s="1162">
        <v>300</v>
      </c>
      <c r="D221" s="1163" t="s">
        <v>619</v>
      </c>
    </row>
    <row r="222" spans="1:4" s="1176" customFormat="1" ht="11.25" customHeight="1" x14ac:dyDescent="0.2">
      <c r="A222" s="1433"/>
      <c r="B222" s="1162">
        <v>1153.1400000000001</v>
      </c>
      <c r="C222" s="1162">
        <v>1153.1400000000001</v>
      </c>
      <c r="D222" s="1163" t="s">
        <v>4935</v>
      </c>
    </row>
    <row r="223" spans="1:4" s="1176" customFormat="1" ht="11.25" customHeight="1" x14ac:dyDescent="0.2">
      <c r="A223" s="1434"/>
      <c r="B223" s="1157">
        <v>1498.14</v>
      </c>
      <c r="C223" s="1157">
        <v>1498.14</v>
      </c>
      <c r="D223" s="1164" t="s">
        <v>11</v>
      </c>
    </row>
    <row r="224" spans="1:4" s="1176" customFormat="1" ht="11.25" customHeight="1" x14ac:dyDescent="0.2">
      <c r="A224" s="1433" t="s">
        <v>334</v>
      </c>
      <c r="B224" s="1162">
        <v>342.9</v>
      </c>
      <c r="C224" s="1162">
        <v>342.9</v>
      </c>
      <c r="D224" s="1163" t="s">
        <v>2646</v>
      </c>
    </row>
    <row r="225" spans="1:4" s="1176" customFormat="1" ht="11.25" customHeight="1" x14ac:dyDescent="0.2">
      <c r="A225" s="1433"/>
      <c r="B225" s="1162">
        <v>80</v>
      </c>
      <c r="C225" s="1162">
        <v>68.132999999999996</v>
      </c>
      <c r="D225" s="1163" t="s">
        <v>649</v>
      </c>
    </row>
    <row r="226" spans="1:4" s="1176" customFormat="1" ht="11.25" customHeight="1" x14ac:dyDescent="0.2">
      <c r="A226" s="1433"/>
      <c r="B226" s="1162">
        <v>360</v>
      </c>
      <c r="C226" s="1162">
        <v>354.59100000000001</v>
      </c>
      <c r="D226" s="1163" t="s">
        <v>650</v>
      </c>
    </row>
    <row r="227" spans="1:4" s="1176" customFormat="1" ht="11.25" customHeight="1" x14ac:dyDescent="0.2">
      <c r="A227" s="1433"/>
      <c r="B227" s="1162">
        <v>75.56</v>
      </c>
      <c r="C227" s="1162">
        <v>73.722999999999999</v>
      </c>
      <c r="D227" s="1163" t="s">
        <v>4935</v>
      </c>
    </row>
    <row r="228" spans="1:4" s="1176" customFormat="1" ht="11.25" customHeight="1" x14ac:dyDescent="0.2">
      <c r="A228" s="1433"/>
      <c r="B228" s="1162">
        <v>2138</v>
      </c>
      <c r="C228" s="1162">
        <v>138</v>
      </c>
      <c r="D228" s="1163" t="s">
        <v>4936</v>
      </c>
    </row>
    <row r="229" spans="1:4" s="1176" customFormat="1" ht="11.25" customHeight="1" x14ac:dyDescent="0.2">
      <c r="A229" s="1433"/>
      <c r="B229" s="1162">
        <v>362.85999999999996</v>
      </c>
      <c r="C229" s="1162">
        <v>362.79900000000004</v>
      </c>
      <c r="D229" s="1163" t="s">
        <v>3491</v>
      </c>
    </row>
    <row r="230" spans="1:4" s="1176" customFormat="1" ht="11.25" customHeight="1" x14ac:dyDescent="0.2">
      <c r="A230" s="1434"/>
      <c r="B230" s="1157">
        <v>3359.32</v>
      </c>
      <c r="C230" s="1157">
        <v>1340.1460000000002</v>
      </c>
      <c r="D230" s="1164" t="s">
        <v>11</v>
      </c>
    </row>
    <row r="231" spans="1:4" s="1176" customFormat="1" ht="11.25" customHeight="1" x14ac:dyDescent="0.2">
      <c r="A231" s="1433" t="s">
        <v>335</v>
      </c>
      <c r="B231" s="1162">
        <v>48.8</v>
      </c>
      <c r="C231" s="1162">
        <v>48.8</v>
      </c>
      <c r="D231" s="1163" t="s">
        <v>3789</v>
      </c>
    </row>
    <row r="232" spans="1:4" s="1176" customFormat="1" ht="11.25" customHeight="1" x14ac:dyDescent="0.2">
      <c r="A232" s="1433"/>
      <c r="B232" s="1162">
        <v>74.5</v>
      </c>
      <c r="C232" s="1162">
        <v>0</v>
      </c>
      <c r="D232" s="1163" t="s">
        <v>3792</v>
      </c>
    </row>
    <row r="233" spans="1:4" s="1176" customFormat="1" ht="11.25" customHeight="1" x14ac:dyDescent="0.2">
      <c r="A233" s="1433"/>
      <c r="B233" s="1162">
        <v>380</v>
      </c>
      <c r="C233" s="1162">
        <v>380</v>
      </c>
      <c r="D233" s="1163" t="s">
        <v>650</v>
      </c>
    </row>
    <row r="234" spans="1:4" s="1176" customFormat="1" ht="11.25" customHeight="1" x14ac:dyDescent="0.2">
      <c r="A234" s="1433"/>
      <c r="B234" s="1162">
        <v>2000</v>
      </c>
      <c r="C234" s="1162">
        <v>0</v>
      </c>
      <c r="D234" s="1163" t="s">
        <v>620</v>
      </c>
    </row>
    <row r="235" spans="1:4" s="1176" customFormat="1" ht="11.25" customHeight="1" x14ac:dyDescent="0.2">
      <c r="A235" s="1433"/>
      <c r="B235" s="1162">
        <v>74.7</v>
      </c>
      <c r="C235" s="1162">
        <v>74.697000000000003</v>
      </c>
      <c r="D235" s="1163" t="s">
        <v>4935</v>
      </c>
    </row>
    <row r="236" spans="1:4" s="1176" customFormat="1" ht="11.25" customHeight="1" x14ac:dyDescent="0.2">
      <c r="A236" s="1433"/>
      <c r="B236" s="1162">
        <v>198</v>
      </c>
      <c r="C236" s="1162">
        <v>198</v>
      </c>
      <c r="D236" s="1163" t="s">
        <v>4936</v>
      </c>
    </row>
    <row r="237" spans="1:4" s="1176" customFormat="1" ht="11.25" customHeight="1" x14ac:dyDescent="0.2">
      <c r="A237" s="1433"/>
      <c r="B237" s="1162">
        <v>361.83</v>
      </c>
      <c r="C237" s="1162">
        <v>361.75650000000002</v>
      </c>
      <c r="D237" s="1163" t="s">
        <v>3491</v>
      </c>
    </row>
    <row r="238" spans="1:4" s="1176" customFormat="1" ht="11.25" customHeight="1" x14ac:dyDescent="0.2">
      <c r="A238" s="1433"/>
      <c r="B238" s="1162">
        <v>500</v>
      </c>
      <c r="C238" s="1162">
        <v>500</v>
      </c>
      <c r="D238" s="1163" t="s">
        <v>4313</v>
      </c>
    </row>
    <row r="239" spans="1:4" s="1176" customFormat="1" ht="11.25" customHeight="1" x14ac:dyDescent="0.2">
      <c r="A239" s="1434"/>
      <c r="B239" s="1157">
        <v>3637.83</v>
      </c>
      <c r="C239" s="1157">
        <v>1563.2535</v>
      </c>
      <c r="D239" s="1164" t="s">
        <v>11</v>
      </c>
    </row>
    <row r="240" spans="1:4" s="1176" customFormat="1" ht="11.25" customHeight="1" x14ac:dyDescent="0.2">
      <c r="A240" s="1433" t="s">
        <v>1589</v>
      </c>
      <c r="B240" s="1162">
        <v>214.92</v>
      </c>
      <c r="C240" s="1162">
        <v>214.922</v>
      </c>
      <c r="D240" s="1163" t="s">
        <v>598</v>
      </c>
    </row>
    <row r="241" spans="1:4" s="1176" customFormat="1" ht="11.25" customHeight="1" x14ac:dyDescent="0.2">
      <c r="A241" s="1433"/>
      <c r="B241" s="1162">
        <v>269</v>
      </c>
      <c r="C241" s="1162">
        <v>269</v>
      </c>
      <c r="D241" s="1163" t="s">
        <v>662</v>
      </c>
    </row>
    <row r="242" spans="1:4" s="1176" customFormat="1" ht="11.25" customHeight="1" x14ac:dyDescent="0.2">
      <c r="A242" s="1433"/>
      <c r="B242" s="1162">
        <v>9050</v>
      </c>
      <c r="C242" s="1162">
        <v>9050</v>
      </c>
      <c r="D242" s="1163" t="s">
        <v>4941</v>
      </c>
    </row>
    <row r="243" spans="1:4" s="1176" customFormat="1" ht="11.25" customHeight="1" x14ac:dyDescent="0.2">
      <c r="A243" s="1433"/>
      <c r="B243" s="1162">
        <v>137.01</v>
      </c>
      <c r="C243" s="1162">
        <v>137.00299999999999</v>
      </c>
      <c r="D243" s="1163" t="s">
        <v>4935</v>
      </c>
    </row>
    <row r="244" spans="1:4" s="1176" customFormat="1" ht="11.25" customHeight="1" x14ac:dyDescent="0.2">
      <c r="A244" s="1434"/>
      <c r="B244" s="1157">
        <v>9670.93</v>
      </c>
      <c r="C244" s="1157">
        <v>9670.9250000000011</v>
      </c>
      <c r="D244" s="1164" t="s">
        <v>11</v>
      </c>
    </row>
    <row r="245" spans="1:4" s="1176" customFormat="1" ht="11.25" customHeight="1" x14ac:dyDescent="0.2">
      <c r="A245" s="1433" t="s">
        <v>336</v>
      </c>
      <c r="B245" s="1162">
        <v>320</v>
      </c>
      <c r="C245" s="1162">
        <v>320</v>
      </c>
      <c r="D245" s="1163" t="s">
        <v>636</v>
      </c>
    </row>
    <row r="246" spans="1:4" s="1176" customFormat="1" ht="11.25" customHeight="1" x14ac:dyDescent="0.2">
      <c r="A246" s="1433"/>
      <c r="B246" s="1162">
        <v>80</v>
      </c>
      <c r="C246" s="1162">
        <v>80</v>
      </c>
      <c r="D246" s="1163" t="s">
        <v>649</v>
      </c>
    </row>
    <row r="247" spans="1:4" s="1176" customFormat="1" ht="11.25" customHeight="1" x14ac:dyDescent="0.2">
      <c r="A247" s="1433"/>
      <c r="B247" s="1162">
        <v>10.16</v>
      </c>
      <c r="C247" s="1162">
        <v>0</v>
      </c>
      <c r="D247" s="1163" t="s">
        <v>637</v>
      </c>
    </row>
    <row r="248" spans="1:4" s="1176" customFormat="1" ht="11.25" customHeight="1" x14ac:dyDescent="0.2">
      <c r="A248" s="1433"/>
      <c r="B248" s="1162">
        <v>2.58</v>
      </c>
      <c r="C248" s="1162">
        <v>2.5819999999999999</v>
      </c>
      <c r="D248" s="1163" t="s">
        <v>4935</v>
      </c>
    </row>
    <row r="249" spans="1:4" s="1176" customFormat="1" ht="11.25" customHeight="1" x14ac:dyDescent="0.2">
      <c r="A249" s="1433"/>
      <c r="B249" s="1162">
        <v>99</v>
      </c>
      <c r="C249" s="1162">
        <v>99</v>
      </c>
      <c r="D249" s="1163" t="s">
        <v>4936</v>
      </c>
    </row>
    <row r="250" spans="1:4" s="1176" customFormat="1" ht="11.25" customHeight="1" x14ac:dyDescent="0.2">
      <c r="A250" s="1434"/>
      <c r="B250" s="1157">
        <v>511.74</v>
      </c>
      <c r="C250" s="1157">
        <v>501.58199999999999</v>
      </c>
      <c r="D250" s="1164" t="s">
        <v>11</v>
      </c>
    </row>
    <row r="251" spans="1:4" s="1176" customFormat="1" ht="11.25" customHeight="1" x14ac:dyDescent="0.2">
      <c r="A251" s="1433" t="s">
        <v>302</v>
      </c>
      <c r="B251" s="1162">
        <v>172.5</v>
      </c>
      <c r="C251" s="1162">
        <v>0</v>
      </c>
      <c r="D251" s="1163" t="s">
        <v>4948</v>
      </c>
    </row>
    <row r="252" spans="1:4" s="1176" customFormat="1" ht="11.25" customHeight="1" x14ac:dyDescent="0.2">
      <c r="A252" s="1433"/>
      <c r="B252" s="1162">
        <v>80</v>
      </c>
      <c r="C252" s="1162">
        <v>80</v>
      </c>
      <c r="D252" s="1163" t="s">
        <v>649</v>
      </c>
    </row>
    <row r="253" spans="1:4" s="1176" customFormat="1" ht="11.25" customHeight="1" x14ac:dyDescent="0.2">
      <c r="A253" s="1433"/>
      <c r="B253" s="1162">
        <v>3294</v>
      </c>
      <c r="C253" s="1162">
        <v>3294</v>
      </c>
      <c r="D253" s="1163" t="s">
        <v>662</v>
      </c>
    </row>
    <row r="254" spans="1:4" s="1176" customFormat="1" ht="11.25" customHeight="1" x14ac:dyDescent="0.2">
      <c r="A254" s="1433"/>
      <c r="B254" s="1162">
        <v>74.790000000000006</v>
      </c>
      <c r="C254" s="1162">
        <v>74.783000000000001</v>
      </c>
      <c r="D254" s="1163" t="s">
        <v>657</v>
      </c>
    </row>
    <row r="255" spans="1:4" s="1176" customFormat="1" ht="11.25" customHeight="1" x14ac:dyDescent="0.2">
      <c r="A255" s="1433"/>
      <c r="B255" s="1162">
        <v>98</v>
      </c>
      <c r="C255" s="1162">
        <v>60.959000000000003</v>
      </c>
      <c r="D255" s="1163" t="s">
        <v>4950</v>
      </c>
    </row>
    <row r="256" spans="1:4" s="1176" customFormat="1" ht="11.25" customHeight="1" x14ac:dyDescent="0.2">
      <c r="A256" s="1433"/>
      <c r="B256" s="1162">
        <v>1637.59</v>
      </c>
      <c r="C256" s="1162">
        <v>1262.3031599999999</v>
      </c>
      <c r="D256" s="1163" t="s">
        <v>4935</v>
      </c>
    </row>
    <row r="257" spans="1:4" s="1176" customFormat="1" ht="11.25" customHeight="1" x14ac:dyDescent="0.2">
      <c r="A257" s="1433"/>
      <c r="B257" s="1162">
        <v>99</v>
      </c>
      <c r="C257" s="1162">
        <v>99</v>
      </c>
      <c r="D257" s="1163" t="s">
        <v>4936</v>
      </c>
    </row>
    <row r="258" spans="1:4" s="1176" customFormat="1" ht="11.25" customHeight="1" x14ac:dyDescent="0.2">
      <c r="A258" s="1433"/>
      <c r="B258" s="1162">
        <v>638</v>
      </c>
      <c r="C258" s="1162">
        <v>638</v>
      </c>
      <c r="D258" s="1163" t="s">
        <v>4938</v>
      </c>
    </row>
    <row r="259" spans="1:4" s="1176" customFormat="1" ht="11.25" customHeight="1" x14ac:dyDescent="0.2">
      <c r="A259" s="1433"/>
      <c r="B259" s="1162">
        <v>89.38000000000001</v>
      </c>
      <c r="C259" s="1162">
        <v>89.347000000000008</v>
      </c>
      <c r="D259" s="1163" t="s">
        <v>3491</v>
      </c>
    </row>
    <row r="260" spans="1:4" s="1176" customFormat="1" ht="11.25" customHeight="1" x14ac:dyDescent="0.2">
      <c r="A260" s="1434"/>
      <c r="B260" s="1157">
        <v>6183.26</v>
      </c>
      <c r="C260" s="1157">
        <v>5598.3921599999994</v>
      </c>
      <c r="D260" s="1164" t="s">
        <v>11</v>
      </c>
    </row>
    <row r="261" spans="1:4" s="1176" customFormat="1" ht="11.25" customHeight="1" x14ac:dyDescent="0.2">
      <c r="A261" s="1433" t="s">
        <v>337</v>
      </c>
      <c r="B261" s="1162">
        <v>52</v>
      </c>
      <c r="C261" s="1162">
        <v>52</v>
      </c>
      <c r="D261" s="1163" t="s">
        <v>3789</v>
      </c>
    </row>
    <row r="262" spans="1:4" s="1176" customFormat="1" ht="11.25" customHeight="1" x14ac:dyDescent="0.2">
      <c r="A262" s="1433"/>
      <c r="B262" s="1162">
        <v>70</v>
      </c>
      <c r="C262" s="1162">
        <v>70</v>
      </c>
      <c r="D262" s="1163" t="s">
        <v>720</v>
      </c>
    </row>
    <row r="263" spans="1:4" s="1176" customFormat="1" ht="11.25" customHeight="1" x14ac:dyDescent="0.2">
      <c r="A263" s="1433"/>
      <c r="B263" s="1162">
        <v>240</v>
      </c>
      <c r="C263" s="1162">
        <v>240</v>
      </c>
      <c r="D263" s="1163" t="s">
        <v>662</v>
      </c>
    </row>
    <row r="264" spans="1:4" s="1176" customFormat="1" ht="11.25" customHeight="1" x14ac:dyDescent="0.2">
      <c r="A264" s="1433"/>
      <c r="B264" s="1162">
        <v>400</v>
      </c>
      <c r="C264" s="1162">
        <v>80</v>
      </c>
      <c r="D264" s="1163" t="s">
        <v>637</v>
      </c>
    </row>
    <row r="265" spans="1:4" s="1176" customFormat="1" ht="11.25" customHeight="1" x14ac:dyDescent="0.2">
      <c r="A265" s="1433"/>
      <c r="B265" s="1162">
        <v>92</v>
      </c>
      <c r="C265" s="1162">
        <v>89.495000000000005</v>
      </c>
      <c r="D265" s="1163" t="s">
        <v>657</v>
      </c>
    </row>
    <row r="266" spans="1:4" s="1176" customFormat="1" ht="11.25" customHeight="1" x14ac:dyDescent="0.2">
      <c r="A266" s="1433"/>
      <c r="B266" s="1162">
        <v>87.42</v>
      </c>
      <c r="C266" s="1162">
        <v>87.415999999999997</v>
      </c>
      <c r="D266" s="1163" t="s">
        <v>4935</v>
      </c>
    </row>
    <row r="267" spans="1:4" s="1176" customFormat="1" ht="11.25" customHeight="1" x14ac:dyDescent="0.2">
      <c r="A267" s="1433"/>
      <c r="B267" s="1162">
        <v>99</v>
      </c>
      <c r="C267" s="1162">
        <v>99</v>
      </c>
      <c r="D267" s="1163" t="s">
        <v>4936</v>
      </c>
    </row>
    <row r="268" spans="1:4" s="1176" customFormat="1" ht="11.25" customHeight="1" x14ac:dyDescent="0.2">
      <c r="A268" s="1433"/>
      <c r="B268" s="1162">
        <v>340</v>
      </c>
      <c r="C268" s="1162">
        <v>340</v>
      </c>
      <c r="D268" s="1163" t="s">
        <v>4938</v>
      </c>
    </row>
    <row r="269" spans="1:4" s="1176" customFormat="1" ht="11.25" customHeight="1" x14ac:dyDescent="0.2">
      <c r="A269" s="1434"/>
      <c r="B269" s="1157">
        <v>1380.42</v>
      </c>
      <c r="C269" s="1157">
        <v>1057.9109999999998</v>
      </c>
      <c r="D269" s="1164" t="s">
        <v>11</v>
      </c>
    </row>
    <row r="270" spans="1:4" s="1176" customFormat="1" ht="11.25" customHeight="1" x14ac:dyDescent="0.2">
      <c r="A270" s="1433" t="s">
        <v>338</v>
      </c>
      <c r="B270" s="1162">
        <v>80</v>
      </c>
      <c r="C270" s="1162">
        <v>80</v>
      </c>
      <c r="D270" s="1163" t="s">
        <v>649</v>
      </c>
    </row>
    <row r="271" spans="1:4" s="1176" customFormat="1" ht="11.25" customHeight="1" x14ac:dyDescent="0.2">
      <c r="A271" s="1433"/>
      <c r="B271" s="1162">
        <v>16086</v>
      </c>
      <c r="C271" s="1162">
        <v>16086</v>
      </c>
      <c r="D271" s="1163" t="s">
        <v>662</v>
      </c>
    </row>
    <row r="272" spans="1:4" s="1176" customFormat="1" ht="11.25" customHeight="1" x14ac:dyDescent="0.2">
      <c r="A272" s="1433"/>
      <c r="B272" s="1162">
        <v>31</v>
      </c>
      <c r="C272" s="1162">
        <v>29.395499999999998</v>
      </c>
      <c r="D272" s="1163" t="s">
        <v>657</v>
      </c>
    </row>
    <row r="273" spans="1:4" s="1176" customFormat="1" ht="11.25" customHeight="1" x14ac:dyDescent="0.2">
      <c r="A273" s="1433"/>
      <c r="B273" s="1162">
        <v>9237.73</v>
      </c>
      <c r="C273" s="1162">
        <v>9237.7289999999994</v>
      </c>
      <c r="D273" s="1163" t="s">
        <v>4935</v>
      </c>
    </row>
    <row r="274" spans="1:4" s="1176" customFormat="1" ht="11.25" customHeight="1" x14ac:dyDescent="0.2">
      <c r="A274" s="1433"/>
      <c r="B274" s="1162">
        <v>237</v>
      </c>
      <c r="C274" s="1162">
        <v>237</v>
      </c>
      <c r="D274" s="1163" t="s">
        <v>4936</v>
      </c>
    </row>
    <row r="275" spans="1:4" s="1176" customFormat="1" ht="11.25" customHeight="1" x14ac:dyDescent="0.2">
      <c r="A275" s="1433"/>
      <c r="B275" s="1162">
        <v>500</v>
      </c>
      <c r="C275" s="1162">
        <v>500</v>
      </c>
      <c r="D275" s="1163" t="s">
        <v>4313</v>
      </c>
    </row>
    <row r="276" spans="1:4" s="1176" customFormat="1" ht="11.25" customHeight="1" x14ac:dyDescent="0.2">
      <c r="A276" s="1434"/>
      <c r="B276" s="1157">
        <v>26171.73</v>
      </c>
      <c r="C276" s="1157">
        <v>26170.124499999998</v>
      </c>
      <c r="D276" s="1164" t="s">
        <v>11</v>
      </c>
    </row>
    <row r="277" spans="1:4" s="1176" customFormat="1" ht="11.25" customHeight="1" x14ac:dyDescent="0.2">
      <c r="A277" s="1433" t="s">
        <v>339</v>
      </c>
      <c r="B277" s="1162">
        <v>290.25</v>
      </c>
      <c r="C277" s="1162">
        <v>0</v>
      </c>
      <c r="D277" s="1163" t="s">
        <v>718</v>
      </c>
    </row>
    <row r="278" spans="1:4" s="1176" customFormat="1" ht="11.25" customHeight="1" x14ac:dyDescent="0.2">
      <c r="A278" s="1433"/>
      <c r="B278" s="1162">
        <v>27.1</v>
      </c>
      <c r="C278" s="1162">
        <v>27.091999999999999</v>
      </c>
      <c r="D278" s="1163" t="s">
        <v>637</v>
      </c>
    </row>
    <row r="279" spans="1:4" s="1176" customFormat="1" ht="11.25" customHeight="1" x14ac:dyDescent="0.2">
      <c r="A279" s="1433"/>
      <c r="B279" s="1162">
        <v>31.02</v>
      </c>
      <c r="C279" s="1162">
        <v>31.024000000000001</v>
      </c>
      <c r="D279" s="1163" t="s">
        <v>4935</v>
      </c>
    </row>
    <row r="280" spans="1:4" s="1176" customFormat="1" ht="11.25" customHeight="1" x14ac:dyDescent="0.2">
      <c r="A280" s="1433"/>
      <c r="B280" s="1162">
        <v>99</v>
      </c>
      <c r="C280" s="1162">
        <v>99</v>
      </c>
      <c r="D280" s="1163" t="s">
        <v>4936</v>
      </c>
    </row>
    <row r="281" spans="1:4" s="1176" customFormat="1" ht="11.25" customHeight="1" x14ac:dyDescent="0.2">
      <c r="A281" s="1434"/>
      <c r="B281" s="1157">
        <v>447.37</v>
      </c>
      <c r="C281" s="1157">
        <v>157.11599999999999</v>
      </c>
      <c r="D281" s="1164" t="s">
        <v>11</v>
      </c>
    </row>
    <row r="282" spans="1:4" s="1176" customFormat="1" ht="11.25" customHeight="1" x14ac:dyDescent="0.2">
      <c r="A282" s="1433" t="s">
        <v>1590</v>
      </c>
      <c r="B282" s="1162">
        <v>13.26</v>
      </c>
      <c r="C282" s="1162">
        <v>13.263</v>
      </c>
      <c r="D282" s="1163" t="s">
        <v>4935</v>
      </c>
    </row>
    <row r="283" spans="1:4" s="1176" customFormat="1" ht="11.25" customHeight="1" x14ac:dyDescent="0.2">
      <c r="A283" s="1433"/>
      <c r="B283" s="1162">
        <v>2000</v>
      </c>
      <c r="C283" s="1162">
        <v>0</v>
      </c>
      <c r="D283" s="1163" t="s">
        <v>4936</v>
      </c>
    </row>
    <row r="284" spans="1:4" s="1176" customFormat="1" ht="11.25" customHeight="1" x14ac:dyDescent="0.2">
      <c r="A284" s="1434"/>
      <c r="B284" s="1157">
        <v>2013.26</v>
      </c>
      <c r="C284" s="1157">
        <v>13.263</v>
      </c>
      <c r="D284" s="1164" t="s">
        <v>11</v>
      </c>
    </row>
    <row r="285" spans="1:4" s="1176" customFormat="1" ht="11.25" customHeight="1" x14ac:dyDescent="0.2">
      <c r="A285" s="1433" t="s">
        <v>1591</v>
      </c>
      <c r="B285" s="1162">
        <v>68</v>
      </c>
      <c r="C285" s="1162">
        <v>68</v>
      </c>
      <c r="D285" s="1163" t="s">
        <v>636</v>
      </c>
    </row>
    <row r="286" spans="1:4" s="1176" customFormat="1" ht="11.25" customHeight="1" x14ac:dyDescent="0.2">
      <c r="A286" s="1433"/>
      <c r="B286" s="1162">
        <v>95.52</v>
      </c>
      <c r="C286" s="1162">
        <v>95.516000000000005</v>
      </c>
      <c r="D286" s="1163" t="s">
        <v>4935</v>
      </c>
    </row>
    <row r="287" spans="1:4" s="1176" customFormat="1" ht="11.25" customHeight="1" x14ac:dyDescent="0.2">
      <c r="A287" s="1433"/>
      <c r="B287" s="1162">
        <v>205.8</v>
      </c>
      <c r="C287" s="1162">
        <v>205.77599999999998</v>
      </c>
      <c r="D287" s="1163" t="s">
        <v>3491</v>
      </c>
    </row>
    <row r="288" spans="1:4" s="1176" customFormat="1" ht="11.25" customHeight="1" x14ac:dyDescent="0.2">
      <c r="A288" s="1434"/>
      <c r="B288" s="1157">
        <v>369.32</v>
      </c>
      <c r="C288" s="1157">
        <v>369.29200000000003</v>
      </c>
      <c r="D288" s="1164" t="s">
        <v>11</v>
      </c>
    </row>
    <row r="289" spans="1:4" s="1176" customFormat="1" ht="11.25" customHeight="1" x14ac:dyDescent="0.2">
      <c r="A289" s="1433" t="s">
        <v>4952</v>
      </c>
      <c r="B289" s="1162">
        <v>26.95</v>
      </c>
      <c r="C289" s="1162">
        <v>26.945</v>
      </c>
      <c r="D289" s="1163" t="s">
        <v>4935</v>
      </c>
    </row>
    <row r="290" spans="1:4" s="1176" customFormat="1" ht="11.25" customHeight="1" x14ac:dyDescent="0.2">
      <c r="A290" s="1434"/>
      <c r="B290" s="1157">
        <v>26.95</v>
      </c>
      <c r="C290" s="1157">
        <v>26.945</v>
      </c>
      <c r="D290" s="1164" t="s">
        <v>11</v>
      </c>
    </row>
    <row r="291" spans="1:4" s="1176" customFormat="1" ht="11.25" customHeight="1" x14ac:dyDescent="0.2">
      <c r="A291" s="1433" t="s">
        <v>4953</v>
      </c>
      <c r="B291" s="1162">
        <v>390</v>
      </c>
      <c r="C291" s="1162">
        <v>195</v>
      </c>
      <c r="D291" s="1163" t="s">
        <v>4948</v>
      </c>
    </row>
    <row r="292" spans="1:4" s="1176" customFormat="1" ht="11.25" customHeight="1" x14ac:dyDescent="0.2">
      <c r="A292" s="1433"/>
      <c r="B292" s="1162">
        <v>51.84</v>
      </c>
      <c r="C292" s="1162">
        <v>47.380429999999997</v>
      </c>
      <c r="D292" s="1163" t="s">
        <v>637</v>
      </c>
    </row>
    <row r="293" spans="1:4" s="1176" customFormat="1" ht="11.25" customHeight="1" x14ac:dyDescent="0.2">
      <c r="A293" s="1433"/>
      <c r="B293" s="1162">
        <v>47.4</v>
      </c>
      <c r="C293" s="1162">
        <v>47.396999999999998</v>
      </c>
      <c r="D293" s="1163" t="s">
        <v>4935</v>
      </c>
    </row>
    <row r="294" spans="1:4" s="1176" customFormat="1" ht="11.25" customHeight="1" x14ac:dyDescent="0.2">
      <c r="A294" s="1434"/>
      <c r="B294" s="1157">
        <v>489.24</v>
      </c>
      <c r="C294" s="1157">
        <v>289.77742999999998</v>
      </c>
      <c r="D294" s="1164" t="s">
        <v>11</v>
      </c>
    </row>
    <row r="295" spans="1:4" s="1176" customFormat="1" ht="11.25" customHeight="1" x14ac:dyDescent="0.2">
      <c r="A295" s="1433" t="s">
        <v>1592</v>
      </c>
      <c r="B295" s="1162">
        <v>2000</v>
      </c>
      <c r="C295" s="1162">
        <v>0</v>
      </c>
      <c r="D295" s="1163" t="s">
        <v>620</v>
      </c>
    </row>
    <row r="296" spans="1:4" s="1176" customFormat="1" ht="11.25" customHeight="1" x14ac:dyDescent="0.2">
      <c r="A296" s="1433"/>
      <c r="B296" s="1162">
        <v>83.03</v>
      </c>
      <c r="C296" s="1162">
        <v>83.033000000000001</v>
      </c>
      <c r="D296" s="1163" t="s">
        <v>4935</v>
      </c>
    </row>
    <row r="297" spans="1:4" s="1176" customFormat="1" ht="11.25" customHeight="1" x14ac:dyDescent="0.2">
      <c r="A297" s="1434"/>
      <c r="B297" s="1157">
        <v>2083.0300000000002</v>
      </c>
      <c r="C297" s="1157">
        <v>83.033000000000001</v>
      </c>
      <c r="D297" s="1164" t="s">
        <v>11</v>
      </c>
    </row>
    <row r="298" spans="1:4" s="1176" customFormat="1" ht="11.25" customHeight="1" x14ac:dyDescent="0.2">
      <c r="A298" s="1433" t="s">
        <v>1593</v>
      </c>
      <c r="B298" s="1162">
        <v>151.24</v>
      </c>
      <c r="C298" s="1162">
        <v>151.23158999999998</v>
      </c>
      <c r="D298" s="1163" t="s">
        <v>3791</v>
      </c>
    </row>
    <row r="299" spans="1:4" s="1176" customFormat="1" ht="11.25" customHeight="1" x14ac:dyDescent="0.2">
      <c r="A299" s="1433"/>
      <c r="B299" s="1162">
        <v>18.79</v>
      </c>
      <c r="C299" s="1162">
        <v>18.783819999999999</v>
      </c>
      <c r="D299" s="1163" t="s">
        <v>636</v>
      </c>
    </row>
    <row r="300" spans="1:4" s="1176" customFormat="1" ht="11.25" customHeight="1" x14ac:dyDescent="0.2">
      <c r="A300" s="1433"/>
      <c r="B300" s="1162">
        <v>1750</v>
      </c>
      <c r="C300" s="1162">
        <v>0</v>
      </c>
      <c r="D300" s="1163" t="s">
        <v>4941</v>
      </c>
    </row>
    <row r="301" spans="1:4" s="1176" customFormat="1" ht="11.25" customHeight="1" x14ac:dyDescent="0.2">
      <c r="A301" s="1433"/>
      <c r="B301" s="1162">
        <v>1103.3</v>
      </c>
      <c r="C301" s="1162">
        <v>1103.3</v>
      </c>
      <c r="D301" s="1163" t="s">
        <v>4935</v>
      </c>
    </row>
    <row r="302" spans="1:4" s="1176" customFormat="1" ht="11.25" customHeight="1" x14ac:dyDescent="0.2">
      <c r="A302" s="1433"/>
      <c r="B302" s="1162">
        <v>4250</v>
      </c>
      <c r="C302" s="1162">
        <v>0</v>
      </c>
      <c r="D302" s="1163" t="s">
        <v>4936</v>
      </c>
    </row>
    <row r="303" spans="1:4" s="1176" customFormat="1" ht="11.25" customHeight="1" x14ac:dyDescent="0.2">
      <c r="A303" s="1434"/>
      <c r="B303" s="1157">
        <v>7273.33</v>
      </c>
      <c r="C303" s="1157">
        <v>1273.3154099999999</v>
      </c>
      <c r="D303" s="1164" t="s">
        <v>11</v>
      </c>
    </row>
    <row r="304" spans="1:4" s="1176" customFormat="1" ht="11.25" customHeight="1" x14ac:dyDescent="0.2">
      <c r="A304" s="1433" t="s">
        <v>4954</v>
      </c>
      <c r="B304" s="1162">
        <v>250</v>
      </c>
      <c r="C304" s="1162">
        <v>250</v>
      </c>
      <c r="D304" s="1163" t="s">
        <v>3792</v>
      </c>
    </row>
    <row r="305" spans="1:4" s="1176" customFormat="1" ht="11.25" customHeight="1" x14ac:dyDescent="0.2">
      <c r="A305" s="1433"/>
      <c r="B305" s="1162">
        <v>50.29</v>
      </c>
      <c r="C305" s="1162">
        <v>50.29</v>
      </c>
      <c r="D305" s="1163" t="s">
        <v>4935</v>
      </c>
    </row>
    <row r="306" spans="1:4" s="1176" customFormat="1" ht="11.25" customHeight="1" x14ac:dyDescent="0.2">
      <c r="A306" s="1434"/>
      <c r="B306" s="1157">
        <v>300.29000000000002</v>
      </c>
      <c r="C306" s="1157">
        <v>300.29000000000002</v>
      </c>
      <c r="D306" s="1164" t="s">
        <v>11</v>
      </c>
    </row>
    <row r="307" spans="1:4" s="1176" customFormat="1" ht="11.25" customHeight="1" x14ac:dyDescent="0.2">
      <c r="A307" s="1433" t="s">
        <v>340</v>
      </c>
      <c r="B307" s="1162">
        <v>87.45</v>
      </c>
      <c r="C307" s="1162">
        <v>53.761000000000003</v>
      </c>
      <c r="D307" s="1163" t="s">
        <v>637</v>
      </c>
    </row>
    <row r="308" spans="1:4" s="1176" customFormat="1" ht="11.25" customHeight="1" x14ac:dyDescent="0.2">
      <c r="A308" s="1433"/>
      <c r="B308" s="1162">
        <v>14.23</v>
      </c>
      <c r="C308" s="1162">
        <v>14.23</v>
      </c>
      <c r="D308" s="1163" t="s">
        <v>4935</v>
      </c>
    </row>
    <row r="309" spans="1:4" s="1176" customFormat="1" ht="11.25" customHeight="1" x14ac:dyDescent="0.2">
      <c r="A309" s="1434"/>
      <c r="B309" s="1157">
        <v>101.68</v>
      </c>
      <c r="C309" s="1157">
        <v>67.991</v>
      </c>
      <c r="D309" s="1164" t="s">
        <v>11</v>
      </c>
    </row>
    <row r="310" spans="1:4" s="1176" customFormat="1" ht="11.25" customHeight="1" x14ac:dyDescent="0.2">
      <c r="A310" s="1433" t="s">
        <v>4955</v>
      </c>
      <c r="B310" s="1162">
        <v>80</v>
      </c>
      <c r="C310" s="1162">
        <v>80</v>
      </c>
      <c r="D310" s="1163" t="s">
        <v>636</v>
      </c>
    </row>
    <row r="311" spans="1:4" s="1176" customFormat="1" ht="11.25" customHeight="1" x14ac:dyDescent="0.2">
      <c r="A311" s="1433"/>
      <c r="B311" s="1162">
        <v>130</v>
      </c>
      <c r="C311" s="1162">
        <v>0</v>
      </c>
      <c r="D311" s="1163" t="s">
        <v>3213</v>
      </c>
    </row>
    <row r="312" spans="1:4" s="1176" customFormat="1" ht="11.25" customHeight="1" x14ac:dyDescent="0.2">
      <c r="A312" s="1433"/>
      <c r="B312" s="1162">
        <v>289.89999999999998</v>
      </c>
      <c r="C312" s="1162">
        <v>0</v>
      </c>
      <c r="D312" s="1163" t="s">
        <v>3792</v>
      </c>
    </row>
    <row r="313" spans="1:4" s="1176" customFormat="1" ht="11.25" customHeight="1" x14ac:dyDescent="0.2">
      <c r="A313" s="1434"/>
      <c r="B313" s="1157">
        <v>499.9</v>
      </c>
      <c r="C313" s="1157">
        <v>80</v>
      </c>
      <c r="D313" s="1164" t="s">
        <v>11</v>
      </c>
    </row>
    <row r="314" spans="1:4" s="1176" customFormat="1" ht="11.25" customHeight="1" x14ac:dyDescent="0.2">
      <c r="A314" s="1433" t="s">
        <v>4956</v>
      </c>
      <c r="B314" s="1162">
        <v>87.36</v>
      </c>
      <c r="C314" s="1162">
        <v>87.36</v>
      </c>
      <c r="D314" s="1163" t="s">
        <v>637</v>
      </c>
    </row>
    <row r="315" spans="1:4" s="1176" customFormat="1" ht="11.25" customHeight="1" x14ac:dyDescent="0.2">
      <c r="A315" s="1434"/>
      <c r="B315" s="1157">
        <v>87.36</v>
      </c>
      <c r="C315" s="1157">
        <v>87.36</v>
      </c>
      <c r="D315" s="1164" t="s">
        <v>11</v>
      </c>
    </row>
    <row r="316" spans="1:4" s="1176" customFormat="1" ht="11.25" customHeight="1" x14ac:dyDescent="0.2">
      <c r="A316" s="1433" t="s">
        <v>2651</v>
      </c>
      <c r="B316" s="1162">
        <v>240</v>
      </c>
      <c r="C316" s="1162">
        <v>240</v>
      </c>
      <c r="D316" s="1163" t="s">
        <v>636</v>
      </c>
    </row>
    <row r="317" spans="1:4" s="1176" customFormat="1" ht="11.25" customHeight="1" x14ac:dyDescent="0.2">
      <c r="A317" s="1433"/>
      <c r="B317" s="1162">
        <v>223.2</v>
      </c>
      <c r="C317" s="1162">
        <v>223.2</v>
      </c>
      <c r="D317" s="1163" t="s">
        <v>637</v>
      </c>
    </row>
    <row r="318" spans="1:4" s="1176" customFormat="1" ht="11.25" customHeight="1" x14ac:dyDescent="0.2">
      <c r="A318" s="1433"/>
      <c r="B318" s="1162">
        <v>5</v>
      </c>
      <c r="C318" s="1162">
        <v>5</v>
      </c>
      <c r="D318" s="1163" t="s">
        <v>4935</v>
      </c>
    </row>
    <row r="319" spans="1:4" s="1176" customFormat="1" ht="11.25" customHeight="1" x14ac:dyDescent="0.2">
      <c r="A319" s="1434"/>
      <c r="B319" s="1157">
        <v>468.2</v>
      </c>
      <c r="C319" s="1157">
        <v>468.2</v>
      </c>
      <c r="D319" s="1164" t="s">
        <v>11</v>
      </c>
    </row>
    <row r="320" spans="1:4" s="1176" customFormat="1" ht="11.25" customHeight="1" x14ac:dyDescent="0.2">
      <c r="A320" s="1433" t="s">
        <v>4957</v>
      </c>
      <c r="B320" s="1162">
        <v>550</v>
      </c>
      <c r="C320" s="1162">
        <v>550</v>
      </c>
      <c r="D320" s="1163" t="s">
        <v>636</v>
      </c>
    </row>
    <row r="321" spans="1:4" s="1176" customFormat="1" ht="11.25" customHeight="1" x14ac:dyDescent="0.2">
      <c r="A321" s="1433"/>
      <c r="B321" s="1162">
        <v>320</v>
      </c>
      <c r="C321" s="1162">
        <v>320</v>
      </c>
      <c r="D321" s="1163" t="s">
        <v>637</v>
      </c>
    </row>
    <row r="322" spans="1:4" s="1176" customFormat="1" ht="11.25" customHeight="1" x14ac:dyDescent="0.2">
      <c r="A322" s="1434"/>
      <c r="B322" s="1157">
        <v>870</v>
      </c>
      <c r="C322" s="1157">
        <v>870</v>
      </c>
      <c r="D322" s="1164" t="s">
        <v>11</v>
      </c>
    </row>
    <row r="323" spans="1:4" s="1176" customFormat="1" ht="11.25" customHeight="1" x14ac:dyDescent="0.2">
      <c r="A323" s="1433" t="s">
        <v>341</v>
      </c>
      <c r="B323" s="1162">
        <v>242.4</v>
      </c>
      <c r="C323" s="1162">
        <v>242.4</v>
      </c>
      <c r="D323" s="1163" t="s">
        <v>637</v>
      </c>
    </row>
    <row r="324" spans="1:4" s="1176" customFormat="1" ht="11.25" customHeight="1" x14ac:dyDescent="0.2">
      <c r="A324" s="1433"/>
      <c r="B324" s="1162">
        <v>170</v>
      </c>
      <c r="C324" s="1162">
        <v>170</v>
      </c>
      <c r="D324" s="1163" t="s">
        <v>619</v>
      </c>
    </row>
    <row r="325" spans="1:4" s="1176" customFormat="1" ht="11.25" customHeight="1" x14ac:dyDescent="0.2">
      <c r="A325" s="1433"/>
      <c r="B325" s="1162">
        <v>79.41</v>
      </c>
      <c r="C325" s="1162">
        <v>79.41</v>
      </c>
      <c r="D325" s="1163" t="s">
        <v>4935</v>
      </c>
    </row>
    <row r="326" spans="1:4" s="1176" customFormat="1" ht="11.25" customHeight="1" x14ac:dyDescent="0.2">
      <c r="A326" s="1434"/>
      <c r="B326" s="1157">
        <v>491.80999999999995</v>
      </c>
      <c r="C326" s="1157">
        <v>491.80999999999995</v>
      </c>
      <c r="D326" s="1164" t="s">
        <v>11</v>
      </c>
    </row>
    <row r="327" spans="1:4" s="1176" customFormat="1" ht="11.25" customHeight="1" x14ac:dyDescent="0.2">
      <c r="A327" s="1433" t="s">
        <v>1594</v>
      </c>
      <c r="B327" s="1162">
        <v>426.96</v>
      </c>
      <c r="C327" s="1162">
        <v>426.96</v>
      </c>
      <c r="D327" s="1163" t="s">
        <v>636</v>
      </c>
    </row>
    <row r="328" spans="1:4" s="1176" customFormat="1" ht="11.25" customHeight="1" x14ac:dyDescent="0.2">
      <c r="A328" s="1433"/>
      <c r="B328" s="1162">
        <v>384</v>
      </c>
      <c r="C328" s="1162">
        <v>0</v>
      </c>
      <c r="D328" s="1163" t="s">
        <v>640</v>
      </c>
    </row>
    <row r="329" spans="1:4" s="1176" customFormat="1" ht="11.25" customHeight="1" x14ac:dyDescent="0.2">
      <c r="A329" s="1433"/>
      <c r="B329" s="1162">
        <v>4126.25</v>
      </c>
      <c r="C329" s="1162">
        <v>3574.2325499999997</v>
      </c>
      <c r="D329" s="1163" t="s">
        <v>4935</v>
      </c>
    </row>
    <row r="330" spans="1:4" s="1176" customFormat="1" ht="11.25" customHeight="1" x14ac:dyDescent="0.2">
      <c r="A330" s="1433"/>
      <c r="B330" s="1162">
        <v>500</v>
      </c>
      <c r="C330" s="1162">
        <v>500</v>
      </c>
      <c r="D330" s="1163" t="s">
        <v>4313</v>
      </c>
    </row>
    <row r="331" spans="1:4" s="1176" customFormat="1" ht="11.25" customHeight="1" x14ac:dyDescent="0.2">
      <c r="A331" s="1434"/>
      <c r="B331" s="1157">
        <v>5437.21</v>
      </c>
      <c r="C331" s="1157">
        <v>4501.1925499999998</v>
      </c>
      <c r="D331" s="1164" t="s">
        <v>11</v>
      </c>
    </row>
    <row r="332" spans="1:4" s="1176" customFormat="1" ht="11.25" customHeight="1" x14ac:dyDescent="0.2">
      <c r="A332" s="1433" t="s">
        <v>342</v>
      </c>
      <c r="B332" s="1162">
        <v>7754</v>
      </c>
      <c r="C332" s="1162">
        <v>7754</v>
      </c>
      <c r="D332" s="1163" t="s">
        <v>662</v>
      </c>
    </row>
    <row r="333" spans="1:4" s="1176" customFormat="1" ht="11.25" customHeight="1" x14ac:dyDescent="0.2">
      <c r="A333" s="1433"/>
      <c r="B333" s="1162">
        <v>80</v>
      </c>
      <c r="C333" s="1162">
        <v>80</v>
      </c>
      <c r="D333" s="1163" t="s">
        <v>637</v>
      </c>
    </row>
    <row r="334" spans="1:4" s="1176" customFormat="1" ht="11.25" customHeight="1" x14ac:dyDescent="0.2">
      <c r="A334" s="1433"/>
      <c r="B334" s="1162">
        <v>87.5</v>
      </c>
      <c r="C334" s="1162">
        <v>55.47</v>
      </c>
      <c r="D334" s="1163" t="s">
        <v>657</v>
      </c>
    </row>
    <row r="335" spans="1:4" s="1176" customFormat="1" ht="11.25" customHeight="1" x14ac:dyDescent="0.2">
      <c r="A335" s="1433"/>
      <c r="B335" s="1162">
        <v>498.73</v>
      </c>
      <c r="C335" s="1162">
        <v>498.72900000000004</v>
      </c>
      <c r="D335" s="1163" t="s">
        <v>4935</v>
      </c>
    </row>
    <row r="336" spans="1:4" s="1176" customFormat="1" ht="11.25" customHeight="1" x14ac:dyDescent="0.2">
      <c r="A336" s="1433"/>
      <c r="B336" s="1162">
        <v>2099</v>
      </c>
      <c r="C336" s="1162">
        <v>99</v>
      </c>
      <c r="D336" s="1163" t="s">
        <v>4936</v>
      </c>
    </row>
    <row r="337" spans="1:4" s="1176" customFormat="1" ht="11.25" customHeight="1" x14ac:dyDescent="0.2">
      <c r="A337" s="1434"/>
      <c r="B337" s="1157">
        <v>10519.23</v>
      </c>
      <c r="C337" s="1157">
        <v>8487.1989999999987</v>
      </c>
      <c r="D337" s="1164" t="s">
        <v>11</v>
      </c>
    </row>
    <row r="338" spans="1:4" s="1176" customFormat="1" ht="11.25" customHeight="1" x14ac:dyDescent="0.2">
      <c r="A338" s="1433" t="s">
        <v>3794</v>
      </c>
      <c r="B338" s="1162">
        <v>53980.69</v>
      </c>
      <c r="C338" s="1162">
        <v>53980.692999999999</v>
      </c>
      <c r="D338" s="1163" t="s">
        <v>4935</v>
      </c>
    </row>
    <row r="339" spans="1:4" s="1176" customFormat="1" ht="11.25" customHeight="1" x14ac:dyDescent="0.2">
      <c r="A339" s="1433"/>
      <c r="B339" s="1162">
        <v>500</v>
      </c>
      <c r="C339" s="1162">
        <v>500</v>
      </c>
      <c r="D339" s="1163" t="s">
        <v>4313</v>
      </c>
    </row>
    <row r="340" spans="1:4" s="1176" customFormat="1" ht="11.25" customHeight="1" x14ac:dyDescent="0.2">
      <c r="A340" s="1434"/>
      <c r="B340" s="1157">
        <v>54480.69</v>
      </c>
      <c r="C340" s="1157">
        <v>54480.692999999999</v>
      </c>
      <c r="D340" s="1164" t="s">
        <v>11</v>
      </c>
    </row>
    <row r="341" spans="1:4" s="1176" customFormat="1" ht="11.25" customHeight="1" x14ac:dyDescent="0.2">
      <c r="A341" s="1433" t="s">
        <v>4958</v>
      </c>
      <c r="B341" s="1162">
        <v>259.12</v>
      </c>
      <c r="C341" s="1162">
        <v>259.12</v>
      </c>
      <c r="D341" s="1163" t="s">
        <v>636</v>
      </c>
    </row>
    <row r="342" spans="1:4" s="1176" customFormat="1" ht="11.25" customHeight="1" x14ac:dyDescent="0.2">
      <c r="A342" s="1434"/>
      <c r="B342" s="1157">
        <v>259.12</v>
      </c>
      <c r="C342" s="1157">
        <v>259.12</v>
      </c>
      <c r="D342" s="1164" t="s">
        <v>11</v>
      </c>
    </row>
    <row r="343" spans="1:4" s="1176" customFormat="1" ht="11.25" customHeight="1" x14ac:dyDescent="0.2">
      <c r="A343" s="1433" t="s">
        <v>2676</v>
      </c>
      <c r="B343" s="1162">
        <v>788.9</v>
      </c>
      <c r="C343" s="1162">
        <v>0</v>
      </c>
      <c r="D343" s="1163" t="s">
        <v>620</v>
      </c>
    </row>
    <row r="344" spans="1:4" s="1176" customFormat="1" ht="11.25" customHeight="1" x14ac:dyDescent="0.2">
      <c r="A344" s="1433"/>
      <c r="B344" s="1162">
        <v>18.5</v>
      </c>
      <c r="C344" s="1162">
        <v>18.5</v>
      </c>
      <c r="D344" s="1163" t="s">
        <v>4935</v>
      </c>
    </row>
    <row r="345" spans="1:4" s="1176" customFormat="1" ht="11.25" customHeight="1" x14ac:dyDescent="0.2">
      <c r="A345" s="1433"/>
      <c r="B345" s="1162">
        <v>2250</v>
      </c>
      <c r="C345" s="1162">
        <v>0</v>
      </c>
      <c r="D345" s="1163" t="s">
        <v>4936</v>
      </c>
    </row>
    <row r="346" spans="1:4" s="1176" customFormat="1" ht="11.25" customHeight="1" x14ac:dyDescent="0.2">
      <c r="A346" s="1433"/>
      <c r="B346" s="1162">
        <v>500</v>
      </c>
      <c r="C346" s="1162">
        <v>500</v>
      </c>
      <c r="D346" s="1163" t="s">
        <v>4313</v>
      </c>
    </row>
    <row r="347" spans="1:4" s="1176" customFormat="1" ht="11.25" customHeight="1" x14ac:dyDescent="0.2">
      <c r="A347" s="1434"/>
      <c r="B347" s="1157">
        <v>3557.4</v>
      </c>
      <c r="C347" s="1157">
        <v>518.5</v>
      </c>
      <c r="D347" s="1164" t="s">
        <v>11</v>
      </c>
    </row>
    <row r="348" spans="1:4" s="1176" customFormat="1" ht="11.25" customHeight="1" x14ac:dyDescent="0.2">
      <c r="A348" s="1433" t="s">
        <v>3795</v>
      </c>
      <c r="B348" s="1162">
        <v>203.57999999999998</v>
      </c>
      <c r="C348" s="1162">
        <v>145.47734</v>
      </c>
      <c r="D348" s="1163" t="s">
        <v>4935</v>
      </c>
    </row>
    <row r="349" spans="1:4" s="1176" customFormat="1" ht="11.25" customHeight="1" x14ac:dyDescent="0.2">
      <c r="A349" s="1433"/>
      <c r="B349" s="1162">
        <v>500</v>
      </c>
      <c r="C349" s="1162">
        <v>500</v>
      </c>
      <c r="D349" s="1163" t="s">
        <v>4313</v>
      </c>
    </row>
    <row r="350" spans="1:4" s="1176" customFormat="1" ht="11.25" customHeight="1" x14ac:dyDescent="0.2">
      <c r="A350" s="1434"/>
      <c r="B350" s="1157">
        <v>703.57999999999993</v>
      </c>
      <c r="C350" s="1157">
        <v>645.47733999999991</v>
      </c>
      <c r="D350" s="1164" t="s">
        <v>11</v>
      </c>
    </row>
    <row r="351" spans="1:4" s="1176" customFormat="1" ht="11.25" customHeight="1" x14ac:dyDescent="0.2">
      <c r="A351" s="1433" t="s">
        <v>4959</v>
      </c>
      <c r="B351" s="1162">
        <v>500</v>
      </c>
      <c r="C351" s="1162">
        <v>500</v>
      </c>
      <c r="D351" s="1163" t="s">
        <v>618</v>
      </c>
    </row>
    <row r="352" spans="1:4" s="1176" customFormat="1" ht="11.25" customHeight="1" x14ac:dyDescent="0.2">
      <c r="A352" s="1434"/>
      <c r="B352" s="1157">
        <v>500</v>
      </c>
      <c r="C352" s="1157">
        <v>500</v>
      </c>
      <c r="D352" s="1164" t="s">
        <v>11</v>
      </c>
    </row>
    <row r="353" spans="1:4" s="1176" customFormat="1" ht="11.25" customHeight="1" x14ac:dyDescent="0.2">
      <c r="A353" s="1433" t="s">
        <v>2867</v>
      </c>
      <c r="B353" s="1162">
        <v>537.6</v>
      </c>
      <c r="C353" s="1162">
        <v>0</v>
      </c>
      <c r="D353" s="1163" t="s">
        <v>718</v>
      </c>
    </row>
    <row r="354" spans="1:4" s="1176" customFormat="1" ht="11.25" customHeight="1" x14ac:dyDescent="0.2">
      <c r="A354" s="1433"/>
      <c r="B354" s="1162">
        <v>330.44</v>
      </c>
      <c r="C354" s="1162">
        <v>320</v>
      </c>
      <c r="D354" s="1163" t="s">
        <v>636</v>
      </c>
    </row>
    <row r="355" spans="1:4" s="1176" customFormat="1" ht="11.25" customHeight="1" x14ac:dyDescent="0.2">
      <c r="A355" s="1433"/>
      <c r="B355" s="1162">
        <v>1113.5899999999999</v>
      </c>
      <c r="C355" s="1162">
        <v>1113.586</v>
      </c>
      <c r="D355" s="1163" t="s">
        <v>640</v>
      </c>
    </row>
    <row r="356" spans="1:4" s="1176" customFormat="1" ht="11.25" customHeight="1" x14ac:dyDescent="0.2">
      <c r="A356" s="1433"/>
      <c r="B356" s="1162">
        <v>230.32</v>
      </c>
      <c r="C356" s="1162">
        <v>230.32</v>
      </c>
      <c r="D356" s="1163" t="s">
        <v>637</v>
      </c>
    </row>
    <row r="357" spans="1:4" s="1176" customFormat="1" ht="11.25" customHeight="1" x14ac:dyDescent="0.2">
      <c r="A357" s="1433"/>
      <c r="B357" s="1162">
        <v>247.81</v>
      </c>
      <c r="C357" s="1162">
        <v>237.48464999999999</v>
      </c>
      <c r="D357" s="1163" t="s">
        <v>4935</v>
      </c>
    </row>
    <row r="358" spans="1:4" s="1176" customFormat="1" ht="11.25" customHeight="1" x14ac:dyDescent="0.2">
      <c r="A358" s="1433"/>
      <c r="B358" s="1162">
        <v>2000</v>
      </c>
      <c r="C358" s="1162">
        <v>0</v>
      </c>
      <c r="D358" s="1163" t="s">
        <v>4936</v>
      </c>
    </row>
    <row r="359" spans="1:4" s="1176" customFormat="1" ht="11.25" customHeight="1" x14ac:dyDescent="0.2">
      <c r="A359" s="1434"/>
      <c r="B359" s="1157">
        <v>4459.76</v>
      </c>
      <c r="C359" s="1157">
        <v>1901.3906500000001</v>
      </c>
      <c r="D359" s="1164" t="s">
        <v>11</v>
      </c>
    </row>
    <row r="360" spans="1:4" s="1176" customFormat="1" ht="11.25" customHeight="1" x14ac:dyDescent="0.2">
      <c r="A360" s="1433" t="s">
        <v>343</v>
      </c>
      <c r="B360" s="1162">
        <v>224</v>
      </c>
      <c r="C360" s="1162">
        <v>224</v>
      </c>
      <c r="D360" s="1163" t="s">
        <v>637</v>
      </c>
    </row>
    <row r="361" spans="1:4" s="1176" customFormat="1" ht="11.25" customHeight="1" x14ac:dyDescent="0.2">
      <c r="A361" s="1433"/>
      <c r="B361" s="1162">
        <v>18.579999999999998</v>
      </c>
      <c r="C361" s="1162">
        <v>18.584</v>
      </c>
      <c r="D361" s="1163" t="s">
        <v>648</v>
      </c>
    </row>
    <row r="362" spans="1:4" s="1176" customFormat="1" ht="11.25" customHeight="1" x14ac:dyDescent="0.2">
      <c r="A362" s="1433"/>
      <c r="B362" s="1162">
        <v>504.01</v>
      </c>
      <c r="C362" s="1162">
        <v>22.154999999999973</v>
      </c>
      <c r="D362" s="1163" t="s">
        <v>4935</v>
      </c>
    </row>
    <row r="363" spans="1:4" s="1176" customFormat="1" ht="11.25" customHeight="1" x14ac:dyDescent="0.2">
      <c r="A363" s="1434"/>
      <c r="B363" s="1157">
        <v>746.58999999999992</v>
      </c>
      <c r="C363" s="1157">
        <v>264.73899999999992</v>
      </c>
      <c r="D363" s="1164" t="s">
        <v>11</v>
      </c>
    </row>
    <row r="364" spans="1:4" s="1176" customFormat="1" ht="11.25" customHeight="1" x14ac:dyDescent="0.2">
      <c r="A364" s="1433" t="s">
        <v>1595</v>
      </c>
      <c r="B364" s="1162">
        <v>80</v>
      </c>
      <c r="C364" s="1162">
        <v>80</v>
      </c>
      <c r="D364" s="1163" t="s">
        <v>649</v>
      </c>
    </row>
    <row r="365" spans="1:4" s="1176" customFormat="1" ht="11.25" customHeight="1" x14ac:dyDescent="0.2">
      <c r="A365" s="1433"/>
      <c r="B365" s="1162">
        <v>1593</v>
      </c>
      <c r="C365" s="1162">
        <v>1593</v>
      </c>
      <c r="D365" s="1163" t="s">
        <v>662</v>
      </c>
    </row>
    <row r="366" spans="1:4" s="1176" customFormat="1" ht="11.25" customHeight="1" x14ac:dyDescent="0.2">
      <c r="A366" s="1433"/>
      <c r="B366" s="1162">
        <v>80</v>
      </c>
      <c r="C366" s="1162">
        <v>70.5</v>
      </c>
      <c r="D366" s="1163" t="s">
        <v>619</v>
      </c>
    </row>
    <row r="367" spans="1:4" s="1176" customFormat="1" ht="11.25" customHeight="1" x14ac:dyDescent="0.2">
      <c r="A367" s="1433"/>
      <c r="B367" s="1162">
        <v>150.55000000000001</v>
      </c>
      <c r="C367" s="1162">
        <v>150.54599999999999</v>
      </c>
      <c r="D367" s="1163" t="s">
        <v>4935</v>
      </c>
    </row>
    <row r="368" spans="1:4" s="1176" customFormat="1" ht="11.25" customHeight="1" x14ac:dyDescent="0.2">
      <c r="A368" s="1434"/>
      <c r="B368" s="1157">
        <v>1903.55</v>
      </c>
      <c r="C368" s="1157">
        <v>1894.046</v>
      </c>
      <c r="D368" s="1164" t="s">
        <v>11</v>
      </c>
    </row>
    <row r="369" spans="1:4" s="1176" customFormat="1" ht="11.25" customHeight="1" x14ac:dyDescent="0.2">
      <c r="A369" s="1433" t="s">
        <v>1596</v>
      </c>
      <c r="B369" s="1162">
        <v>136.4</v>
      </c>
      <c r="C369" s="1162">
        <v>0</v>
      </c>
      <c r="D369" s="1163" t="s">
        <v>4937</v>
      </c>
    </row>
    <row r="370" spans="1:4" s="1176" customFormat="1" ht="11.25" customHeight="1" x14ac:dyDescent="0.2">
      <c r="A370" s="1433"/>
      <c r="B370" s="1162">
        <v>300</v>
      </c>
      <c r="C370" s="1162">
        <v>0</v>
      </c>
      <c r="D370" s="1163" t="s">
        <v>4935</v>
      </c>
    </row>
    <row r="371" spans="1:4" s="1176" customFormat="1" ht="11.25" customHeight="1" x14ac:dyDescent="0.2">
      <c r="A371" s="1433"/>
      <c r="B371" s="1162">
        <v>500</v>
      </c>
      <c r="C371" s="1162">
        <v>500</v>
      </c>
      <c r="D371" s="1163" t="s">
        <v>4313</v>
      </c>
    </row>
    <row r="372" spans="1:4" s="1176" customFormat="1" ht="11.25" customHeight="1" x14ac:dyDescent="0.2">
      <c r="A372" s="1434"/>
      <c r="B372" s="1157">
        <v>936.4</v>
      </c>
      <c r="C372" s="1157">
        <v>500</v>
      </c>
      <c r="D372" s="1164" t="s">
        <v>11</v>
      </c>
    </row>
    <row r="373" spans="1:4" s="1176" customFormat="1" ht="11.25" customHeight="1" x14ac:dyDescent="0.2">
      <c r="A373" s="1433" t="s">
        <v>3796</v>
      </c>
      <c r="B373" s="1162">
        <v>607.88</v>
      </c>
      <c r="C373" s="1162">
        <v>607.88</v>
      </c>
      <c r="D373" s="1163" t="s">
        <v>4935</v>
      </c>
    </row>
    <row r="374" spans="1:4" s="1176" customFormat="1" ht="11.25" customHeight="1" x14ac:dyDescent="0.2">
      <c r="A374" s="1433"/>
      <c r="B374" s="1162">
        <v>2000</v>
      </c>
      <c r="C374" s="1162">
        <v>0</v>
      </c>
      <c r="D374" s="1163" t="s">
        <v>4936</v>
      </c>
    </row>
    <row r="375" spans="1:4" s="1176" customFormat="1" ht="11.25" customHeight="1" x14ac:dyDescent="0.2">
      <c r="A375" s="1434"/>
      <c r="B375" s="1157">
        <v>2607.88</v>
      </c>
      <c r="C375" s="1157">
        <v>607.88</v>
      </c>
      <c r="D375" s="1164" t="s">
        <v>11</v>
      </c>
    </row>
    <row r="376" spans="1:4" s="1176" customFormat="1" ht="11.25" customHeight="1" x14ac:dyDescent="0.2">
      <c r="A376" s="1433" t="s">
        <v>3506</v>
      </c>
      <c r="B376" s="1162">
        <v>1009</v>
      </c>
      <c r="C376" s="1162">
        <v>1008.9285</v>
      </c>
      <c r="D376" s="1163" t="s">
        <v>4936</v>
      </c>
    </row>
    <row r="377" spans="1:4" s="1176" customFormat="1" ht="11.25" customHeight="1" x14ac:dyDescent="0.2">
      <c r="A377" s="1434"/>
      <c r="B377" s="1157">
        <v>1009</v>
      </c>
      <c r="C377" s="1157">
        <v>1008.9285</v>
      </c>
      <c r="D377" s="1164" t="s">
        <v>11</v>
      </c>
    </row>
    <row r="378" spans="1:4" s="1176" customFormat="1" ht="11.25" customHeight="1" x14ac:dyDescent="0.2">
      <c r="A378" s="1433" t="s">
        <v>4960</v>
      </c>
      <c r="B378" s="1162">
        <v>81.12</v>
      </c>
      <c r="C378" s="1162">
        <v>81.12</v>
      </c>
      <c r="D378" s="1163" t="s">
        <v>4935</v>
      </c>
    </row>
    <row r="379" spans="1:4" s="1176" customFormat="1" ht="11.25" customHeight="1" x14ac:dyDescent="0.2">
      <c r="A379" s="1434"/>
      <c r="B379" s="1157">
        <v>81.12</v>
      </c>
      <c r="C379" s="1157">
        <v>81.12</v>
      </c>
      <c r="D379" s="1164" t="s">
        <v>11</v>
      </c>
    </row>
    <row r="380" spans="1:4" s="1176" customFormat="1" ht="11.25" customHeight="1" x14ac:dyDescent="0.2">
      <c r="A380" s="1433" t="s">
        <v>1597</v>
      </c>
      <c r="B380" s="1162">
        <v>400</v>
      </c>
      <c r="C380" s="1162">
        <v>200</v>
      </c>
      <c r="D380" s="1163" t="s">
        <v>4948</v>
      </c>
    </row>
    <row r="381" spans="1:4" s="1176" customFormat="1" ht="11.25" customHeight="1" x14ac:dyDescent="0.2">
      <c r="A381" s="1433"/>
      <c r="B381" s="1162">
        <v>946.8</v>
      </c>
      <c r="C381" s="1162">
        <v>946.79885999999999</v>
      </c>
      <c r="D381" s="1163" t="s">
        <v>3792</v>
      </c>
    </row>
    <row r="382" spans="1:4" s="1176" customFormat="1" ht="11.25" customHeight="1" x14ac:dyDescent="0.2">
      <c r="A382" s="1433"/>
      <c r="B382" s="1162">
        <v>41.5</v>
      </c>
      <c r="C382" s="1162">
        <v>40.92</v>
      </c>
      <c r="D382" s="1163" t="s">
        <v>4935</v>
      </c>
    </row>
    <row r="383" spans="1:4" s="1176" customFormat="1" ht="11.25" customHeight="1" x14ac:dyDescent="0.2">
      <c r="A383" s="1433"/>
      <c r="B383" s="1162">
        <v>500</v>
      </c>
      <c r="C383" s="1162">
        <v>500</v>
      </c>
      <c r="D383" s="1163" t="s">
        <v>4313</v>
      </c>
    </row>
    <row r="384" spans="1:4" s="1176" customFormat="1" ht="11.25" customHeight="1" x14ac:dyDescent="0.2">
      <c r="A384" s="1434"/>
      <c r="B384" s="1157">
        <v>1888.3</v>
      </c>
      <c r="C384" s="1157">
        <v>1687.7188599999999</v>
      </c>
      <c r="D384" s="1164" t="s">
        <v>11</v>
      </c>
    </row>
    <row r="385" spans="1:4" s="1176" customFormat="1" ht="11.25" customHeight="1" x14ac:dyDescent="0.2">
      <c r="A385" s="1433" t="s">
        <v>1598</v>
      </c>
      <c r="B385" s="1162">
        <v>300</v>
      </c>
      <c r="C385" s="1162">
        <v>300</v>
      </c>
      <c r="D385" s="1163" t="s">
        <v>662</v>
      </c>
    </row>
    <row r="386" spans="1:4" s="1176" customFormat="1" ht="11.25" customHeight="1" x14ac:dyDescent="0.2">
      <c r="A386" s="1433"/>
      <c r="B386" s="1162">
        <v>39.659999999999997</v>
      </c>
      <c r="C386" s="1162">
        <v>39.658999999999999</v>
      </c>
      <c r="D386" s="1163" t="s">
        <v>4935</v>
      </c>
    </row>
    <row r="387" spans="1:4" s="1176" customFormat="1" ht="11.25" customHeight="1" x14ac:dyDescent="0.2">
      <c r="A387" s="1433"/>
      <c r="B387" s="1162">
        <v>500</v>
      </c>
      <c r="C387" s="1162">
        <v>500</v>
      </c>
      <c r="D387" s="1163" t="s">
        <v>4313</v>
      </c>
    </row>
    <row r="388" spans="1:4" s="1176" customFormat="1" ht="11.25" customHeight="1" x14ac:dyDescent="0.2">
      <c r="A388" s="1434"/>
      <c r="B388" s="1157">
        <v>839.66</v>
      </c>
      <c r="C388" s="1157">
        <v>839.65899999999999</v>
      </c>
      <c r="D388" s="1164" t="s">
        <v>11</v>
      </c>
    </row>
    <row r="389" spans="1:4" s="1176" customFormat="1" ht="11.25" customHeight="1" x14ac:dyDescent="0.2">
      <c r="A389" s="1433" t="s">
        <v>1599</v>
      </c>
      <c r="B389" s="1162">
        <v>34.4</v>
      </c>
      <c r="C389" s="1162">
        <v>34.3992</v>
      </c>
      <c r="D389" s="1163" t="s">
        <v>636</v>
      </c>
    </row>
    <row r="390" spans="1:4" s="1176" customFormat="1" ht="11.25" customHeight="1" x14ac:dyDescent="0.2">
      <c r="A390" s="1433"/>
      <c r="B390" s="1162">
        <v>22.720000000000002</v>
      </c>
      <c r="C390" s="1162">
        <v>22.698</v>
      </c>
      <c r="D390" s="1163" t="s">
        <v>3491</v>
      </c>
    </row>
    <row r="391" spans="1:4" s="1176" customFormat="1" ht="11.25" customHeight="1" x14ac:dyDescent="0.2">
      <c r="A391" s="1434"/>
      <c r="B391" s="1157">
        <v>57.120000000000005</v>
      </c>
      <c r="C391" s="1157">
        <v>57.097200000000001</v>
      </c>
      <c r="D391" s="1164" t="s">
        <v>11</v>
      </c>
    </row>
    <row r="392" spans="1:4" s="1176" customFormat="1" ht="11.25" customHeight="1" x14ac:dyDescent="0.2">
      <c r="A392" s="1433" t="s">
        <v>1600</v>
      </c>
      <c r="B392" s="1162">
        <v>3000</v>
      </c>
      <c r="C392" s="1162">
        <v>2400</v>
      </c>
      <c r="D392" s="1163" t="s">
        <v>640</v>
      </c>
    </row>
    <row r="393" spans="1:4" s="1176" customFormat="1" ht="11.25" customHeight="1" x14ac:dyDescent="0.2">
      <c r="A393" s="1433"/>
      <c r="B393" s="1162">
        <v>700</v>
      </c>
      <c r="C393" s="1162">
        <v>700</v>
      </c>
      <c r="D393" s="1163" t="s">
        <v>4935</v>
      </c>
    </row>
    <row r="394" spans="1:4" s="1176" customFormat="1" ht="11.25" customHeight="1" x14ac:dyDescent="0.2">
      <c r="A394" s="1433"/>
      <c r="B394" s="1162">
        <v>100</v>
      </c>
      <c r="C394" s="1162">
        <v>100</v>
      </c>
      <c r="D394" s="1163" t="s">
        <v>4945</v>
      </c>
    </row>
    <row r="395" spans="1:4" s="1176" customFormat="1" ht="11.25" customHeight="1" x14ac:dyDescent="0.2">
      <c r="A395" s="1433"/>
      <c r="B395" s="1162">
        <v>500</v>
      </c>
      <c r="C395" s="1162">
        <v>500</v>
      </c>
      <c r="D395" s="1163" t="s">
        <v>4313</v>
      </c>
    </row>
    <row r="396" spans="1:4" s="1176" customFormat="1" ht="11.25" customHeight="1" x14ac:dyDescent="0.2">
      <c r="A396" s="1434"/>
      <c r="B396" s="1157">
        <v>4300</v>
      </c>
      <c r="C396" s="1157">
        <v>3700</v>
      </c>
      <c r="D396" s="1164" t="s">
        <v>11</v>
      </c>
    </row>
    <row r="397" spans="1:4" s="1176" customFormat="1" ht="11.25" customHeight="1" x14ac:dyDescent="0.2">
      <c r="A397" s="1433" t="s">
        <v>1601</v>
      </c>
      <c r="B397" s="1162">
        <v>72</v>
      </c>
      <c r="C397" s="1162">
        <v>72</v>
      </c>
      <c r="D397" s="1163" t="s">
        <v>3789</v>
      </c>
    </row>
    <row r="398" spans="1:4" s="1176" customFormat="1" ht="11.25" customHeight="1" x14ac:dyDescent="0.2">
      <c r="A398" s="1433"/>
      <c r="B398" s="1162">
        <v>35</v>
      </c>
      <c r="C398" s="1162">
        <v>35</v>
      </c>
      <c r="D398" s="1163" t="s">
        <v>3300</v>
      </c>
    </row>
    <row r="399" spans="1:4" s="1176" customFormat="1" ht="11.25" customHeight="1" x14ac:dyDescent="0.2">
      <c r="A399" s="1433"/>
      <c r="B399" s="1162">
        <v>320</v>
      </c>
      <c r="C399" s="1162">
        <v>320</v>
      </c>
      <c r="D399" s="1163" t="s">
        <v>637</v>
      </c>
    </row>
    <row r="400" spans="1:4" s="1176" customFormat="1" ht="11.25" customHeight="1" x14ac:dyDescent="0.2">
      <c r="A400" s="1433"/>
      <c r="B400" s="1162">
        <v>14.73</v>
      </c>
      <c r="C400" s="1162">
        <v>14.73</v>
      </c>
      <c r="D400" s="1163" t="s">
        <v>4935</v>
      </c>
    </row>
    <row r="401" spans="1:4" s="1176" customFormat="1" ht="11.25" customHeight="1" x14ac:dyDescent="0.2">
      <c r="A401" s="1433"/>
      <c r="B401" s="1162">
        <v>2000</v>
      </c>
      <c r="C401" s="1162">
        <v>0</v>
      </c>
      <c r="D401" s="1163" t="s">
        <v>4936</v>
      </c>
    </row>
    <row r="402" spans="1:4" s="1176" customFormat="1" ht="11.25" customHeight="1" x14ac:dyDescent="0.2">
      <c r="A402" s="1433"/>
      <c r="B402" s="1162">
        <v>272</v>
      </c>
      <c r="C402" s="1162">
        <v>272</v>
      </c>
      <c r="D402" s="1163" t="s">
        <v>4938</v>
      </c>
    </row>
    <row r="403" spans="1:4" s="1176" customFormat="1" ht="11.25" customHeight="1" x14ac:dyDescent="0.2">
      <c r="A403" s="1433"/>
      <c r="B403" s="1162">
        <v>30</v>
      </c>
      <c r="C403" s="1162">
        <v>30</v>
      </c>
      <c r="D403" s="1163" t="s">
        <v>3155</v>
      </c>
    </row>
    <row r="404" spans="1:4" s="1176" customFormat="1" ht="11.25" customHeight="1" x14ac:dyDescent="0.2">
      <c r="A404" s="1434"/>
      <c r="B404" s="1157">
        <v>2743.73</v>
      </c>
      <c r="C404" s="1157">
        <v>743.73</v>
      </c>
      <c r="D404" s="1164" t="s">
        <v>11</v>
      </c>
    </row>
    <row r="405" spans="1:4" s="1176" customFormat="1" ht="11.25" customHeight="1" x14ac:dyDescent="0.2">
      <c r="A405" s="1433" t="s">
        <v>1602</v>
      </c>
      <c r="B405" s="1162">
        <v>951.5</v>
      </c>
      <c r="C405" s="1162">
        <v>904.54830000000004</v>
      </c>
      <c r="D405" s="1163" t="s">
        <v>718</v>
      </c>
    </row>
    <row r="406" spans="1:4" s="1176" customFormat="1" ht="11.25" customHeight="1" x14ac:dyDescent="0.2">
      <c r="A406" s="1433"/>
      <c r="B406" s="1162">
        <v>80</v>
      </c>
      <c r="C406" s="1162">
        <v>80</v>
      </c>
      <c r="D406" s="1163" t="s">
        <v>636</v>
      </c>
    </row>
    <row r="407" spans="1:4" s="1176" customFormat="1" ht="11.25" customHeight="1" x14ac:dyDescent="0.2">
      <c r="A407" s="1433"/>
      <c r="B407" s="1162">
        <v>80</v>
      </c>
      <c r="C407" s="1162">
        <v>80</v>
      </c>
      <c r="D407" s="1163" t="s">
        <v>637</v>
      </c>
    </row>
    <row r="408" spans="1:4" s="1176" customFormat="1" ht="11.25" customHeight="1" x14ac:dyDescent="0.2">
      <c r="A408" s="1433"/>
      <c r="B408" s="1162">
        <v>1290.6500000000001</v>
      </c>
      <c r="C408" s="1162">
        <v>946.08475999999996</v>
      </c>
      <c r="D408" s="1163" t="s">
        <v>4935</v>
      </c>
    </row>
    <row r="409" spans="1:4" s="1176" customFormat="1" ht="11.25" customHeight="1" x14ac:dyDescent="0.2">
      <c r="A409" s="1434"/>
      <c r="B409" s="1157">
        <v>2402.15</v>
      </c>
      <c r="C409" s="1157">
        <v>2010.6330599999999</v>
      </c>
      <c r="D409" s="1164" t="s">
        <v>11</v>
      </c>
    </row>
    <row r="410" spans="1:4" s="1176" customFormat="1" ht="11.25" customHeight="1" x14ac:dyDescent="0.2">
      <c r="A410" s="1433" t="s">
        <v>3507</v>
      </c>
      <c r="B410" s="1162">
        <v>243.54</v>
      </c>
      <c r="C410" s="1162">
        <v>243.53899999999999</v>
      </c>
      <c r="D410" s="1163" t="s">
        <v>4935</v>
      </c>
    </row>
    <row r="411" spans="1:4" s="1176" customFormat="1" ht="11.25" customHeight="1" x14ac:dyDescent="0.2">
      <c r="A411" s="1434"/>
      <c r="B411" s="1157">
        <v>243.54</v>
      </c>
      <c r="C411" s="1157">
        <v>243.53899999999999</v>
      </c>
      <c r="D411" s="1164" t="s">
        <v>11</v>
      </c>
    </row>
    <row r="412" spans="1:4" s="1176" customFormat="1" ht="11.25" customHeight="1" x14ac:dyDescent="0.2">
      <c r="A412" s="1433" t="s">
        <v>3797</v>
      </c>
      <c r="B412" s="1162">
        <v>129.5</v>
      </c>
      <c r="C412" s="1162">
        <v>120.36499999999999</v>
      </c>
      <c r="D412" s="1163" t="s">
        <v>4948</v>
      </c>
    </row>
    <row r="413" spans="1:4" s="1176" customFormat="1" ht="11.25" customHeight="1" x14ac:dyDescent="0.2">
      <c r="A413" s="1433"/>
      <c r="B413" s="1162">
        <v>320</v>
      </c>
      <c r="C413" s="1162">
        <v>241.93947</v>
      </c>
      <c r="D413" s="1163" t="s">
        <v>636</v>
      </c>
    </row>
    <row r="414" spans="1:4" s="1176" customFormat="1" ht="11.25" customHeight="1" x14ac:dyDescent="0.2">
      <c r="A414" s="1433"/>
      <c r="B414" s="1162">
        <v>377.6</v>
      </c>
      <c r="C414" s="1162">
        <v>377.6</v>
      </c>
      <c r="D414" s="1163" t="s">
        <v>3792</v>
      </c>
    </row>
    <row r="415" spans="1:4" s="1176" customFormat="1" ht="11.25" customHeight="1" x14ac:dyDescent="0.2">
      <c r="A415" s="1433"/>
      <c r="B415" s="1162">
        <v>343.57</v>
      </c>
      <c r="C415" s="1162">
        <v>343.57131000000004</v>
      </c>
      <c r="D415" s="1163" t="s">
        <v>4935</v>
      </c>
    </row>
    <row r="416" spans="1:4" s="1176" customFormat="1" ht="11.25" customHeight="1" x14ac:dyDescent="0.2">
      <c r="A416" s="1433"/>
      <c r="B416" s="1162">
        <v>150</v>
      </c>
      <c r="C416" s="1162">
        <v>150</v>
      </c>
      <c r="D416" s="1163" t="s">
        <v>4945</v>
      </c>
    </row>
    <row r="417" spans="1:4" s="1176" customFormat="1" ht="11.25" customHeight="1" x14ac:dyDescent="0.2">
      <c r="A417" s="1434"/>
      <c r="B417" s="1157">
        <v>1320.67</v>
      </c>
      <c r="C417" s="1157">
        <v>1233.47578</v>
      </c>
      <c r="D417" s="1164" t="s">
        <v>11</v>
      </c>
    </row>
    <row r="418" spans="1:4" s="1176" customFormat="1" ht="11.25" customHeight="1" x14ac:dyDescent="0.2">
      <c r="A418" s="1433" t="s">
        <v>1603</v>
      </c>
      <c r="B418" s="1162">
        <v>320</v>
      </c>
      <c r="C418" s="1162">
        <v>320</v>
      </c>
      <c r="D418" s="1163" t="s">
        <v>637</v>
      </c>
    </row>
    <row r="419" spans="1:4" s="1176" customFormat="1" ht="11.25" customHeight="1" x14ac:dyDescent="0.2">
      <c r="A419" s="1433"/>
      <c r="B419" s="1162">
        <v>225</v>
      </c>
      <c r="C419" s="1162">
        <v>225</v>
      </c>
      <c r="D419" s="1163" t="s">
        <v>4936</v>
      </c>
    </row>
    <row r="420" spans="1:4" s="1176" customFormat="1" ht="11.25" customHeight="1" x14ac:dyDescent="0.2">
      <c r="A420" s="1433"/>
      <c r="B420" s="1162">
        <v>50</v>
      </c>
      <c r="C420" s="1162">
        <v>50</v>
      </c>
      <c r="D420" s="1163" t="s">
        <v>4945</v>
      </c>
    </row>
    <row r="421" spans="1:4" s="1176" customFormat="1" ht="11.25" customHeight="1" x14ac:dyDescent="0.2">
      <c r="A421" s="1434"/>
      <c r="B421" s="1157">
        <v>595</v>
      </c>
      <c r="C421" s="1157">
        <v>595</v>
      </c>
      <c r="D421" s="1164" t="s">
        <v>11</v>
      </c>
    </row>
    <row r="422" spans="1:4" s="1176" customFormat="1" ht="11.25" customHeight="1" x14ac:dyDescent="0.2">
      <c r="A422" s="1433" t="s">
        <v>1604</v>
      </c>
      <c r="B422" s="1162">
        <v>391</v>
      </c>
      <c r="C422" s="1162">
        <v>391</v>
      </c>
      <c r="D422" s="1163" t="s">
        <v>662</v>
      </c>
    </row>
    <row r="423" spans="1:4" s="1176" customFormat="1" ht="11.25" customHeight="1" x14ac:dyDescent="0.2">
      <c r="A423" s="1433"/>
      <c r="B423" s="1162">
        <v>127.43</v>
      </c>
      <c r="C423" s="1162">
        <v>30.601699999999994</v>
      </c>
      <c r="D423" s="1163" t="s">
        <v>4935</v>
      </c>
    </row>
    <row r="424" spans="1:4" s="1176" customFormat="1" ht="11.25" customHeight="1" x14ac:dyDescent="0.2">
      <c r="A424" s="1434"/>
      <c r="B424" s="1157">
        <v>518.43000000000006</v>
      </c>
      <c r="C424" s="1157">
        <v>421.60170000000005</v>
      </c>
      <c r="D424" s="1164" t="s">
        <v>11</v>
      </c>
    </row>
    <row r="425" spans="1:4" s="1176" customFormat="1" ht="11.25" customHeight="1" x14ac:dyDescent="0.2">
      <c r="A425" s="1433" t="s">
        <v>344</v>
      </c>
      <c r="B425" s="1162">
        <v>462</v>
      </c>
      <c r="C425" s="1162">
        <v>462</v>
      </c>
      <c r="D425" s="1163" t="s">
        <v>718</v>
      </c>
    </row>
    <row r="426" spans="1:4" s="1176" customFormat="1" ht="11.25" customHeight="1" x14ac:dyDescent="0.2">
      <c r="A426" s="1433"/>
      <c r="B426" s="1162">
        <v>80</v>
      </c>
      <c r="C426" s="1162">
        <v>79.200999999999993</v>
      </c>
      <c r="D426" s="1163" t="s">
        <v>637</v>
      </c>
    </row>
    <row r="427" spans="1:4" s="1176" customFormat="1" ht="11.25" customHeight="1" x14ac:dyDescent="0.2">
      <c r="A427" s="1433"/>
      <c r="B427" s="1162">
        <v>103.45</v>
      </c>
      <c r="C427" s="1162">
        <v>103.44499999999999</v>
      </c>
      <c r="D427" s="1163" t="s">
        <v>4935</v>
      </c>
    </row>
    <row r="428" spans="1:4" s="1176" customFormat="1" ht="11.25" customHeight="1" x14ac:dyDescent="0.2">
      <c r="A428" s="1433"/>
      <c r="B428" s="1162">
        <v>99</v>
      </c>
      <c r="C428" s="1162">
        <v>99</v>
      </c>
      <c r="D428" s="1163" t="s">
        <v>4936</v>
      </c>
    </row>
    <row r="429" spans="1:4" s="1176" customFormat="1" ht="11.25" customHeight="1" x14ac:dyDescent="0.2">
      <c r="A429" s="1434"/>
      <c r="B429" s="1157">
        <v>744.45</v>
      </c>
      <c r="C429" s="1157">
        <v>743.64599999999996</v>
      </c>
      <c r="D429" s="1164" t="s">
        <v>11</v>
      </c>
    </row>
    <row r="430" spans="1:4" s="1176" customFormat="1" ht="11.25" customHeight="1" x14ac:dyDescent="0.2">
      <c r="A430" s="1433" t="s">
        <v>3301</v>
      </c>
      <c r="B430" s="1162">
        <v>36.74</v>
      </c>
      <c r="C430" s="1162">
        <v>0</v>
      </c>
      <c r="D430" s="1163" t="s">
        <v>718</v>
      </c>
    </row>
    <row r="431" spans="1:4" s="1176" customFormat="1" ht="11.25" customHeight="1" x14ac:dyDescent="0.2">
      <c r="A431" s="1434"/>
      <c r="B431" s="1157">
        <v>36.74</v>
      </c>
      <c r="C431" s="1157">
        <v>0</v>
      </c>
      <c r="D431" s="1164" t="s">
        <v>11</v>
      </c>
    </row>
    <row r="432" spans="1:4" s="1176" customFormat="1" ht="11.25" customHeight="1" x14ac:dyDescent="0.2">
      <c r="A432" s="1433" t="s">
        <v>4961</v>
      </c>
      <c r="B432" s="1162">
        <v>400</v>
      </c>
      <c r="C432" s="1162">
        <v>400</v>
      </c>
      <c r="D432" s="1163" t="s">
        <v>636</v>
      </c>
    </row>
    <row r="433" spans="1:4" s="1176" customFormat="1" ht="11.25" customHeight="1" x14ac:dyDescent="0.2">
      <c r="A433" s="1433"/>
      <c r="B433" s="1162">
        <v>103.6</v>
      </c>
      <c r="C433" s="1162">
        <v>103.6</v>
      </c>
      <c r="D433" s="1163" t="s">
        <v>637</v>
      </c>
    </row>
    <row r="434" spans="1:4" s="1176" customFormat="1" ht="11.25" customHeight="1" x14ac:dyDescent="0.2">
      <c r="A434" s="1433"/>
      <c r="B434" s="1162">
        <v>10.87</v>
      </c>
      <c r="C434" s="1162">
        <v>10.871</v>
      </c>
      <c r="D434" s="1163" t="s">
        <v>4935</v>
      </c>
    </row>
    <row r="435" spans="1:4" s="1176" customFormat="1" ht="11.25" customHeight="1" x14ac:dyDescent="0.2">
      <c r="A435" s="1434"/>
      <c r="B435" s="1157">
        <v>514.47</v>
      </c>
      <c r="C435" s="1157">
        <v>514.471</v>
      </c>
      <c r="D435" s="1164" t="s">
        <v>11</v>
      </c>
    </row>
    <row r="436" spans="1:4" s="1176" customFormat="1" ht="11.25" customHeight="1" x14ac:dyDescent="0.2">
      <c r="A436" s="1433" t="s">
        <v>410</v>
      </c>
      <c r="B436" s="1162">
        <v>968.2</v>
      </c>
      <c r="C436" s="1162">
        <v>516.19015999999999</v>
      </c>
      <c r="D436" s="1163" t="s">
        <v>718</v>
      </c>
    </row>
    <row r="437" spans="1:4" s="1176" customFormat="1" ht="11.25" customHeight="1" x14ac:dyDescent="0.2">
      <c r="A437" s="1433"/>
      <c r="B437" s="1162">
        <v>320</v>
      </c>
      <c r="C437" s="1162">
        <v>320</v>
      </c>
      <c r="D437" s="1163" t="s">
        <v>636</v>
      </c>
    </row>
    <row r="438" spans="1:4" s="1176" customFormat="1" ht="11.25" customHeight="1" x14ac:dyDescent="0.2">
      <c r="A438" s="1433"/>
      <c r="B438" s="1162">
        <v>100.8</v>
      </c>
      <c r="C438" s="1162">
        <v>100.8</v>
      </c>
      <c r="D438" s="1163" t="s">
        <v>637</v>
      </c>
    </row>
    <row r="439" spans="1:4" s="1176" customFormat="1" ht="11.25" customHeight="1" x14ac:dyDescent="0.2">
      <c r="A439" s="1433"/>
      <c r="B439" s="1162">
        <v>19.399999999999999</v>
      </c>
      <c r="C439" s="1162">
        <v>19.402000000000001</v>
      </c>
      <c r="D439" s="1163" t="s">
        <v>4935</v>
      </c>
    </row>
    <row r="440" spans="1:4" s="1176" customFormat="1" ht="11.25" customHeight="1" x14ac:dyDescent="0.2">
      <c r="A440" s="1434"/>
      <c r="B440" s="1157">
        <v>1408.4</v>
      </c>
      <c r="C440" s="1157">
        <v>956.39215999999999</v>
      </c>
      <c r="D440" s="1164" t="s">
        <v>11</v>
      </c>
    </row>
    <row r="441" spans="1:4" s="1176" customFormat="1" ht="11.25" customHeight="1" x14ac:dyDescent="0.2">
      <c r="A441" s="1433" t="s">
        <v>345</v>
      </c>
      <c r="B441" s="1162">
        <v>133.6</v>
      </c>
      <c r="C441" s="1162">
        <v>0</v>
      </c>
      <c r="D441" s="1163" t="s">
        <v>4937</v>
      </c>
    </row>
    <row r="442" spans="1:4" s="1176" customFormat="1" ht="11.25" customHeight="1" x14ac:dyDescent="0.2">
      <c r="A442" s="1433"/>
      <c r="B442" s="1162">
        <v>99</v>
      </c>
      <c r="C442" s="1162">
        <v>99</v>
      </c>
      <c r="D442" s="1163" t="s">
        <v>4936</v>
      </c>
    </row>
    <row r="443" spans="1:4" s="1176" customFormat="1" ht="11.25" customHeight="1" x14ac:dyDescent="0.2">
      <c r="A443" s="1433"/>
      <c r="B443" s="1162">
        <v>202.04000000000002</v>
      </c>
      <c r="C443" s="1162">
        <v>202.03200000000001</v>
      </c>
      <c r="D443" s="1163" t="s">
        <v>3491</v>
      </c>
    </row>
    <row r="444" spans="1:4" s="1176" customFormat="1" ht="11.25" customHeight="1" x14ac:dyDescent="0.2">
      <c r="A444" s="1434"/>
      <c r="B444" s="1157">
        <v>434.64</v>
      </c>
      <c r="C444" s="1157">
        <v>301.03200000000004</v>
      </c>
      <c r="D444" s="1164" t="s">
        <v>11</v>
      </c>
    </row>
    <row r="445" spans="1:4" s="1176" customFormat="1" ht="11.25" customHeight="1" x14ac:dyDescent="0.2">
      <c r="A445" s="1433" t="s">
        <v>346</v>
      </c>
      <c r="B445" s="1162">
        <v>320</v>
      </c>
      <c r="C445" s="1162">
        <v>320</v>
      </c>
      <c r="D445" s="1163" t="s">
        <v>636</v>
      </c>
    </row>
    <row r="446" spans="1:4" s="1176" customFormat="1" ht="11.25" customHeight="1" x14ac:dyDescent="0.2">
      <c r="A446" s="1433"/>
      <c r="B446" s="1162">
        <v>200</v>
      </c>
      <c r="C446" s="1162">
        <v>200</v>
      </c>
      <c r="D446" s="1163" t="s">
        <v>3792</v>
      </c>
    </row>
    <row r="447" spans="1:4" s="1176" customFormat="1" ht="11.25" customHeight="1" x14ac:dyDescent="0.2">
      <c r="A447" s="1433"/>
      <c r="B447" s="1162">
        <v>320</v>
      </c>
      <c r="C447" s="1162">
        <v>320</v>
      </c>
      <c r="D447" s="1163" t="s">
        <v>637</v>
      </c>
    </row>
    <row r="448" spans="1:4" s="1176" customFormat="1" ht="11.25" customHeight="1" x14ac:dyDescent="0.2">
      <c r="A448" s="1433"/>
      <c r="B448" s="1162">
        <v>14.1</v>
      </c>
      <c r="C448" s="1162">
        <v>14.1</v>
      </c>
      <c r="D448" s="1163" t="s">
        <v>4935</v>
      </c>
    </row>
    <row r="449" spans="1:4" s="1176" customFormat="1" ht="11.25" customHeight="1" x14ac:dyDescent="0.2">
      <c r="A449" s="1434"/>
      <c r="B449" s="1157">
        <v>854.1</v>
      </c>
      <c r="C449" s="1157">
        <v>854.1</v>
      </c>
      <c r="D449" s="1164" t="s">
        <v>11</v>
      </c>
    </row>
    <row r="450" spans="1:4" s="1176" customFormat="1" ht="11.25" customHeight="1" x14ac:dyDescent="0.2">
      <c r="A450" s="1433" t="s">
        <v>347</v>
      </c>
      <c r="B450" s="1162">
        <v>120</v>
      </c>
      <c r="C450" s="1162">
        <v>120</v>
      </c>
      <c r="D450" s="1163" t="s">
        <v>636</v>
      </c>
    </row>
    <row r="451" spans="1:4" s="1176" customFormat="1" ht="11.25" customHeight="1" x14ac:dyDescent="0.2">
      <c r="A451" s="1433"/>
      <c r="B451" s="1162">
        <v>13501</v>
      </c>
      <c r="C451" s="1162">
        <v>13501</v>
      </c>
      <c r="D451" s="1163" t="s">
        <v>662</v>
      </c>
    </row>
    <row r="452" spans="1:4" s="1176" customFormat="1" ht="11.25" customHeight="1" x14ac:dyDescent="0.2">
      <c r="A452" s="1433"/>
      <c r="B452" s="1162">
        <v>319.29000000000002</v>
      </c>
      <c r="C452" s="1162">
        <v>270.32298000000003</v>
      </c>
      <c r="D452" s="1163" t="s">
        <v>4935</v>
      </c>
    </row>
    <row r="453" spans="1:4" s="1176" customFormat="1" ht="11.25" customHeight="1" x14ac:dyDescent="0.2">
      <c r="A453" s="1433"/>
      <c r="B453" s="1162">
        <v>2250</v>
      </c>
      <c r="C453" s="1162">
        <v>1923.1737499999999</v>
      </c>
      <c r="D453" s="1163" t="s">
        <v>4936</v>
      </c>
    </row>
    <row r="454" spans="1:4" s="1176" customFormat="1" ht="11.25" customHeight="1" x14ac:dyDescent="0.2">
      <c r="A454" s="1433"/>
      <c r="B454" s="1162">
        <v>500</v>
      </c>
      <c r="C454" s="1162">
        <v>500</v>
      </c>
      <c r="D454" s="1163" t="s">
        <v>4313</v>
      </c>
    </row>
    <row r="455" spans="1:4" s="1176" customFormat="1" ht="11.25" customHeight="1" x14ac:dyDescent="0.2">
      <c r="A455" s="1434"/>
      <c r="B455" s="1157">
        <v>16690.29</v>
      </c>
      <c r="C455" s="1157">
        <v>16314.496730000001</v>
      </c>
      <c r="D455" s="1164" t="s">
        <v>11</v>
      </c>
    </row>
    <row r="456" spans="1:4" s="1176" customFormat="1" ht="11.25" customHeight="1" x14ac:dyDescent="0.2">
      <c r="A456" s="1433" t="s">
        <v>3798</v>
      </c>
      <c r="B456" s="1162">
        <v>383.12</v>
      </c>
      <c r="C456" s="1162">
        <v>312.63425000000001</v>
      </c>
      <c r="D456" s="1163" t="s">
        <v>636</v>
      </c>
    </row>
    <row r="457" spans="1:4" s="1176" customFormat="1" ht="11.25" customHeight="1" x14ac:dyDescent="0.2">
      <c r="A457" s="1433"/>
      <c r="B457" s="1162">
        <v>215.44</v>
      </c>
      <c r="C457" s="1162">
        <v>215.44</v>
      </c>
      <c r="D457" s="1163" t="s">
        <v>637</v>
      </c>
    </row>
    <row r="458" spans="1:4" s="1176" customFormat="1" ht="11.25" customHeight="1" x14ac:dyDescent="0.2">
      <c r="A458" s="1434"/>
      <c r="B458" s="1157">
        <v>598.55999999999995</v>
      </c>
      <c r="C458" s="1157">
        <v>528.07425000000001</v>
      </c>
      <c r="D458" s="1164" t="s">
        <v>11</v>
      </c>
    </row>
    <row r="459" spans="1:4" s="1176" customFormat="1" ht="11.25" customHeight="1" x14ac:dyDescent="0.2">
      <c r="A459" s="1433" t="s">
        <v>4962</v>
      </c>
      <c r="B459" s="1162">
        <v>320</v>
      </c>
      <c r="C459" s="1162">
        <v>320</v>
      </c>
      <c r="D459" s="1163" t="s">
        <v>636</v>
      </c>
    </row>
    <row r="460" spans="1:4" s="1176" customFormat="1" ht="11.25" customHeight="1" x14ac:dyDescent="0.2">
      <c r="A460" s="1433"/>
      <c r="B460" s="1162">
        <v>50</v>
      </c>
      <c r="C460" s="1162">
        <v>50</v>
      </c>
      <c r="D460" s="1163" t="s">
        <v>3155</v>
      </c>
    </row>
    <row r="461" spans="1:4" s="1176" customFormat="1" ht="11.25" customHeight="1" x14ac:dyDescent="0.2">
      <c r="A461" s="1434"/>
      <c r="B461" s="1157">
        <v>370</v>
      </c>
      <c r="C461" s="1157">
        <v>370</v>
      </c>
      <c r="D461" s="1164" t="s">
        <v>11</v>
      </c>
    </row>
    <row r="462" spans="1:4" s="1176" customFormat="1" ht="11.25" customHeight="1" x14ac:dyDescent="0.2">
      <c r="A462" s="1433" t="s">
        <v>3508</v>
      </c>
      <c r="B462" s="1162">
        <v>3500</v>
      </c>
      <c r="C462" s="1162">
        <v>3500</v>
      </c>
      <c r="D462" s="1163" t="s">
        <v>4949</v>
      </c>
    </row>
    <row r="463" spans="1:4" s="1176" customFormat="1" ht="11.25" customHeight="1" x14ac:dyDescent="0.2">
      <c r="A463" s="1433"/>
      <c r="B463" s="1162">
        <v>199.44</v>
      </c>
      <c r="C463" s="1162">
        <v>138.21835000000002</v>
      </c>
      <c r="D463" s="1163" t="s">
        <v>4935</v>
      </c>
    </row>
    <row r="464" spans="1:4" s="1176" customFormat="1" ht="11.25" customHeight="1" x14ac:dyDescent="0.2">
      <c r="A464" s="1433"/>
      <c r="B464" s="1162">
        <v>225</v>
      </c>
      <c r="C464" s="1162">
        <v>225</v>
      </c>
      <c r="D464" s="1163" t="s">
        <v>4936</v>
      </c>
    </row>
    <row r="465" spans="1:4" s="1176" customFormat="1" ht="11.25" customHeight="1" x14ac:dyDescent="0.2">
      <c r="A465" s="1434"/>
      <c r="B465" s="1157">
        <v>3924.44</v>
      </c>
      <c r="C465" s="1157">
        <v>3863.2183500000001</v>
      </c>
      <c r="D465" s="1164" t="s">
        <v>11</v>
      </c>
    </row>
    <row r="466" spans="1:4" s="1176" customFormat="1" ht="11.25" customHeight="1" x14ac:dyDescent="0.2">
      <c r="A466" s="1433" t="s">
        <v>4963</v>
      </c>
      <c r="B466" s="1162">
        <v>4862.1000000000004</v>
      </c>
      <c r="C466" s="1162">
        <v>0</v>
      </c>
      <c r="D466" s="1163" t="s">
        <v>620</v>
      </c>
    </row>
    <row r="467" spans="1:4" s="1176" customFormat="1" ht="11.25" customHeight="1" x14ac:dyDescent="0.2">
      <c r="A467" s="1433"/>
      <c r="B467" s="1162">
        <v>2200</v>
      </c>
      <c r="C467" s="1162">
        <v>2200</v>
      </c>
      <c r="D467" s="1163" t="s">
        <v>4935</v>
      </c>
    </row>
    <row r="468" spans="1:4" s="1176" customFormat="1" ht="11.25" customHeight="1" x14ac:dyDescent="0.2">
      <c r="A468" s="1433"/>
      <c r="B468" s="1162">
        <v>500</v>
      </c>
      <c r="C468" s="1162">
        <v>500</v>
      </c>
      <c r="D468" s="1163" t="s">
        <v>4313</v>
      </c>
    </row>
    <row r="469" spans="1:4" s="1176" customFormat="1" ht="11.25" customHeight="1" x14ac:dyDescent="0.2">
      <c r="A469" s="1434"/>
      <c r="B469" s="1157">
        <v>7562.1</v>
      </c>
      <c r="C469" s="1157">
        <v>2700</v>
      </c>
      <c r="D469" s="1164" t="s">
        <v>11</v>
      </c>
    </row>
    <row r="470" spans="1:4" s="1176" customFormat="1" ht="11.25" customHeight="1" x14ac:dyDescent="0.2">
      <c r="A470" s="1433" t="s">
        <v>2868</v>
      </c>
      <c r="B470" s="1162">
        <v>320</v>
      </c>
      <c r="C470" s="1162">
        <v>320</v>
      </c>
      <c r="D470" s="1163" t="s">
        <v>637</v>
      </c>
    </row>
    <row r="471" spans="1:4" s="1176" customFormat="1" ht="11.25" customHeight="1" x14ac:dyDescent="0.2">
      <c r="A471" s="1433"/>
      <c r="B471" s="1162">
        <v>495.5</v>
      </c>
      <c r="C471" s="1162">
        <v>495.5</v>
      </c>
      <c r="D471" s="1163" t="s">
        <v>4935</v>
      </c>
    </row>
    <row r="472" spans="1:4" s="1176" customFormat="1" ht="11.25" customHeight="1" x14ac:dyDescent="0.2">
      <c r="A472" s="1433"/>
      <c r="B472" s="1162">
        <v>225</v>
      </c>
      <c r="C472" s="1162">
        <v>225</v>
      </c>
      <c r="D472" s="1163" t="s">
        <v>4936</v>
      </c>
    </row>
    <row r="473" spans="1:4" s="1176" customFormat="1" ht="11.25" customHeight="1" x14ac:dyDescent="0.2">
      <c r="A473" s="1433"/>
      <c r="B473" s="1162">
        <v>500</v>
      </c>
      <c r="C473" s="1162">
        <v>500</v>
      </c>
      <c r="D473" s="1163" t="s">
        <v>4313</v>
      </c>
    </row>
    <row r="474" spans="1:4" s="1176" customFormat="1" ht="11.25" customHeight="1" x14ac:dyDescent="0.2">
      <c r="A474" s="1434"/>
      <c r="B474" s="1157">
        <v>1540.5</v>
      </c>
      <c r="C474" s="1157">
        <v>1540.5</v>
      </c>
      <c r="D474" s="1164" t="s">
        <v>11</v>
      </c>
    </row>
    <row r="475" spans="1:4" s="1176" customFormat="1" ht="11.25" customHeight="1" x14ac:dyDescent="0.2">
      <c r="A475" s="1433" t="s">
        <v>1605</v>
      </c>
      <c r="B475" s="1162">
        <v>56.62</v>
      </c>
      <c r="C475" s="1162">
        <v>56.612940000000002</v>
      </c>
      <c r="D475" s="1163" t="s">
        <v>636</v>
      </c>
    </row>
    <row r="476" spans="1:4" s="1176" customFormat="1" ht="11.25" customHeight="1" x14ac:dyDescent="0.2">
      <c r="A476" s="1434"/>
      <c r="B476" s="1157">
        <v>56.62</v>
      </c>
      <c r="C476" s="1157">
        <v>56.612940000000002</v>
      </c>
      <c r="D476" s="1164" t="s">
        <v>11</v>
      </c>
    </row>
    <row r="477" spans="1:4" s="1176" customFormat="1" ht="11.25" customHeight="1" x14ac:dyDescent="0.2">
      <c r="A477" s="1433" t="s">
        <v>3799</v>
      </c>
      <c r="B477" s="1162">
        <v>4040</v>
      </c>
      <c r="C477" s="1162">
        <v>0</v>
      </c>
      <c r="D477" s="1163" t="s">
        <v>718</v>
      </c>
    </row>
    <row r="478" spans="1:4" s="1176" customFormat="1" ht="11.25" customHeight="1" x14ac:dyDescent="0.2">
      <c r="A478" s="1433"/>
      <c r="B478" s="1162">
        <v>1216</v>
      </c>
      <c r="C478" s="1162">
        <v>1216</v>
      </c>
      <c r="D478" s="1163" t="s">
        <v>640</v>
      </c>
    </row>
    <row r="479" spans="1:4" s="1176" customFormat="1" ht="11.25" customHeight="1" x14ac:dyDescent="0.2">
      <c r="A479" s="1434"/>
      <c r="B479" s="1157">
        <v>5256</v>
      </c>
      <c r="C479" s="1157">
        <v>1216</v>
      </c>
      <c r="D479" s="1164" t="s">
        <v>11</v>
      </c>
    </row>
    <row r="480" spans="1:4" s="1176" customFormat="1" ht="11.25" customHeight="1" x14ac:dyDescent="0.2">
      <c r="A480" s="1433" t="s">
        <v>4964</v>
      </c>
      <c r="B480" s="1162">
        <v>455.61</v>
      </c>
      <c r="C480" s="1162">
        <v>455.60609999999997</v>
      </c>
      <c r="D480" s="1163" t="s">
        <v>4935</v>
      </c>
    </row>
    <row r="481" spans="1:4" s="1176" customFormat="1" ht="11.25" customHeight="1" x14ac:dyDescent="0.2">
      <c r="A481" s="1434"/>
      <c r="B481" s="1157">
        <v>455.61</v>
      </c>
      <c r="C481" s="1157">
        <v>455.60609999999997</v>
      </c>
      <c r="D481" s="1164" t="s">
        <v>11</v>
      </c>
    </row>
    <row r="482" spans="1:4" s="1176" customFormat="1" ht="11.25" customHeight="1" x14ac:dyDescent="0.2">
      <c r="A482" s="1433" t="s">
        <v>3302</v>
      </c>
      <c r="B482" s="1162">
        <v>3.08</v>
      </c>
      <c r="C482" s="1162">
        <v>3.0760000000000001</v>
      </c>
      <c r="D482" s="1163" t="s">
        <v>637</v>
      </c>
    </row>
    <row r="483" spans="1:4" s="1176" customFormat="1" ht="11.25" customHeight="1" x14ac:dyDescent="0.2">
      <c r="A483" s="1434"/>
      <c r="B483" s="1157">
        <v>3.08</v>
      </c>
      <c r="C483" s="1157">
        <v>3.0760000000000001</v>
      </c>
      <c r="D483" s="1164" t="s">
        <v>11</v>
      </c>
    </row>
    <row r="484" spans="1:4" s="1176" customFormat="1" ht="11.25" customHeight="1" x14ac:dyDescent="0.2">
      <c r="A484" s="1433" t="s">
        <v>4965</v>
      </c>
      <c r="B484" s="1162">
        <v>122.6</v>
      </c>
      <c r="C484" s="1162">
        <v>0</v>
      </c>
      <c r="D484" s="1163" t="s">
        <v>4937</v>
      </c>
    </row>
    <row r="485" spans="1:4" s="1176" customFormat="1" ht="11.25" customHeight="1" x14ac:dyDescent="0.2">
      <c r="A485" s="1433"/>
      <c r="B485" s="1162">
        <v>80</v>
      </c>
      <c r="C485" s="1162">
        <v>0</v>
      </c>
      <c r="D485" s="1163" t="s">
        <v>637</v>
      </c>
    </row>
    <row r="486" spans="1:4" s="1176" customFormat="1" ht="11.25" customHeight="1" x14ac:dyDescent="0.2">
      <c r="A486" s="1433"/>
      <c r="B486" s="1162">
        <v>840</v>
      </c>
      <c r="C486" s="1162">
        <v>840</v>
      </c>
      <c r="D486" s="1163" t="s">
        <v>4935</v>
      </c>
    </row>
    <row r="487" spans="1:4" s="1176" customFormat="1" ht="11.25" customHeight="1" x14ac:dyDescent="0.2">
      <c r="A487" s="1433"/>
      <c r="B487" s="1162">
        <v>65.94</v>
      </c>
      <c r="C487" s="1162">
        <v>65.929500000000004</v>
      </c>
      <c r="D487" s="1163" t="s">
        <v>3491</v>
      </c>
    </row>
    <row r="488" spans="1:4" s="1176" customFormat="1" ht="11.25" customHeight="1" x14ac:dyDescent="0.2">
      <c r="A488" s="1433"/>
      <c r="B488" s="1162">
        <v>175</v>
      </c>
      <c r="C488" s="1162">
        <v>175</v>
      </c>
      <c r="D488" s="1163" t="s">
        <v>643</v>
      </c>
    </row>
    <row r="489" spans="1:4" s="1176" customFormat="1" ht="11.25" customHeight="1" x14ac:dyDescent="0.2">
      <c r="A489" s="1434"/>
      <c r="B489" s="1157">
        <v>1283.54</v>
      </c>
      <c r="C489" s="1157">
        <v>1080.9295</v>
      </c>
      <c r="D489" s="1164" t="s">
        <v>11</v>
      </c>
    </row>
    <row r="490" spans="1:4" s="1176" customFormat="1" ht="11.25" customHeight="1" x14ac:dyDescent="0.2">
      <c r="A490" s="1433" t="s">
        <v>2677</v>
      </c>
      <c r="B490" s="1162">
        <v>440</v>
      </c>
      <c r="C490" s="1162">
        <v>440</v>
      </c>
      <c r="D490" s="1163" t="s">
        <v>636</v>
      </c>
    </row>
    <row r="491" spans="1:4" s="1176" customFormat="1" ht="11.25" customHeight="1" x14ac:dyDescent="0.2">
      <c r="A491" s="1433"/>
      <c r="B491" s="1162">
        <v>80</v>
      </c>
      <c r="C491" s="1162">
        <v>0</v>
      </c>
      <c r="D491" s="1163" t="s">
        <v>637</v>
      </c>
    </row>
    <row r="492" spans="1:4" s="1176" customFormat="1" ht="11.25" customHeight="1" x14ac:dyDescent="0.2">
      <c r="A492" s="1433"/>
      <c r="B492" s="1162">
        <v>245.07</v>
      </c>
      <c r="C492" s="1162">
        <v>245.071</v>
      </c>
      <c r="D492" s="1163" t="s">
        <v>4935</v>
      </c>
    </row>
    <row r="493" spans="1:4" s="1176" customFormat="1" ht="11.25" customHeight="1" x14ac:dyDescent="0.2">
      <c r="A493" s="1434"/>
      <c r="B493" s="1157">
        <v>765.06999999999994</v>
      </c>
      <c r="C493" s="1157">
        <v>685.07100000000003</v>
      </c>
      <c r="D493" s="1164" t="s">
        <v>11</v>
      </c>
    </row>
    <row r="494" spans="1:4" s="1176" customFormat="1" ht="11.25" customHeight="1" x14ac:dyDescent="0.2">
      <c r="A494" s="1433" t="s">
        <v>1606</v>
      </c>
      <c r="B494" s="1162">
        <v>221.69</v>
      </c>
      <c r="C494" s="1162">
        <v>0</v>
      </c>
      <c r="D494" s="1163" t="s">
        <v>4966</v>
      </c>
    </row>
    <row r="495" spans="1:4" s="1176" customFormat="1" ht="11.25" customHeight="1" x14ac:dyDescent="0.2">
      <c r="A495" s="1433"/>
      <c r="B495" s="1162">
        <v>45.15</v>
      </c>
      <c r="C495" s="1162">
        <v>6.6499999999999986</v>
      </c>
      <c r="D495" s="1163" t="s">
        <v>4935</v>
      </c>
    </row>
    <row r="496" spans="1:4" s="1176" customFormat="1" ht="11.25" customHeight="1" x14ac:dyDescent="0.2">
      <c r="A496" s="1433"/>
      <c r="B496" s="1162">
        <v>864</v>
      </c>
      <c r="C496" s="1162">
        <v>864</v>
      </c>
      <c r="D496" s="1163" t="s">
        <v>4938</v>
      </c>
    </row>
    <row r="497" spans="1:4" s="1176" customFormat="1" ht="11.25" customHeight="1" x14ac:dyDescent="0.2">
      <c r="A497" s="1433"/>
      <c r="B497" s="1162">
        <v>500</v>
      </c>
      <c r="C497" s="1162">
        <v>500</v>
      </c>
      <c r="D497" s="1163" t="s">
        <v>4313</v>
      </c>
    </row>
    <row r="498" spans="1:4" s="1176" customFormat="1" ht="11.25" customHeight="1" x14ac:dyDescent="0.2">
      <c r="A498" s="1434"/>
      <c r="B498" s="1157">
        <v>1630.84</v>
      </c>
      <c r="C498" s="1157">
        <v>1370.65</v>
      </c>
      <c r="D498" s="1164" t="s">
        <v>11</v>
      </c>
    </row>
    <row r="499" spans="1:4" s="1176" customFormat="1" ht="11.25" customHeight="1" x14ac:dyDescent="0.2">
      <c r="A499" s="1433" t="s">
        <v>1607</v>
      </c>
      <c r="B499" s="1162">
        <v>390</v>
      </c>
      <c r="C499" s="1162">
        <v>195</v>
      </c>
      <c r="D499" s="1163" t="s">
        <v>4948</v>
      </c>
    </row>
    <row r="500" spans="1:4" s="1176" customFormat="1" ht="11.25" customHeight="1" x14ac:dyDescent="0.2">
      <c r="A500" s="1433"/>
      <c r="B500" s="1162">
        <v>120</v>
      </c>
      <c r="C500" s="1162">
        <v>48.75</v>
      </c>
      <c r="D500" s="1163" t="s">
        <v>636</v>
      </c>
    </row>
    <row r="501" spans="1:4" s="1176" customFormat="1" ht="11.25" customHeight="1" x14ac:dyDescent="0.2">
      <c r="A501" s="1433"/>
      <c r="B501" s="1162">
        <v>320</v>
      </c>
      <c r="C501" s="1162">
        <v>320</v>
      </c>
      <c r="D501" s="1163" t="s">
        <v>637</v>
      </c>
    </row>
    <row r="502" spans="1:4" s="1176" customFormat="1" ht="11.25" customHeight="1" x14ac:dyDescent="0.2">
      <c r="A502" s="1433"/>
      <c r="B502" s="1162">
        <v>18630</v>
      </c>
      <c r="C502" s="1162">
        <v>5245.94686</v>
      </c>
      <c r="D502" s="1163" t="s">
        <v>4935</v>
      </c>
    </row>
    <row r="503" spans="1:4" s="1176" customFormat="1" ht="11.25" customHeight="1" x14ac:dyDescent="0.2">
      <c r="A503" s="1433"/>
      <c r="B503" s="1162">
        <v>500</v>
      </c>
      <c r="C503" s="1162">
        <v>500</v>
      </c>
      <c r="D503" s="1163" t="s">
        <v>4313</v>
      </c>
    </row>
    <row r="504" spans="1:4" s="1176" customFormat="1" ht="11.25" customHeight="1" x14ac:dyDescent="0.2">
      <c r="A504" s="1434"/>
      <c r="B504" s="1157">
        <v>19960</v>
      </c>
      <c r="C504" s="1157">
        <v>6309.69686</v>
      </c>
      <c r="D504" s="1164" t="s">
        <v>11</v>
      </c>
    </row>
    <row r="505" spans="1:4" s="1176" customFormat="1" ht="11.25" customHeight="1" x14ac:dyDescent="0.2">
      <c r="A505" s="1433" t="s">
        <v>1608</v>
      </c>
      <c r="B505" s="1162">
        <v>859.55</v>
      </c>
      <c r="C505" s="1162">
        <v>859.55100000000004</v>
      </c>
      <c r="D505" s="1163" t="s">
        <v>598</v>
      </c>
    </row>
    <row r="506" spans="1:4" s="1176" customFormat="1" ht="11.25" customHeight="1" x14ac:dyDescent="0.2">
      <c r="A506" s="1433"/>
      <c r="B506" s="1162">
        <v>2000</v>
      </c>
      <c r="C506" s="1162">
        <v>0</v>
      </c>
      <c r="D506" s="1163" t="s">
        <v>4936</v>
      </c>
    </row>
    <row r="507" spans="1:4" s="1176" customFormat="1" ht="11.25" customHeight="1" x14ac:dyDescent="0.2">
      <c r="A507" s="1434"/>
      <c r="B507" s="1157">
        <v>2859.55</v>
      </c>
      <c r="C507" s="1157">
        <v>859.55100000000004</v>
      </c>
      <c r="D507" s="1164" t="s">
        <v>11</v>
      </c>
    </row>
    <row r="508" spans="1:4" s="1176" customFormat="1" ht="11.25" customHeight="1" x14ac:dyDescent="0.2">
      <c r="A508" s="1433" t="s">
        <v>3800</v>
      </c>
      <c r="B508" s="1162">
        <v>174.4</v>
      </c>
      <c r="C508" s="1162">
        <v>83.757999999999996</v>
      </c>
      <c r="D508" s="1163" t="s">
        <v>4948</v>
      </c>
    </row>
    <row r="509" spans="1:4" s="1176" customFormat="1" ht="11.25" customHeight="1" x14ac:dyDescent="0.2">
      <c r="A509" s="1433"/>
      <c r="B509" s="1162">
        <v>320</v>
      </c>
      <c r="C509" s="1162">
        <v>320</v>
      </c>
      <c r="D509" s="1163" t="s">
        <v>637</v>
      </c>
    </row>
    <row r="510" spans="1:4" s="1176" customFormat="1" ht="11.25" customHeight="1" x14ac:dyDescent="0.2">
      <c r="A510" s="1433"/>
      <c r="B510" s="1162">
        <v>221.81</v>
      </c>
      <c r="C510" s="1162">
        <v>151.92400000000001</v>
      </c>
      <c r="D510" s="1163" t="s">
        <v>4935</v>
      </c>
    </row>
    <row r="511" spans="1:4" s="1176" customFormat="1" ht="11.25" customHeight="1" x14ac:dyDescent="0.2">
      <c r="A511" s="1434"/>
      <c r="B511" s="1157">
        <v>716.21</v>
      </c>
      <c r="C511" s="1157">
        <v>555.68200000000002</v>
      </c>
      <c r="D511" s="1164" t="s">
        <v>11</v>
      </c>
    </row>
    <row r="512" spans="1:4" s="1176" customFormat="1" ht="11.25" customHeight="1" x14ac:dyDescent="0.2">
      <c r="A512" s="1433" t="s">
        <v>3801</v>
      </c>
      <c r="B512" s="1162">
        <v>68.75</v>
      </c>
      <c r="C512" s="1162">
        <v>68.745929999999987</v>
      </c>
      <c r="D512" s="1163" t="s">
        <v>636</v>
      </c>
    </row>
    <row r="513" spans="1:4" s="1176" customFormat="1" ht="11.25" customHeight="1" x14ac:dyDescent="0.2">
      <c r="A513" s="1433"/>
      <c r="B513" s="1162">
        <v>60</v>
      </c>
      <c r="C513" s="1162">
        <v>0</v>
      </c>
      <c r="D513" s="1163" t="s">
        <v>3792</v>
      </c>
    </row>
    <row r="514" spans="1:4" s="1176" customFormat="1" ht="11.25" customHeight="1" x14ac:dyDescent="0.2">
      <c r="A514" s="1433"/>
      <c r="B514" s="1162">
        <v>150</v>
      </c>
      <c r="C514" s="1162">
        <v>0</v>
      </c>
      <c r="D514" s="1163" t="s">
        <v>4937</v>
      </c>
    </row>
    <row r="515" spans="1:4" s="1176" customFormat="1" ht="11.25" customHeight="1" x14ac:dyDescent="0.2">
      <c r="A515" s="1433"/>
      <c r="B515" s="1162">
        <v>500</v>
      </c>
      <c r="C515" s="1162">
        <v>500</v>
      </c>
      <c r="D515" s="1163" t="s">
        <v>4940</v>
      </c>
    </row>
    <row r="516" spans="1:4" s="1176" customFormat="1" ht="11.25" customHeight="1" x14ac:dyDescent="0.2">
      <c r="A516" s="1433"/>
      <c r="B516" s="1162">
        <v>5500</v>
      </c>
      <c r="C516" s="1162">
        <v>0</v>
      </c>
      <c r="D516" s="1163" t="s">
        <v>4941</v>
      </c>
    </row>
    <row r="517" spans="1:4" s="1176" customFormat="1" ht="11.25" customHeight="1" x14ac:dyDescent="0.2">
      <c r="A517" s="1434"/>
      <c r="B517" s="1157">
        <v>6278.75</v>
      </c>
      <c r="C517" s="1157">
        <v>568.74593000000004</v>
      </c>
      <c r="D517" s="1164" t="s">
        <v>11</v>
      </c>
    </row>
    <row r="518" spans="1:4" s="1176" customFormat="1" ht="11.25" customHeight="1" x14ac:dyDescent="0.2">
      <c r="A518" s="1433" t="s">
        <v>348</v>
      </c>
      <c r="B518" s="1162">
        <v>80</v>
      </c>
      <c r="C518" s="1162">
        <v>80</v>
      </c>
      <c r="D518" s="1163" t="s">
        <v>636</v>
      </c>
    </row>
    <row r="519" spans="1:4" s="1176" customFormat="1" ht="11.25" customHeight="1" x14ac:dyDescent="0.2">
      <c r="A519" s="1433"/>
      <c r="B519" s="1162">
        <v>57.15</v>
      </c>
      <c r="C519" s="1162">
        <v>57.15</v>
      </c>
      <c r="D519" s="1163" t="s">
        <v>648</v>
      </c>
    </row>
    <row r="520" spans="1:4" s="1176" customFormat="1" ht="11.25" customHeight="1" x14ac:dyDescent="0.2">
      <c r="A520" s="1433"/>
      <c r="B520" s="1162">
        <v>21.7</v>
      </c>
      <c r="C520" s="1162">
        <v>5.9300999999999995</v>
      </c>
      <c r="D520" s="1163" t="s">
        <v>4935</v>
      </c>
    </row>
    <row r="521" spans="1:4" s="1176" customFormat="1" ht="11.25" customHeight="1" x14ac:dyDescent="0.2">
      <c r="A521" s="1433"/>
      <c r="B521" s="1162">
        <v>99</v>
      </c>
      <c r="C521" s="1162">
        <v>99</v>
      </c>
      <c r="D521" s="1163" t="s">
        <v>4936</v>
      </c>
    </row>
    <row r="522" spans="1:4" s="1176" customFormat="1" ht="11.25" customHeight="1" x14ac:dyDescent="0.2">
      <c r="A522" s="1434"/>
      <c r="B522" s="1157">
        <v>257.85000000000002</v>
      </c>
      <c r="C522" s="1157">
        <v>242.08009999999999</v>
      </c>
      <c r="D522" s="1164" t="s">
        <v>11</v>
      </c>
    </row>
    <row r="523" spans="1:4" s="1176" customFormat="1" ht="11.25" customHeight="1" x14ac:dyDescent="0.2">
      <c r="A523" s="1433" t="s">
        <v>3303</v>
      </c>
      <c r="B523" s="1162">
        <v>2000</v>
      </c>
      <c r="C523" s="1162">
        <v>0</v>
      </c>
      <c r="D523" s="1163" t="s">
        <v>4936</v>
      </c>
    </row>
    <row r="524" spans="1:4" s="1176" customFormat="1" ht="11.25" customHeight="1" x14ac:dyDescent="0.2">
      <c r="A524" s="1434"/>
      <c r="B524" s="1157">
        <v>2000</v>
      </c>
      <c r="C524" s="1157">
        <v>0</v>
      </c>
      <c r="D524" s="1164" t="s">
        <v>11</v>
      </c>
    </row>
    <row r="525" spans="1:4" s="1176" customFormat="1" ht="11.25" customHeight="1" x14ac:dyDescent="0.2">
      <c r="A525" s="1433" t="s">
        <v>3802</v>
      </c>
      <c r="B525" s="1162">
        <v>14.33</v>
      </c>
      <c r="C525" s="1162">
        <v>14.319000000000001</v>
      </c>
      <c r="D525" s="1163" t="s">
        <v>3491</v>
      </c>
    </row>
    <row r="526" spans="1:4" s="1176" customFormat="1" ht="11.25" customHeight="1" x14ac:dyDescent="0.2">
      <c r="A526" s="1434"/>
      <c r="B526" s="1157">
        <v>14.33</v>
      </c>
      <c r="C526" s="1157">
        <v>14.319000000000001</v>
      </c>
      <c r="D526" s="1164" t="s">
        <v>11</v>
      </c>
    </row>
    <row r="527" spans="1:4" s="1176" customFormat="1" ht="11.25" customHeight="1" x14ac:dyDescent="0.2">
      <c r="A527" s="1433" t="s">
        <v>1609</v>
      </c>
      <c r="B527" s="1162">
        <v>875</v>
      </c>
      <c r="C527" s="1162">
        <v>727.74451999999997</v>
      </c>
      <c r="D527" s="1163" t="s">
        <v>3792</v>
      </c>
    </row>
    <row r="528" spans="1:4" s="1176" customFormat="1" ht="11.25" customHeight="1" x14ac:dyDescent="0.2">
      <c r="A528" s="1434"/>
      <c r="B528" s="1157">
        <v>875</v>
      </c>
      <c r="C528" s="1157">
        <v>727.74451999999997</v>
      </c>
      <c r="D528" s="1164" t="s">
        <v>11</v>
      </c>
    </row>
    <row r="529" spans="1:4" s="1176" customFormat="1" ht="11.25" customHeight="1" x14ac:dyDescent="0.2">
      <c r="A529" s="1433" t="s">
        <v>1610</v>
      </c>
      <c r="B529" s="1162">
        <v>17.52</v>
      </c>
      <c r="C529" s="1162">
        <v>17.52</v>
      </c>
      <c r="D529" s="1163" t="s">
        <v>4935</v>
      </c>
    </row>
    <row r="530" spans="1:4" s="1176" customFormat="1" ht="11.25" customHeight="1" x14ac:dyDescent="0.2">
      <c r="A530" s="1433"/>
      <c r="B530" s="1162">
        <v>500</v>
      </c>
      <c r="C530" s="1162">
        <v>500</v>
      </c>
      <c r="D530" s="1163" t="s">
        <v>4313</v>
      </c>
    </row>
    <row r="531" spans="1:4" s="1176" customFormat="1" ht="11.25" customHeight="1" x14ac:dyDescent="0.2">
      <c r="A531" s="1434"/>
      <c r="B531" s="1157">
        <v>517.52</v>
      </c>
      <c r="C531" s="1157">
        <v>517.52</v>
      </c>
      <c r="D531" s="1164" t="s">
        <v>11</v>
      </c>
    </row>
    <row r="532" spans="1:4" s="1176" customFormat="1" ht="11.25" customHeight="1" x14ac:dyDescent="0.2">
      <c r="A532" s="1433" t="s">
        <v>349</v>
      </c>
      <c r="B532" s="1162">
        <v>50.4</v>
      </c>
      <c r="C532" s="1162">
        <v>50.4</v>
      </c>
      <c r="D532" s="1163" t="s">
        <v>720</v>
      </c>
    </row>
    <row r="533" spans="1:4" s="1176" customFormat="1" ht="11.25" customHeight="1" x14ac:dyDescent="0.2">
      <c r="A533" s="1433"/>
      <c r="B533" s="1162">
        <v>8045</v>
      </c>
      <c r="C533" s="1162">
        <v>8045</v>
      </c>
      <c r="D533" s="1163" t="s">
        <v>662</v>
      </c>
    </row>
    <row r="534" spans="1:4" s="1176" customFormat="1" ht="11.25" customHeight="1" x14ac:dyDescent="0.2">
      <c r="A534" s="1433"/>
      <c r="B534" s="1162">
        <v>181.19</v>
      </c>
      <c r="C534" s="1162">
        <v>181.18899999999999</v>
      </c>
      <c r="D534" s="1163" t="s">
        <v>4935</v>
      </c>
    </row>
    <row r="535" spans="1:4" s="1176" customFormat="1" ht="11.25" customHeight="1" x14ac:dyDescent="0.2">
      <c r="A535" s="1433"/>
      <c r="B535" s="1162">
        <v>99</v>
      </c>
      <c r="C535" s="1162">
        <v>99</v>
      </c>
      <c r="D535" s="1163" t="s">
        <v>4936</v>
      </c>
    </row>
    <row r="536" spans="1:4" s="1176" customFormat="1" ht="11.25" customHeight="1" x14ac:dyDescent="0.2">
      <c r="A536" s="1434"/>
      <c r="B536" s="1157">
        <v>8375.59</v>
      </c>
      <c r="C536" s="1157">
        <v>8375.5889999999999</v>
      </c>
      <c r="D536" s="1164" t="s">
        <v>11</v>
      </c>
    </row>
    <row r="537" spans="1:4" s="1176" customFormat="1" ht="11.25" customHeight="1" x14ac:dyDescent="0.2">
      <c r="A537" s="1433" t="s">
        <v>1611</v>
      </c>
      <c r="B537" s="1162">
        <v>320</v>
      </c>
      <c r="C537" s="1162">
        <v>320</v>
      </c>
      <c r="D537" s="1163" t="s">
        <v>636</v>
      </c>
    </row>
    <row r="538" spans="1:4" s="1176" customFormat="1" ht="11.25" customHeight="1" x14ac:dyDescent="0.2">
      <c r="A538" s="1433"/>
      <c r="B538" s="1162">
        <v>98.2</v>
      </c>
      <c r="C538" s="1162">
        <v>0</v>
      </c>
      <c r="D538" s="1163" t="s">
        <v>4937</v>
      </c>
    </row>
    <row r="539" spans="1:4" s="1176" customFormat="1" ht="11.25" customHeight="1" x14ac:dyDescent="0.2">
      <c r="A539" s="1433"/>
      <c r="B539" s="1162">
        <v>50</v>
      </c>
      <c r="C539" s="1162">
        <v>50</v>
      </c>
      <c r="D539" s="1163" t="s">
        <v>3155</v>
      </c>
    </row>
    <row r="540" spans="1:4" s="1176" customFormat="1" ht="11.25" customHeight="1" x14ac:dyDescent="0.2">
      <c r="A540" s="1434"/>
      <c r="B540" s="1157">
        <v>468.2</v>
      </c>
      <c r="C540" s="1157">
        <v>370</v>
      </c>
      <c r="D540" s="1164" t="s">
        <v>11</v>
      </c>
    </row>
    <row r="541" spans="1:4" s="1176" customFormat="1" ht="11.25" customHeight="1" x14ac:dyDescent="0.2">
      <c r="A541" s="1433" t="s">
        <v>3304</v>
      </c>
      <c r="B541" s="1162">
        <v>314</v>
      </c>
      <c r="C541" s="1162">
        <v>273.90309000000002</v>
      </c>
      <c r="D541" s="1163" t="s">
        <v>718</v>
      </c>
    </row>
    <row r="542" spans="1:4" s="1176" customFormat="1" ht="11.25" customHeight="1" x14ac:dyDescent="0.2">
      <c r="A542" s="1433"/>
      <c r="B542" s="1162">
        <v>110</v>
      </c>
      <c r="C542" s="1162">
        <v>78.8</v>
      </c>
      <c r="D542" s="1163" t="s">
        <v>619</v>
      </c>
    </row>
    <row r="543" spans="1:4" s="1176" customFormat="1" ht="11.25" customHeight="1" x14ac:dyDescent="0.2">
      <c r="A543" s="1434"/>
      <c r="B543" s="1157">
        <v>424</v>
      </c>
      <c r="C543" s="1157">
        <v>352.70308999999997</v>
      </c>
      <c r="D543" s="1164" t="s">
        <v>11</v>
      </c>
    </row>
    <row r="544" spans="1:4" s="1176" customFormat="1" ht="11.25" customHeight="1" x14ac:dyDescent="0.2">
      <c r="A544" s="1433" t="s">
        <v>1612</v>
      </c>
      <c r="B544" s="1162">
        <v>400</v>
      </c>
      <c r="C544" s="1162">
        <v>400</v>
      </c>
      <c r="D544" s="1163" t="s">
        <v>636</v>
      </c>
    </row>
    <row r="545" spans="1:4" s="1176" customFormat="1" ht="11.25" customHeight="1" x14ac:dyDescent="0.2">
      <c r="A545" s="1433"/>
      <c r="B545" s="1162">
        <v>200</v>
      </c>
      <c r="C545" s="1162">
        <v>200</v>
      </c>
      <c r="D545" s="1163" t="s">
        <v>4939</v>
      </c>
    </row>
    <row r="546" spans="1:4" s="1176" customFormat="1" ht="11.25" customHeight="1" x14ac:dyDescent="0.2">
      <c r="A546" s="1434"/>
      <c r="B546" s="1157">
        <v>600</v>
      </c>
      <c r="C546" s="1157">
        <v>600</v>
      </c>
      <c r="D546" s="1164" t="s">
        <v>11</v>
      </c>
    </row>
    <row r="547" spans="1:4" s="1176" customFormat="1" ht="11.25" customHeight="1" x14ac:dyDescent="0.2">
      <c r="A547" s="1433" t="s">
        <v>1613</v>
      </c>
      <c r="B547" s="1162">
        <v>525</v>
      </c>
      <c r="C547" s="1162">
        <v>479.16399999999999</v>
      </c>
      <c r="D547" s="1163" t="s">
        <v>636</v>
      </c>
    </row>
    <row r="548" spans="1:4" s="1176" customFormat="1" ht="11.25" customHeight="1" x14ac:dyDescent="0.2">
      <c r="A548" s="1433"/>
      <c r="B548" s="1162">
        <v>1138.96</v>
      </c>
      <c r="C548" s="1162">
        <v>1138.96</v>
      </c>
      <c r="D548" s="1163" t="s">
        <v>3792</v>
      </c>
    </row>
    <row r="549" spans="1:4" s="1176" customFormat="1" ht="11.25" customHeight="1" x14ac:dyDescent="0.2">
      <c r="A549" s="1433"/>
      <c r="B549" s="1162">
        <v>150</v>
      </c>
      <c r="C549" s="1162">
        <v>0</v>
      </c>
      <c r="D549" s="1163" t="s">
        <v>4937</v>
      </c>
    </row>
    <row r="550" spans="1:4" s="1176" customFormat="1" ht="11.25" customHeight="1" x14ac:dyDescent="0.2">
      <c r="A550" s="1433"/>
      <c r="B550" s="1162">
        <v>362</v>
      </c>
      <c r="C550" s="1162">
        <v>320</v>
      </c>
      <c r="D550" s="1163" t="s">
        <v>637</v>
      </c>
    </row>
    <row r="551" spans="1:4" s="1176" customFormat="1" ht="11.25" customHeight="1" x14ac:dyDescent="0.2">
      <c r="A551" s="1433"/>
      <c r="B551" s="1162">
        <v>79</v>
      </c>
      <c r="C551" s="1162">
        <v>79</v>
      </c>
      <c r="D551" s="1163" t="s">
        <v>657</v>
      </c>
    </row>
    <row r="552" spans="1:4" s="1176" customFormat="1" ht="11.25" customHeight="1" x14ac:dyDescent="0.2">
      <c r="A552" s="1433"/>
      <c r="B552" s="1162">
        <v>109.4</v>
      </c>
      <c r="C552" s="1162">
        <v>109.396</v>
      </c>
      <c r="D552" s="1163" t="s">
        <v>4935</v>
      </c>
    </row>
    <row r="553" spans="1:4" s="1176" customFormat="1" ht="11.25" customHeight="1" x14ac:dyDescent="0.2">
      <c r="A553" s="1434"/>
      <c r="B553" s="1157">
        <v>2364.36</v>
      </c>
      <c r="C553" s="1157">
        <v>2126.52</v>
      </c>
      <c r="D553" s="1164" t="s">
        <v>11</v>
      </c>
    </row>
    <row r="554" spans="1:4" s="1176" customFormat="1" ht="11.25" customHeight="1" x14ac:dyDescent="0.2">
      <c r="A554" s="1433" t="s">
        <v>3803</v>
      </c>
      <c r="B554" s="1162">
        <v>8000</v>
      </c>
      <c r="C554" s="1162">
        <v>0</v>
      </c>
      <c r="D554" s="1163" t="s">
        <v>2748</v>
      </c>
    </row>
    <row r="555" spans="1:4" s="1176" customFormat="1" ht="11.25" customHeight="1" x14ac:dyDescent="0.2">
      <c r="A555" s="1434"/>
      <c r="B555" s="1157">
        <v>8000</v>
      </c>
      <c r="C555" s="1157">
        <v>0</v>
      </c>
      <c r="D555" s="1164" t="s">
        <v>11</v>
      </c>
    </row>
    <row r="556" spans="1:4" s="1176" customFormat="1" ht="11.25" customHeight="1" x14ac:dyDescent="0.2">
      <c r="A556" s="1433" t="s">
        <v>3804</v>
      </c>
      <c r="B556" s="1162">
        <v>261.27999999999997</v>
      </c>
      <c r="C556" s="1162">
        <v>223.53070999999997</v>
      </c>
      <c r="D556" s="1163" t="s">
        <v>636</v>
      </c>
    </row>
    <row r="557" spans="1:4" s="1176" customFormat="1" ht="11.25" customHeight="1" x14ac:dyDescent="0.2">
      <c r="A557" s="1433"/>
      <c r="B557" s="1162">
        <v>177.44</v>
      </c>
      <c r="C557" s="1162">
        <v>177.44</v>
      </c>
      <c r="D557" s="1163" t="s">
        <v>637</v>
      </c>
    </row>
    <row r="558" spans="1:4" s="1176" customFormat="1" ht="11.25" customHeight="1" x14ac:dyDescent="0.2">
      <c r="A558" s="1434"/>
      <c r="B558" s="1157">
        <v>438.71999999999997</v>
      </c>
      <c r="C558" s="1157">
        <v>400.97070999999994</v>
      </c>
      <c r="D558" s="1164" t="s">
        <v>11</v>
      </c>
    </row>
    <row r="559" spans="1:4" s="1176" customFormat="1" ht="11.25" customHeight="1" x14ac:dyDescent="0.2">
      <c r="A559" s="1433" t="s">
        <v>1614</v>
      </c>
      <c r="B559" s="1162">
        <v>320</v>
      </c>
      <c r="C559" s="1162">
        <v>320</v>
      </c>
      <c r="D559" s="1163" t="s">
        <v>636</v>
      </c>
    </row>
    <row r="560" spans="1:4" s="1176" customFormat="1" ht="11.25" customHeight="1" x14ac:dyDescent="0.2">
      <c r="A560" s="1433"/>
      <c r="B560" s="1162">
        <v>80</v>
      </c>
      <c r="C560" s="1162">
        <v>0</v>
      </c>
      <c r="D560" s="1163" t="s">
        <v>637</v>
      </c>
    </row>
    <row r="561" spans="1:4" s="1176" customFormat="1" ht="11.25" customHeight="1" x14ac:dyDescent="0.2">
      <c r="A561" s="1433"/>
      <c r="B561" s="1162">
        <v>279.08</v>
      </c>
      <c r="C561" s="1162">
        <v>225.23902000000004</v>
      </c>
      <c r="D561" s="1163" t="s">
        <v>4935</v>
      </c>
    </row>
    <row r="562" spans="1:4" s="1176" customFormat="1" ht="11.25" customHeight="1" x14ac:dyDescent="0.2">
      <c r="A562" s="1434"/>
      <c r="B562" s="1157">
        <v>679.07999999999993</v>
      </c>
      <c r="C562" s="1157">
        <v>545.2390200000001</v>
      </c>
      <c r="D562" s="1164" t="s">
        <v>11</v>
      </c>
    </row>
    <row r="563" spans="1:4" s="1176" customFormat="1" ht="11.25" customHeight="1" x14ac:dyDescent="0.2">
      <c r="A563" s="1433" t="s">
        <v>4967</v>
      </c>
      <c r="B563" s="1162">
        <v>105.8</v>
      </c>
      <c r="C563" s="1162">
        <v>82.741500000000002</v>
      </c>
      <c r="D563" s="1163" t="s">
        <v>4935</v>
      </c>
    </row>
    <row r="564" spans="1:4" s="1176" customFormat="1" ht="11.25" customHeight="1" x14ac:dyDescent="0.2">
      <c r="A564" s="1434"/>
      <c r="B564" s="1157">
        <v>105.8</v>
      </c>
      <c r="C564" s="1157">
        <v>82.741500000000002</v>
      </c>
      <c r="D564" s="1164" t="s">
        <v>11</v>
      </c>
    </row>
    <row r="565" spans="1:4" s="1176" customFormat="1" ht="11.25" customHeight="1" x14ac:dyDescent="0.2">
      <c r="A565" s="1433" t="s">
        <v>1615</v>
      </c>
      <c r="B565" s="1162">
        <v>400</v>
      </c>
      <c r="C565" s="1162">
        <v>400</v>
      </c>
      <c r="D565" s="1163" t="s">
        <v>636</v>
      </c>
    </row>
    <row r="566" spans="1:4" s="1176" customFormat="1" ht="11.25" customHeight="1" x14ac:dyDescent="0.2">
      <c r="A566" s="1433"/>
      <c r="B566" s="1162">
        <v>80</v>
      </c>
      <c r="C566" s="1162">
        <v>80</v>
      </c>
      <c r="D566" s="1163" t="s">
        <v>637</v>
      </c>
    </row>
    <row r="567" spans="1:4" s="1176" customFormat="1" ht="11.25" customHeight="1" x14ac:dyDescent="0.2">
      <c r="A567" s="1433"/>
      <c r="B567" s="1162">
        <v>53.26</v>
      </c>
      <c r="C567" s="1162">
        <v>53.262</v>
      </c>
      <c r="D567" s="1163" t="s">
        <v>4935</v>
      </c>
    </row>
    <row r="568" spans="1:4" s="1176" customFormat="1" ht="11.25" customHeight="1" x14ac:dyDescent="0.2">
      <c r="A568" s="1433"/>
      <c r="B568" s="1162">
        <v>75.69</v>
      </c>
      <c r="C568" s="1162">
        <v>75.675999999999988</v>
      </c>
      <c r="D568" s="1163" t="s">
        <v>3491</v>
      </c>
    </row>
    <row r="569" spans="1:4" s="1176" customFormat="1" ht="11.25" customHeight="1" x14ac:dyDescent="0.2">
      <c r="A569" s="1433"/>
      <c r="B569" s="1162">
        <v>500</v>
      </c>
      <c r="C569" s="1162">
        <v>500</v>
      </c>
      <c r="D569" s="1163" t="s">
        <v>4313</v>
      </c>
    </row>
    <row r="570" spans="1:4" s="1176" customFormat="1" ht="11.25" customHeight="1" x14ac:dyDescent="0.2">
      <c r="A570" s="1434"/>
      <c r="B570" s="1157">
        <v>1108.95</v>
      </c>
      <c r="C570" s="1157">
        <v>1108.9379999999999</v>
      </c>
      <c r="D570" s="1164" t="s">
        <v>11</v>
      </c>
    </row>
    <row r="571" spans="1:4" s="1176" customFormat="1" ht="11.25" customHeight="1" x14ac:dyDescent="0.2">
      <c r="A571" s="1433" t="s">
        <v>1616</v>
      </c>
      <c r="B571" s="1162">
        <v>160</v>
      </c>
      <c r="C571" s="1162">
        <v>160</v>
      </c>
      <c r="D571" s="1163" t="s">
        <v>636</v>
      </c>
    </row>
    <row r="572" spans="1:4" s="1176" customFormat="1" ht="11.25" customHeight="1" x14ac:dyDescent="0.2">
      <c r="A572" s="1433"/>
      <c r="B572" s="1162">
        <v>225</v>
      </c>
      <c r="C572" s="1162">
        <v>0</v>
      </c>
      <c r="D572" s="1163" t="s">
        <v>4936</v>
      </c>
    </row>
    <row r="573" spans="1:4" s="1176" customFormat="1" ht="11.25" customHeight="1" x14ac:dyDescent="0.2">
      <c r="A573" s="1434"/>
      <c r="B573" s="1157">
        <v>385</v>
      </c>
      <c r="C573" s="1157">
        <v>160</v>
      </c>
      <c r="D573" s="1164" t="s">
        <v>11</v>
      </c>
    </row>
    <row r="574" spans="1:4" s="1176" customFormat="1" ht="11.25" customHeight="1" x14ac:dyDescent="0.2">
      <c r="A574" s="1433" t="s">
        <v>350</v>
      </c>
      <c r="B574" s="1162">
        <v>383.81</v>
      </c>
      <c r="C574" s="1162">
        <v>383.80569000000003</v>
      </c>
      <c r="D574" s="1163" t="s">
        <v>636</v>
      </c>
    </row>
    <row r="575" spans="1:4" s="1176" customFormat="1" ht="11.25" customHeight="1" x14ac:dyDescent="0.2">
      <c r="A575" s="1433"/>
      <c r="B575" s="1162">
        <v>110.4</v>
      </c>
      <c r="C575" s="1162">
        <v>0</v>
      </c>
      <c r="D575" s="1163" t="s">
        <v>4937</v>
      </c>
    </row>
    <row r="576" spans="1:4" s="1176" customFormat="1" ht="11.25" customHeight="1" x14ac:dyDescent="0.2">
      <c r="A576" s="1433"/>
      <c r="B576" s="1162">
        <v>3000</v>
      </c>
      <c r="C576" s="1162">
        <v>2400</v>
      </c>
      <c r="D576" s="1163" t="s">
        <v>640</v>
      </c>
    </row>
    <row r="577" spans="1:4" s="1176" customFormat="1" ht="11.25" customHeight="1" x14ac:dyDescent="0.2">
      <c r="A577" s="1433"/>
      <c r="B577" s="1162">
        <v>333.54999999999995</v>
      </c>
      <c r="C577" s="1162">
        <v>333.50217000000004</v>
      </c>
      <c r="D577" s="1163" t="s">
        <v>637</v>
      </c>
    </row>
    <row r="578" spans="1:4" s="1176" customFormat="1" ht="11.25" customHeight="1" x14ac:dyDescent="0.2">
      <c r="A578" s="1433"/>
      <c r="B578" s="1162">
        <v>566.61</v>
      </c>
      <c r="C578" s="1162">
        <v>450.67724999999996</v>
      </c>
      <c r="D578" s="1163" t="s">
        <v>4935</v>
      </c>
    </row>
    <row r="579" spans="1:4" s="1176" customFormat="1" ht="11.25" customHeight="1" x14ac:dyDescent="0.2">
      <c r="A579" s="1433"/>
      <c r="B579" s="1162">
        <v>99</v>
      </c>
      <c r="C579" s="1162">
        <v>99</v>
      </c>
      <c r="D579" s="1163" t="s">
        <v>4936</v>
      </c>
    </row>
    <row r="580" spans="1:4" s="1176" customFormat="1" ht="11.25" customHeight="1" x14ac:dyDescent="0.2">
      <c r="A580" s="1434"/>
      <c r="B580" s="1157">
        <v>4493.37</v>
      </c>
      <c r="C580" s="1157">
        <v>3666.9851100000005</v>
      </c>
      <c r="D580" s="1164" t="s">
        <v>11</v>
      </c>
    </row>
    <row r="581" spans="1:4" s="1176" customFormat="1" ht="11.25" customHeight="1" x14ac:dyDescent="0.2">
      <c r="A581" s="1433" t="s">
        <v>2678</v>
      </c>
      <c r="B581" s="1162">
        <v>1000</v>
      </c>
      <c r="C581" s="1162">
        <v>1000</v>
      </c>
      <c r="D581" s="1163" t="s">
        <v>4939</v>
      </c>
    </row>
    <row r="582" spans="1:4" s="1176" customFormat="1" ht="11.25" customHeight="1" x14ac:dyDescent="0.2">
      <c r="A582" s="1434"/>
      <c r="B582" s="1157">
        <v>1000</v>
      </c>
      <c r="C582" s="1157">
        <v>1000</v>
      </c>
      <c r="D582" s="1164" t="s">
        <v>11</v>
      </c>
    </row>
    <row r="583" spans="1:4" s="1176" customFormat="1" ht="11.25" customHeight="1" x14ac:dyDescent="0.2">
      <c r="A583" s="1433" t="s">
        <v>4968</v>
      </c>
      <c r="B583" s="1162">
        <v>468</v>
      </c>
      <c r="C583" s="1162">
        <v>468</v>
      </c>
      <c r="D583" s="1163" t="s">
        <v>636</v>
      </c>
    </row>
    <row r="584" spans="1:4" s="1176" customFormat="1" ht="11.25" customHeight="1" x14ac:dyDescent="0.2">
      <c r="A584" s="1433"/>
      <c r="B584" s="1162">
        <v>109.49</v>
      </c>
      <c r="C584" s="1162">
        <v>109.49299999999999</v>
      </c>
      <c r="D584" s="1163" t="s">
        <v>4935</v>
      </c>
    </row>
    <row r="585" spans="1:4" s="1176" customFormat="1" ht="11.25" customHeight="1" x14ac:dyDescent="0.2">
      <c r="A585" s="1433"/>
      <c r="B585" s="1162">
        <v>500</v>
      </c>
      <c r="C585" s="1162">
        <v>500</v>
      </c>
      <c r="D585" s="1163" t="s">
        <v>4313</v>
      </c>
    </row>
    <row r="586" spans="1:4" s="1176" customFormat="1" ht="11.25" customHeight="1" x14ac:dyDescent="0.2">
      <c r="A586" s="1434"/>
      <c r="B586" s="1157">
        <v>1077.49</v>
      </c>
      <c r="C586" s="1157">
        <v>1077.4929999999999</v>
      </c>
      <c r="D586" s="1164" t="s">
        <v>11</v>
      </c>
    </row>
    <row r="587" spans="1:4" s="1176" customFormat="1" ht="11.25" customHeight="1" x14ac:dyDescent="0.2">
      <c r="A587" s="1433" t="s">
        <v>4969</v>
      </c>
      <c r="B587" s="1162">
        <v>171.6</v>
      </c>
      <c r="C587" s="1162">
        <v>171.6</v>
      </c>
      <c r="D587" s="1163" t="s">
        <v>636</v>
      </c>
    </row>
    <row r="588" spans="1:4" s="1176" customFormat="1" ht="11.25" customHeight="1" x14ac:dyDescent="0.2">
      <c r="A588" s="1433"/>
      <c r="B588" s="1162">
        <v>284.56</v>
      </c>
      <c r="C588" s="1162">
        <v>284.56</v>
      </c>
      <c r="D588" s="1163" t="s">
        <v>637</v>
      </c>
    </row>
    <row r="589" spans="1:4" s="1176" customFormat="1" ht="11.25" customHeight="1" x14ac:dyDescent="0.2">
      <c r="A589" s="1434"/>
      <c r="B589" s="1157">
        <v>456.15999999999997</v>
      </c>
      <c r="C589" s="1157">
        <v>456.15999999999997</v>
      </c>
      <c r="D589" s="1164" t="s">
        <v>11</v>
      </c>
    </row>
    <row r="590" spans="1:4" s="1176" customFormat="1" ht="11.25" customHeight="1" x14ac:dyDescent="0.2">
      <c r="A590" s="1433" t="s">
        <v>303</v>
      </c>
      <c r="B590" s="1162">
        <v>151.19999999999999</v>
      </c>
      <c r="C590" s="1162">
        <v>151.19999999999999</v>
      </c>
      <c r="D590" s="1163" t="s">
        <v>637</v>
      </c>
    </row>
    <row r="591" spans="1:4" s="1176" customFormat="1" ht="11.25" customHeight="1" x14ac:dyDescent="0.2">
      <c r="A591" s="1433"/>
      <c r="B591" s="1162">
        <v>68.55</v>
      </c>
      <c r="C591" s="1162">
        <v>42.088380000000001</v>
      </c>
      <c r="D591" s="1163" t="s">
        <v>4935</v>
      </c>
    </row>
    <row r="592" spans="1:4" s="1176" customFormat="1" ht="11.25" customHeight="1" x14ac:dyDescent="0.2">
      <c r="A592" s="1433"/>
      <c r="B592" s="1162">
        <v>99</v>
      </c>
      <c r="C592" s="1162">
        <v>99</v>
      </c>
      <c r="D592" s="1163" t="s">
        <v>4936</v>
      </c>
    </row>
    <row r="593" spans="1:4" s="1176" customFormat="1" ht="11.25" customHeight="1" x14ac:dyDescent="0.2">
      <c r="A593" s="1434"/>
      <c r="B593" s="1157">
        <v>318.75</v>
      </c>
      <c r="C593" s="1157">
        <v>292.28838000000002</v>
      </c>
      <c r="D593" s="1164" t="s">
        <v>11</v>
      </c>
    </row>
    <row r="594" spans="1:4" s="1176" customFormat="1" ht="11.25" customHeight="1" x14ac:dyDescent="0.2">
      <c r="A594" s="1433" t="s">
        <v>2679</v>
      </c>
      <c r="B594" s="1162">
        <v>80.599999999999994</v>
      </c>
      <c r="C594" s="1162">
        <v>80.599999999999994</v>
      </c>
      <c r="D594" s="1163" t="s">
        <v>3789</v>
      </c>
    </row>
    <row r="595" spans="1:4" s="1176" customFormat="1" ht="11.25" customHeight="1" x14ac:dyDescent="0.2">
      <c r="A595" s="1433"/>
      <c r="B595" s="1162">
        <v>13579.3</v>
      </c>
      <c r="C595" s="1162">
        <v>10950.638059999999</v>
      </c>
      <c r="D595" s="1163" t="s">
        <v>4935</v>
      </c>
    </row>
    <row r="596" spans="1:4" s="1176" customFormat="1" ht="11.25" customHeight="1" x14ac:dyDescent="0.2">
      <c r="A596" s="1433"/>
      <c r="B596" s="1162">
        <v>225</v>
      </c>
      <c r="C596" s="1162">
        <v>0</v>
      </c>
      <c r="D596" s="1163" t="s">
        <v>4936</v>
      </c>
    </row>
    <row r="597" spans="1:4" s="1176" customFormat="1" ht="11.25" customHeight="1" x14ac:dyDescent="0.2">
      <c r="A597" s="1433"/>
      <c r="B597" s="1162">
        <v>500</v>
      </c>
      <c r="C597" s="1162">
        <v>500</v>
      </c>
      <c r="D597" s="1163" t="s">
        <v>4313</v>
      </c>
    </row>
    <row r="598" spans="1:4" s="1176" customFormat="1" ht="11.25" customHeight="1" x14ac:dyDescent="0.2">
      <c r="A598" s="1434"/>
      <c r="B598" s="1157">
        <v>14384.9</v>
      </c>
      <c r="C598" s="1157">
        <v>11531.23806</v>
      </c>
      <c r="D598" s="1164" t="s">
        <v>11</v>
      </c>
    </row>
    <row r="599" spans="1:4" s="1176" customFormat="1" ht="11.25" customHeight="1" x14ac:dyDescent="0.2">
      <c r="A599" s="1433" t="s">
        <v>3089</v>
      </c>
      <c r="B599" s="1162">
        <v>76</v>
      </c>
      <c r="C599" s="1162">
        <v>19.116430000000001</v>
      </c>
      <c r="D599" s="1163" t="s">
        <v>636</v>
      </c>
    </row>
    <row r="600" spans="1:4" s="1176" customFormat="1" ht="11.25" customHeight="1" x14ac:dyDescent="0.2">
      <c r="A600" s="1433"/>
      <c r="B600" s="1162">
        <v>42.83</v>
      </c>
      <c r="C600" s="1162">
        <v>42.831000000000003</v>
      </c>
      <c r="D600" s="1163" t="s">
        <v>4935</v>
      </c>
    </row>
    <row r="601" spans="1:4" s="1176" customFormat="1" ht="11.25" customHeight="1" x14ac:dyDescent="0.2">
      <c r="A601" s="1434"/>
      <c r="B601" s="1157">
        <v>118.83</v>
      </c>
      <c r="C601" s="1157">
        <v>61.947430000000004</v>
      </c>
      <c r="D601" s="1164" t="s">
        <v>11</v>
      </c>
    </row>
    <row r="602" spans="1:4" s="1176" customFormat="1" ht="11.25" customHeight="1" x14ac:dyDescent="0.2">
      <c r="A602" s="1433" t="s">
        <v>4970</v>
      </c>
      <c r="B602" s="1162">
        <v>352.25</v>
      </c>
      <c r="C602" s="1162">
        <v>352.25299999999999</v>
      </c>
      <c r="D602" s="1163" t="s">
        <v>4935</v>
      </c>
    </row>
    <row r="603" spans="1:4" s="1176" customFormat="1" ht="11.25" customHeight="1" x14ac:dyDescent="0.2">
      <c r="A603" s="1434"/>
      <c r="B603" s="1157">
        <v>352.25</v>
      </c>
      <c r="C603" s="1157">
        <v>352.25299999999999</v>
      </c>
      <c r="D603" s="1164" t="s">
        <v>11</v>
      </c>
    </row>
    <row r="604" spans="1:4" s="1176" customFormat="1" ht="11.25" customHeight="1" x14ac:dyDescent="0.2">
      <c r="A604" s="1433" t="s">
        <v>1617</v>
      </c>
      <c r="B604" s="1162">
        <v>5365</v>
      </c>
      <c r="C604" s="1162">
        <v>5365</v>
      </c>
      <c r="D604" s="1163" t="s">
        <v>662</v>
      </c>
    </row>
    <row r="605" spans="1:4" s="1176" customFormat="1" ht="11.25" customHeight="1" x14ac:dyDescent="0.2">
      <c r="A605" s="1433"/>
      <c r="B605" s="1162">
        <v>79.98</v>
      </c>
      <c r="C605" s="1162">
        <v>79.98</v>
      </c>
      <c r="D605" s="1163" t="s">
        <v>637</v>
      </c>
    </row>
    <row r="606" spans="1:4" s="1176" customFormat="1" ht="11.25" customHeight="1" x14ac:dyDescent="0.2">
      <c r="A606" s="1433"/>
      <c r="B606" s="1162">
        <v>48.28</v>
      </c>
      <c r="C606" s="1162">
        <v>48.281999999999996</v>
      </c>
      <c r="D606" s="1163" t="s">
        <v>4935</v>
      </c>
    </row>
    <row r="607" spans="1:4" s="1176" customFormat="1" ht="11.25" customHeight="1" x14ac:dyDescent="0.2">
      <c r="A607" s="1433"/>
      <c r="B607" s="1162">
        <v>200</v>
      </c>
      <c r="C607" s="1162">
        <v>200</v>
      </c>
      <c r="D607" s="1163" t="s">
        <v>4945</v>
      </c>
    </row>
    <row r="608" spans="1:4" s="1176" customFormat="1" ht="11.25" customHeight="1" x14ac:dyDescent="0.2">
      <c r="A608" s="1434"/>
      <c r="B608" s="1157">
        <v>5693.2599999999993</v>
      </c>
      <c r="C608" s="1157">
        <v>5693.2619999999997</v>
      </c>
      <c r="D608" s="1164" t="s">
        <v>11</v>
      </c>
    </row>
    <row r="609" spans="1:4" s="1176" customFormat="1" ht="11.25" customHeight="1" x14ac:dyDescent="0.2">
      <c r="A609" s="1433" t="s">
        <v>4971</v>
      </c>
      <c r="B609" s="1162">
        <v>30</v>
      </c>
      <c r="C609" s="1162">
        <v>30</v>
      </c>
      <c r="D609" s="1163" t="s">
        <v>3155</v>
      </c>
    </row>
    <row r="610" spans="1:4" s="1176" customFormat="1" ht="11.25" customHeight="1" x14ac:dyDescent="0.2">
      <c r="A610" s="1434"/>
      <c r="B610" s="1157">
        <v>30</v>
      </c>
      <c r="C610" s="1157">
        <v>30</v>
      </c>
      <c r="D610" s="1164" t="s">
        <v>11</v>
      </c>
    </row>
    <row r="611" spans="1:4" s="1176" customFormat="1" ht="11.25" customHeight="1" x14ac:dyDescent="0.2">
      <c r="A611" s="1433" t="s">
        <v>1618</v>
      </c>
      <c r="B611" s="1162">
        <v>43.8</v>
      </c>
      <c r="C611" s="1162">
        <v>43.8</v>
      </c>
      <c r="D611" s="1163" t="s">
        <v>3789</v>
      </c>
    </row>
    <row r="612" spans="1:4" s="1176" customFormat="1" ht="11.25" customHeight="1" x14ac:dyDescent="0.2">
      <c r="A612" s="1433"/>
      <c r="B612" s="1162">
        <v>129.32</v>
      </c>
      <c r="C612" s="1162">
        <v>129.32300000000001</v>
      </c>
      <c r="D612" s="1163" t="s">
        <v>4935</v>
      </c>
    </row>
    <row r="613" spans="1:4" s="1176" customFormat="1" ht="11.25" customHeight="1" x14ac:dyDescent="0.2">
      <c r="A613" s="1434"/>
      <c r="B613" s="1157">
        <v>173.12</v>
      </c>
      <c r="C613" s="1157">
        <v>173.12299999999999</v>
      </c>
      <c r="D613" s="1164" t="s">
        <v>11</v>
      </c>
    </row>
    <row r="614" spans="1:4" s="1176" customFormat="1" ht="11.25" customHeight="1" x14ac:dyDescent="0.2">
      <c r="A614" s="1433" t="s">
        <v>4972</v>
      </c>
      <c r="B614" s="1162">
        <v>48</v>
      </c>
      <c r="C614" s="1162">
        <v>48</v>
      </c>
      <c r="D614" s="1163" t="s">
        <v>637</v>
      </c>
    </row>
    <row r="615" spans="1:4" s="1176" customFormat="1" ht="11.25" customHeight="1" x14ac:dyDescent="0.2">
      <c r="A615" s="1433"/>
      <c r="B615" s="1162">
        <v>14.7</v>
      </c>
      <c r="C615" s="1162">
        <v>14.7</v>
      </c>
      <c r="D615" s="1163" t="s">
        <v>4935</v>
      </c>
    </row>
    <row r="616" spans="1:4" s="1176" customFormat="1" ht="11.25" customHeight="1" x14ac:dyDescent="0.2">
      <c r="A616" s="1434"/>
      <c r="B616" s="1157">
        <v>62.7</v>
      </c>
      <c r="C616" s="1157">
        <v>62.7</v>
      </c>
      <c r="D616" s="1164" t="s">
        <v>11</v>
      </c>
    </row>
    <row r="617" spans="1:4" s="1176" customFormat="1" ht="11.25" customHeight="1" x14ac:dyDescent="0.2">
      <c r="A617" s="1433" t="s">
        <v>3094</v>
      </c>
      <c r="B617" s="1162">
        <v>80</v>
      </c>
      <c r="C617" s="1162">
        <v>80</v>
      </c>
      <c r="D617" s="1163" t="s">
        <v>636</v>
      </c>
    </row>
    <row r="618" spans="1:4" s="1176" customFormat="1" ht="11.25" customHeight="1" x14ac:dyDescent="0.2">
      <c r="A618" s="1433"/>
      <c r="B618" s="1162">
        <v>250</v>
      </c>
      <c r="C618" s="1162">
        <v>197.774</v>
      </c>
      <c r="D618" s="1163" t="s">
        <v>4935</v>
      </c>
    </row>
    <row r="619" spans="1:4" s="1176" customFormat="1" ht="11.25" customHeight="1" x14ac:dyDescent="0.2">
      <c r="A619" s="1434"/>
      <c r="B619" s="1157">
        <v>330</v>
      </c>
      <c r="C619" s="1157">
        <v>277.774</v>
      </c>
      <c r="D619" s="1164" t="s">
        <v>11</v>
      </c>
    </row>
    <row r="620" spans="1:4" s="1176" customFormat="1" ht="11.25" customHeight="1" x14ac:dyDescent="0.2">
      <c r="A620" s="1433" t="s">
        <v>4973</v>
      </c>
      <c r="B620" s="1162">
        <v>318.39999999999998</v>
      </c>
      <c r="C620" s="1162">
        <v>318.39999999999998</v>
      </c>
      <c r="D620" s="1163" t="s">
        <v>637</v>
      </c>
    </row>
    <row r="621" spans="1:4" s="1176" customFormat="1" ht="11.25" customHeight="1" x14ac:dyDescent="0.2">
      <c r="A621" s="1433"/>
      <c r="B621" s="1162">
        <v>605.55999999999995</v>
      </c>
      <c r="C621" s="1162">
        <v>605.55600000000004</v>
      </c>
      <c r="D621" s="1163" t="s">
        <v>4935</v>
      </c>
    </row>
    <row r="622" spans="1:4" s="1176" customFormat="1" ht="11.25" customHeight="1" x14ac:dyDescent="0.2">
      <c r="A622" s="1433"/>
      <c r="B622" s="1162">
        <v>500</v>
      </c>
      <c r="C622" s="1162">
        <v>500</v>
      </c>
      <c r="D622" s="1163" t="s">
        <v>4313</v>
      </c>
    </row>
    <row r="623" spans="1:4" s="1176" customFormat="1" ht="11.25" customHeight="1" x14ac:dyDescent="0.2">
      <c r="A623" s="1434"/>
      <c r="B623" s="1157">
        <v>1423.96</v>
      </c>
      <c r="C623" s="1157">
        <v>1423.9560000000001</v>
      </c>
      <c r="D623" s="1164" t="s">
        <v>11</v>
      </c>
    </row>
    <row r="624" spans="1:4" s="1176" customFormat="1" ht="11.25" customHeight="1" x14ac:dyDescent="0.2">
      <c r="A624" s="1433" t="s">
        <v>1619</v>
      </c>
      <c r="B624" s="1162">
        <v>426.06</v>
      </c>
      <c r="C624" s="1162">
        <v>304.08</v>
      </c>
      <c r="D624" s="1163" t="s">
        <v>637</v>
      </c>
    </row>
    <row r="625" spans="1:4" s="1176" customFormat="1" ht="11.25" customHeight="1" x14ac:dyDescent="0.2">
      <c r="A625" s="1433"/>
      <c r="B625" s="1162">
        <v>11.61</v>
      </c>
      <c r="C625" s="1162">
        <v>11.606</v>
      </c>
      <c r="D625" s="1163" t="s">
        <v>4935</v>
      </c>
    </row>
    <row r="626" spans="1:4" s="1176" customFormat="1" ht="11.25" customHeight="1" x14ac:dyDescent="0.2">
      <c r="A626" s="1434"/>
      <c r="B626" s="1157">
        <v>437.67</v>
      </c>
      <c r="C626" s="1157">
        <v>315.68599999999998</v>
      </c>
      <c r="D626" s="1164" t="s">
        <v>11</v>
      </c>
    </row>
    <row r="627" spans="1:4" s="1176" customFormat="1" ht="11.25" customHeight="1" x14ac:dyDescent="0.2">
      <c r="A627" s="1433" t="s">
        <v>1620</v>
      </c>
      <c r="B627" s="1162">
        <v>326.2</v>
      </c>
      <c r="C627" s="1162">
        <v>0</v>
      </c>
      <c r="D627" s="1163" t="s">
        <v>640</v>
      </c>
    </row>
    <row r="628" spans="1:4" s="1176" customFormat="1" ht="11.25" customHeight="1" x14ac:dyDescent="0.2">
      <c r="A628" s="1434"/>
      <c r="B628" s="1157">
        <v>326.2</v>
      </c>
      <c r="C628" s="1157">
        <v>0</v>
      </c>
      <c r="D628" s="1164" t="s">
        <v>11</v>
      </c>
    </row>
    <row r="629" spans="1:4" s="1176" customFormat="1" ht="11.25" customHeight="1" x14ac:dyDescent="0.2">
      <c r="A629" s="1433" t="s">
        <v>4974</v>
      </c>
      <c r="B629" s="1162">
        <v>320</v>
      </c>
      <c r="C629" s="1162">
        <v>320</v>
      </c>
      <c r="D629" s="1163" t="s">
        <v>637</v>
      </c>
    </row>
    <row r="630" spans="1:4" s="1176" customFormat="1" ht="11.25" customHeight="1" x14ac:dyDescent="0.2">
      <c r="A630" s="1434"/>
      <c r="B630" s="1157">
        <v>320</v>
      </c>
      <c r="C630" s="1157">
        <v>320</v>
      </c>
      <c r="D630" s="1164" t="s">
        <v>11</v>
      </c>
    </row>
    <row r="631" spans="1:4" s="1176" customFormat="1" ht="11.25" customHeight="1" x14ac:dyDescent="0.2">
      <c r="A631" s="1433" t="s">
        <v>3805</v>
      </c>
      <c r="B631" s="1162">
        <v>418.15999999999997</v>
      </c>
      <c r="C631" s="1162">
        <v>418.15999999999997</v>
      </c>
      <c r="D631" s="1163" t="s">
        <v>637</v>
      </c>
    </row>
    <row r="632" spans="1:4" s="1176" customFormat="1" ht="11.25" customHeight="1" x14ac:dyDescent="0.2">
      <c r="A632" s="1433"/>
      <c r="B632" s="1162">
        <v>229.11</v>
      </c>
      <c r="C632" s="1162">
        <v>223.06200000000001</v>
      </c>
      <c r="D632" s="1163" t="s">
        <v>4935</v>
      </c>
    </row>
    <row r="633" spans="1:4" s="1176" customFormat="1" ht="11.25" customHeight="1" x14ac:dyDescent="0.2">
      <c r="A633" s="1434"/>
      <c r="B633" s="1157">
        <v>647.27</v>
      </c>
      <c r="C633" s="1157">
        <v>641.22199999999998</v>
      </c>
      <c r="D633" s="1164" t="s">
        <v>11</v>
      </c>
    </row>
    <row r="634" spans="1:4" s="1176" customFormat="1" ht="11.25" customHeight="1" x14ac:dyDescent="0.2">
      <c r="A634" s="1433" t="s">
        <v>2680</v>
      </c>
      <c r="B634" s="1162">
        <v>4976.7</v>
      </c>
      <c r="C634" s="1162">
        <v>0</v>
      </c>
      <c r="D634" s="1163" t="s">
        <v>718</v>
      </c>
    </row>
    <row r="635" spans="1:4" s="1176" customFormat="1" ht="11.25" customHeight="1" x14ac:dyDescent="0.2">
      <c r="A635" s="1433"/>
      <c r="B635" s="1162">
        <v>160</v>
      </c>
      <c r="C635" s="1162">
        <v>160</v>
      </c>
      <c r="D635" s="1163" t="s">
        <v>636</v>
      </c>
    </row>
    <row r="636" spans="1:4" s="1176" customFormat="1" ht="11.25" customHeight="1" x14ac:dyDescent="0.2">
      <c r="A636" s="1433"/>
      <c r="B636" s="1162">
        <v>40.299999999999997</v>
      </c>
      <c r="C636" s="1162">
        <v>40.299999999999997</v>
      </c>
      <c r="D636" s="1163" t="s">
        <v>637</v>
      </c>
    </row>
    <row r="637" spans="1:4" s="1176" customFormat="1" ht="11.25" customHeight="1" x14ac:dyDescent="0.2">
      <c r="A637" s="1434"/>
      <c r="B637" s="1157">
        <v>5177</v>
      </c>
      <c r="C637" s="1157">
        <v>200.3</v>
      </c>
      <c r="D637" s="1164" t="s">
        <v>11</v>
      </c>
    </row>
    <row r="638" spans="1:4" s="1176" customFormat="1" ht="11.25" customHeight="1" x14ac:dyDescent="0.2">
      <c r="A638" s="1433" t="s">
        <v>3513</v>
      </c>
      <c r="B638" s="1162">
        <v>998.86</v>
      </c>
      <c r="C638" s="1162">
        <v>992.75149999999996</v>
      </c>
      <c r="D638" s="1163" t="s">
        <v>4939</v>
      </c>
    </row>
    <row r="639" spans="1:4" s="1176" customFormat="1" ht="11.25" customHeight="1" x14ac:dyDescent="0.2">
      <c r="A639" s="1434"/>
      <c r="B639" s="1157">
        <v>998.86</v>
      </c>
      <c r="C639" s="1157">
        <v>992.75149999999996</v>
      </c>
      <c r="D639" s="1164" t="s">
        <v>11</v>
      </c>
    </row>
    <row r="640" spans="1:4" s="1176" customFormat="1" ht="11.25" customHeight="1" x14ac:dyDescent="0.2">
      <c r="A640" s="1433" t="s">
        <v>4975</v>
      </c>
      <c r="B640" s="1162">
        <v>50.4</v>
      </c>
      <c r="C640" s="1162">
        <v>50.4</v>
      </c>
      <c r="D640" s="1163" t="s">
        <v>720</v>
      </c>
    </row>
    <row r="641" spans="1:4" s="1176" customFormat="1" ht="11.25" customHeight="1" x14ac:dyDescent="0.2">
      <c r="A641" s="1433"/>
      <c r="B641" s="1162">
        <v>189.07</v>
      </c>
      <c r="C641" s="1162">
        <v>189.06800000000001</v>
      </c>
      <c r="D641" s="1163" t="s">
        <v>4935</v>
      </c>
    </row>
    <row r="642" spans="1:4" s="1176" customFormat="1" ht="11.25" customHeight="1" x14ac:dyDescent="0.2">
      <c r="A642" s="1434"/>
      <c r="B642" s="1157">
        <v>239.47</v>
      </c>
      <c r="C642" s="1157">
        <v>239.46800000000002</v>
      </c>
      <c r="D642" s="1164" t="s">
        <v>11</v>
      </c>
    </row>
    <row r="643" spans="1:4" s="1176" customFormat="1" ht="11.25" customHeight="1" x14ac:dyDescent="0.2">
      <c r="A643" s="1433" t="s">
        <v>1621</v>
      </c>
      <c r="B643" s="1162">
        <v>400</v>
      </c>
      <c r="C643" s="1162">
        <v>320</v>
      </c>
      <c r="D643" s="1163" t="s">
        <v>636</v>
      </c>
    </row>
    <row r="644" spans="1:4" s="1176" customFormat="1" ht="11.25" customHeight="1" x14ac:dyDescent="0.2">
      <c r="A644" s="1433"/>
      <c r="B644" s="1162">
        <v>500</v>
      </c>
      <c r="C644" s="1162">
        <v>0</v>
      </c>
      <c r="D644" s="1163" t="s">
        <v>4941</v>
      </c>
    </row>
    <row r="645" spans="1:4" s="1176" customFormat="1" ht="11.25" customHeight="1" x14ac:dyDescent="0.2">
      <c r="A645" s="1433"/>
      <c r="B645" s="1162">
        <v>88.73</v>
      </c>
      <c r="C645" s="1162">
        <v>8.6680000000000064</v>
      </c>
      <c r="D645" s="1163" t="s">
        <v>4935</v>
      </c>
    </row>
    <row r="646" spans="1:4" s="1176" customFormat="1" ht="11.25" customHeight="1" x14ac:dyDescent="0.2">
      <c r="A646" s="1434"/>
      <c r="B646" s="1157">
        <v>988.73</v>
      </c>
      <c r="C646" s="1157">
        <v>328.66800000000001</v>
      </c>
      <c r="D646" s="1164" t="s">
        <v>11</v>
      </c>
    </row>
    <row r="647" spans="1:4" s="1176" customFormat="1" ht="11.25" customHeight="1" x14ac:dyDescent="0.2">
      <c r="A647" s="1433" t="s">
        <v>3305</v>
      </c>
      <c r="B647" s="1162">
        <v>304</v>
      </c>
      <c r="C647" s="1162">
        <v>304</v>
      </c>
      <c r="D647" s="1163" t="s">
        <v>636</v>
      </c>
    </row>
    <row r="648" spans="1:4" s="1176" customFormat="1" ht="11.25" customHeight="1" x14ac:dyDescent="0.2">
      <c r="A648" s="1433"/>
      <c r="B648" s="1162">
        <v>71</v>
      </c>
      <c r="C648" s="1162">
        <v>0</v>
      </c>
      <c r="D648" s="1163" t="s">
        <v>637</v>
      </c>
    </row>
    <row r="649" spans="1:4" s="1176" customFormat="1" ht="11.25" customHeight="1" x14ac:dyDescent="0.2">
      <c r="A649" s="1434"/>
      <c r="B649" s="1157">
        <v>375</v>
      </c>
      <c r="C649" s="1157">
        <v>304</v>
      </c>
      <c r="D649" s="1164" t="s">
        <v>11</v>
      </c>
    </row>
    <row r="650" spans="1:4" s="1176" customFormat="1" ht="11.25" customHeight="1" x14ac:dyDescent="0.2">
      <c r="A650" s="1433" t="s">
        <v>1622</v>
      </c>
      <c r="B650" s="1162">
        <v>318.88</v>
      </c>
      <c r="C650" s="1162">
        <v>318.88</v>
      </c>
      <c r="D650" s="1163" t="s">
        <v>637</v>
      </c>
    </row>
    <row r="651" spans="1:4" s="1176" customFormat="1" ht="11.25" customHeight="1" x14ac:dyDescent="0.2">
      <c r="A651" s="1434"/>
      <c r="B651" s="1157">
        <v>318.88</v>
      </c>
      <c r="C651" s="1157">
        <v>318.88</v>
      </c>
      <c r="D651" s="1164" t="s">
        <v>11</v>
      </c>
    </row>
    <row r="652" spans="1:4" s="1176" customFormat="1" ht="11.25" customHeight="1" x14ac:dyDescent="0.2">
      <c r="A652" s="1433" t="s">
        <v>1623</v>
      </c>
      <c r="B652" s="1162">
        <v>320</v>
      </c>
      <c r="C652" s="1162">
        <v>320</v>
      </c>
      <c r="D652" s="1163" t="s">
        <v>636</v>
      </c>
    </row>
    <row r="653" spans="1:4" s="1176" customFormat="1" ht="11.25" customHeight="1" x14ac:dyDescent="0.2">
      <c r="A653" s="1433"/>
      <c r="B653" s="1162">
        <v>200</v>
      </c>
      <c r="C653" s="1162">
        <v>200</v>
      </c>
      <c r="D653" s="1163" t="s">
        <v>3792</v>
      </c>
    </row>
    <row r="654" spans="1:4" s="1176" customFormat="1" ht="11.25" customHeight="1" x14ac:dyDescent="0.2">
      <c r="A654" s="1433"/>
      <c r="B654" s="1162">
        <v>320</v>
      </c>
      <c r="C654" s="1162">
        <v>320</v>
      </c>
      <c r="D654" s="1163" t="s">
        <v>637</v>
      </c>
    </row>
    <row r="655" spans="1:4" s="1176" customFormat="1" ht="11.25" customHeight="1" x14ac:dyDescent="0.2">
      <c r="A655" s="1433"/>
      <c r="B655" s="1162">
        <v>76.05</v>
      </c>
      <c r="C655" s="1162">
        <v>76.051000000000002</v>
      </c>
      <c r="D655" s="1163" t="s">
        <v>4935</v>
      </c>
    </row>
    <row r="656" spans="1:4" s="1176" customFormat="1" ht="11.25" customHeight="1" x14ac:dyDescent="0.2">
      <c r="A656" s="1433"/>
      <c r="B656" s="1162">
        <v>3225</v>
      </c>
      <c r="C656" s="1162">
        <v>225</v>
      </c>
      <c r="D656" s="1163" t="s">
        <v>4936</v>
      </c>
    </row>
    <row r="657" spans="1:4" s="1176" customFormat="1" ht="11.25" customHeight="1" x14ac:dyDescent="0.2">
      <c r="A657" s="1434"/>
      <c r="B657" s="1157">
        <v>4141.05</v>
      </c>
      <c r="C657" s="1157">
        <v>1141.0509999999999</v>
      </c>
      <c r="D657" s="1164" t="s">
        <v>11</v>
      </c>
    </row>
    <row r="658" spans="1:4" s="1176" customFormat="1" ht="11.25" customHeight="1" x14ac:dyDescent="0.2">
      <c r="A658" s="1433" t="s">
        <v>4976</v>
      </c>
      <c r="B658" s="1162">
        <v>33.159999999999997</v>
      </c>
      <c r="C658" s="1162">
        <v>33.158000000000001</v>
      </c>
      <c r="D658" s="1163" t="s">
        <v>718</v>
      </c>
    </row>
    <row r="659" spans="1:4" s="1176" customFormat="1" ht="11.25" customHeight="1" x14ac:dyDescent="0.2">
      <c r="A659" s="1433"/>
      <c r="B659" s="1162">
        <v>400</v>
      </c>
      <c r="C659" s="1162">
        <v>400</v>
      </c>
      <c r="D659" s="1163" t="s">
        <v>636</v>
      </c>
    </row>
    <row r="660" spans="1:4" s="1176" customFormat="1" ht="11.25" customHeight="1" x14ac:dyDescent="0.2">
      <c r="A660" s="1433"/>
      <c r="B660" s="1162">
        <v>102</v>
      </c>
      <c r="C660" s="1162">
        <v>102</v>
      </c>
      <c r="D660" s="1163" t="s">
        <v>4935</v>
      </c>
    </row>
    <row r="661" spans="1:4" s="1176" customFormat="1" ht="11.25" customHeight="1" x14ac:dyDescent="0.2">
      <c r="A661" s="1434"/>
      <c r="B661" s="1157">
        <v>535.16</v>
      </c>
      <c r="C661" s="1157">
        <v>535.15800000000002</v>
      </c>
      <c r="D661" s="1164" t="s">
        <v>11</v>
      </c>
    </row>
    <row r="662" spans="1:4" s="1176" customFormat="1" ht="11.25" customHeight="1" x14ac:dyDescent="0.2">
      <c r="A662" s="1433" t="s">
        <v>4977</v>
      </c>
      <c r="B662" s="1162">
        <v>4112.2299999999996</v>
      </c>
      <c r="C662" s="1162">
        <v>2116.5316200000002</v>
      </c>
      <c r="D662" s="1163" t="s">
        <v>718</v>
      </c>
    </row>
    <row r="663" spans="1:4" s="1176" customFormat="1" ht="11.25" customHeight="1" x14ac:dyDescent="0.2">
      <c r="A663" s="1433"/>
      <c r="B663" s="1162">
        <v>67</v>
      </c>
      <c r="C663" s="1162">
        <v>67</v>
      </c>
      <c r="D663" s="1163" t="s">
        <v>3789</v>
      </c>
    </row>
    <row r="664" spans="1:4" s="1176" customFormat="1" ht="11.25" customHeight="1" x14ac:dyDescent="0.2">
      <c r="A664" s="1433"/>
      <c r="B664" s="1162">
        <v>466.84</v>
      </c>
      <c r="C664" s="1162">
        <v>466.83749999999998</v>
      </c>
      <c r="D664" s="1163" t="s">
        <v>636</v>
      </c>
    </row>
    <row r="665" spans="1:4" s="1176" customFormat="1" ht="11.25" customHeight="1" x14ac:dyDescent="0.2">
      <c r="A665" s="1433"/>
      <c r="B665" s="1162">
        <v>80</v>
      </c>
      <c r="C665" s="1162">
        <v>80</v>
      </c>
      <c r="D665" s="1163" t="s">
        <v>637</v>
      </c>
    </row>
    <row r="666" spans="1:4" s="1176" customFormat="1" ht="11.25" customHeight="1" x14ac:dyDescent="0.2">
      <c r="A666" s="1433"/>
      <c r="B666" s="1162">
        <v>225</v>
      </c>
      <c r="C666" s="1162">
        <v>225</v>
      </c>
      <c r="D666" s="1163" t="s">
        <v>4936</v>
      </c>
    </row>
    <row r="667" spans="1:4" s="1176" customFormat="1" ht="11.25" customHeight="1" x14ac:dyDescent="0.2">
      <c r="A667" s="1433"/>
      <c r="B667" s="1162">
        <v>85.72</v>
      </c>
      <c r="C667" s="1162">
        <v>85.703000000000003</v>
      </c>
      <c r="D667" s="1163" t="s">
        <v>3491</v>
      </c>
    </row>
    <row r="668" spans="1:4" s="1176" customFormat="1" ht="11.25" customHeight="1" x14ac:dyDescent="0.2">
      <c r="A668" s="1434"/>
      <c r="B668" s="1157">
        <v>5036.79</v>
      </c>
      <c r="C668" s="1157">
        <v>3041.0721199999998</v>
      </c>
      <c r="D668" s="1164" t="s">
        <v>11</v>
      </c>
    </row>
    <row r="669" spans="1:4" s="1176" customFormat="1" ht="11.25" customHeight="1" x14ac:dyDescent="0.2">
      <c r="A669" s="1433" t="s">
        <v>3806</v>
      </c>
      <c r="B669" s="1162">
        <v>1200</v>
      </c>
      <c r="C669" s="1162">
        <v>0</v>
      </c>
      <c r="D669" s="1163" t="s">
        <v>640</v>
      </c>
    </row>
    <row r="670" spans="1:4" s="1176" customFormat="1" ht="11.25" customHeight="1" x14ac:dyDescent="0.2">
      <c r="A670" s="1433"/>
      <c r="B670" s="1162">
        <v>220</v>
      </c>
      <c r="C670" s="1162">
        <v>220</v>
      </c>
      <c r="D670" s="1163" t="s">
        <v>637</v>
      </c>
    </row>
    <row r="671" spans="1:4" s="1176" customFormat="1" ht="11.25" customHeight="1" x14ac:dyDescent="0.2">
      <c r="A671" s="1434"/>
      <c r="B671" s="1157">
        <v>1420</v>
      </c>
      <c r="C671" s="1157">
        <v>220</v>
      </c>
      <c r="D671" s="1164" t="s">
        <v>11</v>
      </c>
    </row>
    <row r="672" spans="1:4" s="1176" customFormat="1" ht="11.25" customHeight="1" x14ac:dyDescent="0.2">
      <c r="A672" s="1433" t="s">
        <v>351</v>
      </c>
      <c r="B672" s="1162">
        <v>80</v>
      </c>
      <c r="C672" s="1162">
        <v>80</v>
      </c>
      <c r="D672" s="1163" t="s">
        <v>636</v>
      </c>
    </row>
    <row r="673" spans="1:4" s="1176" customFormat="1" ht="11.25" customHeight="1" x14ac:dyDescent="0.2">
      <c r="A673" s="1433"/>
      <c r="B673" s="1162">
        <v>240</v>
      </c>
      <c r="C673" s="1162">
        <v>240</v>
      </c>
      <c r="D673" s="1163" t="s">
        <v>637</v>
      </c>
    </row>
    <row r="674" spans="1:4" s="1176" customFormat="1" ht="11.25" customHeight="1" x14ac:dyDescent="0.2">
      <c r="A674" s="1433"/>
      <c r="B674" s="1162">
        <v>35.25</v>
      </c>
      <c r="C674" s="1162">
        <v>35.25</v>
      </c>
      <c r="D674" s="1163" t="s">
        <v>648</v>
      </c>
    </row>
    <row r="675" spans="1:4" s="1176" customFormat="1" ht="11.25" customHeight="1" x14ac:dyDescent="0.2">
      <c r="A675" s="1433"/>
      <c r="B675" s="1162">
        <v>47.19</v>
      </c>
      <c r="C675" s="1162">
        <v>47.186</v>
      </c>
      <c r="D675" s="1163" t="s">
        <v>4935</v>
      </c>
    </row>
    <row r="676" spans="1:4" s="1176" customFormat="1" ht="11.25" customHeight="1" x14ac:dyDescent="0.2">
      <c r="A676" s="1433"/>
      <c r="B676" s="1162">
        <v>99</v>
      </c>
      <c r="C676" s="1162">
        <v>99</v>
      </c>
      <c r="D676" s="1163" t="s">
        <v>4936</v>
      </c>
    </row>
    <row r="677" spans="1:4" s="1176" customFormat="1" ht="11.25" customHeight="1" x14ac:dyDescent="0.2">
      <c r="A677" s="1434"/>
      <c r="B677" s="1157">
        <v>501.44</v>
      </c>
      <c r="C677" s="1157">
        <v>501.43599999999998</v>
      </c>
      <c r="D677" s="1164" t="s">
        <v>11</v>
      </c>
    </row>
    <row r="678" spans="1:4" s="1176" customFormat="1" ht="11.25" customHeight="1" x14ac:dyDescent="0.2">
      <c r="A678" s="1433" t="s">
        <v>2681</v>
      </c>
      <c r="B678" s="1162">
        <v>4.8999999999999995</v>
      </c>
      <c r="C678" s="1162">
        <v>0.79800000000000004</v>
      </c>
      <c r="D678" s="1163" t="s">
        <v>4935</v>
      </c>
    </row>
    <row r="679" spans="1:4" s="1176" customFormat="1" ht="11.25" customHeight="1" x14ac:dyDescent="0.2">
      <c r="A679" s="1434"/>
      <c r="B679" s="1157">
        <v>4.8999999999999995</v>
      </c>
      <c r="C679" s="1157">
        <v>0.79800000000000004</v>
      </c>
      <c r="D679" s="1164" t="s">
        <v>11</v>
      </c>
    </row>
    <row r="680" spans="1:4" s="1176" customFormat="1" ht="11.25" customHeight="1" x14ac:dyDescent="0.2">
      <c r="A680" s="1433" t="s">
        <v>3542</v>
      </c>
      <c r="B680" s="1162">
        <v>2500</v>
      </c>
      <c r="C680" s="1162">
        <v>2500</v>
      </c>
      <c r="D680" s="1163" t="s">
        <v>4941</v>
      </c>
    </row>
    <row r="681" spans="1:4" s="1176" customFormat="1" ht="11.25" customHeight="1" x14ac:dyDescent="0.2">
      <c r="A681" s="1433"/>
      <c r="B681" s="1162">
        <v>7.42</v>
      </c>
      <c r="C681" s="1162">
        <v>7.4219999999999997</v>
      </c>
      <c r="D681" s="1163" t="s">
        <v>4935</v>
      </c>
    </row>
    <row r="682" spans="1:4" s="1176" customFormat="1" ht="11.25" customHeight="1" x14ac:dyDescent="0.2">
      <c r="A682" s="1434"/>
      <c r="B682" s="1157">
        <v>2507.42</v>
      </c>
      <c r="C682" s="1157">
        <v>2507.422</v>
      </c>
      <c r="D682" s="1164" t="s">
        <v>11</v>
      </c>
    </row>
    <row r="683" spans="1:4" s="1176" customFormat="1" ht="11.25" customHeight="1" x14ac:dyDescent="0.2">
      <c r="A683" s="1433" t="s">
        <v>2869</v>
      </c>
      <c r="B683" s="1162">
        <v>10.75</v>
      </c>
      <c r="C683" s="1162">
        <v>10.75</v>
      </c>
      <c r="D683" s="1163" t="s">
        <v>4935</v>
      </c>
    </row>
    <row r="684" spans="1:4" s="1176" customFormat="1" ht="11.25" customHeight="1" x14ac:dyDescent="0.2">
      <c r="A684" s="1434"/>
      <c r="B684" s="1157">
        <v>10.75</v>
      </c>
      <c r="C684" s="1157">
        <v>10.75</v>
      </c>
      <c r="D684" s="1164" t="s">
        <v>11</v>
      </c>
    </row>
    <row r="685" spans="1:4" s="1176" customFormat="1" ht="11.25" customHeight="1" x14ac:dyDescent="0.2">
      <c r="A685" s="1433" t="s">
        <v>2870</v>
      </c>
      <c r="B685" s="1162">
        <v>84.05</v>
      </c>
      <c r="C685" s="1162">
        <v>84.046000000000006</v>
      </c>
      <c r="D685" s="1163" t="s">
        <v>4935</v>
      </c>
    </row>
    <row r="686" spans="1:4" s="1176" customFormat="1" ht="11.25" customHeight="1" x14ac:dyDescent="0.2">
      <c r="A686" s="1433"/>
      <c r="B686" s="1162">
        <v>500</v>
      </c>
      <c r="C686" s="1162">
        <v>500</v>
      </c>
      <c r="D686" s="1163" t="s">
        <v>4313</v>
      </c>
    </row>
    <row r="687" spans="1:4" s="1176" customFormat="1" ht="11.25" customHeight="1" x14ac:dyDescent="0.2">
      <c r="A687" s="1434"/>
      <c r="B687" s="1157">
        <v>584.04999999999995</v>
      </c>
      <c r="C687" s="1157">
        <v>584.04600000000005</v>
      </c>
      <c r="D687" s="1164" t="s">
        <v>11</v>
      </c>
    </row>
    <row r="688" spans="1:4" s="1176" customFormat="1" ht="11.25" customHeight="1" x14ac:dyDescent="0.2">
      <c r="A688" s="1433" t="s">
        <v>352</v>
      </c>
      <c r="B688" s="1162">
        <v>350</v>
      </c>
      <c r="C688" s="1162">
        <v>350</v>
      </c>
      <c r="D688" s="1163" t="s">
        <v>3791</v>
      </c>
    </row>
    <row r="689" spans="1:4" s="1176" customFormat="1" ht="11.25" customHeight="1" x14ac:dyDescent="0.2">
      <c r="A689" s="1433"/>
      <c r="B689" s="1162">
        <v>80</v>
      </c>
      <c r="C689" s="1162">
        <v>80</v>
      </c>
      <c r="D689" s="1163" t="s">
        <v>636</v>
      </c>
    </row>
    <row r="690" spans="1:4" s="1176" customFormat="1" ht="11.25" customHeight="1" x14ac:dyDescent="0.2">
      <c r="A690" s="1433"/>
      <c r="B690" s="1162">
        <v>80</v>
      </c>
      <c r="C690" s="1162">
        <v>80</v>
      </c>
      <c r="D690" s="1163" t="s">
        <v>637</v>
      </c>
    </row>
    <row r="691" spans="1:4" s="1176" customFormat="1" ht="11.25" customHeight="1" x14ac:dyDescent="0.2">
      <c r="A691" s="1433"/>
      <c r="B691" s="1162">
        <v>242.02</v>
      </c>
      <c r="C691" s="1162">
        <v>242.017</v>
      </c>
      <c r="D691" s="1163" t="s">
        <v>648</v>
      </c>
    </row>
    <row r="692" spans="1:4" s="1176" customFormat="1" ht="11.25" customHeight="1" x14ac:dyDescent="0.2">
      <c r="A692" s="1433"/>
      <c r="B692" s="1162">
        <v>29.3</v>
      </c>
      <c r="C692" s="1162">
        <v>29.3</v>
      </c>
      <c r="D692" s="1163" t="s">
        <v>4935</v>
      </c>
    </row>
    <row r="693" spans="1:4" s="1176" customFormat="1" ht="11.25" customHeight="1" x14ac:dyDescent="0.2">
      <c r="A693" s="1433"/>
      <c r="B693" s="1162">
        <v>99</v>
      </c>
      <c r="C693" s="1162">
        <v>99</v>
      </c>
      <c r="D693" s="1163" t="s">
        <v>4936</v>
      </c>
    </row>
    <row r="694" spans="1:4" s="1176" customFormat="1" ht="11.25" customHeight="1" x14ac:dyDescent="0.2">
      <c r="A694" s="1434"/>
      <c r="B694" s="1157">
        <v>880.31999999999994</v>
      </c>
      <c r="C694" s="1157">
        <v>880.31700000000001</v>
      </c>
      <c r="D694" s="1164" t="s">
        <v>11</v>
      </c>
    </row>
    <row r="695" spans="1:4" s="1176" customFormat="1" ht="11.25" customHeight="1" x14ac:dyDescent="0.2">
      <c r="A695" s="1433" t="s">
        <v>4978</v>
      </c>
      <c r="B695" s="1162">
        <v>80</v>
      </c>
      <c r="C695" s="1162">
        <v>0</v>
      </c>
      <c r="D695" s="1163" t="s">
        <v>637</v>
      </c>
    </row>
    <row r="696" spans="1:4" s="1176" customFormat="1" ht="11.25" customHeight="1" x14ac:dyDescent="0.2">
      <c r="A696" s="1433"/>
      <c r="B696" s="1162">
        <v>1300</v>
      </c>
      <c r="C696" s="1162">
        <v>1021.54306</v>
      </c>
      <c r="D696" s="1163" t="s">
        <v>4935</v>
      </c>
    </row>
    <row r="697" spans="1:4" s="1176" customFormat="1" ht="11.25" customHeight="1" x14ac:dyDescent="0.2">
      <c r="A697" s="1433"/>
      <c r="B697" s="1162">
        <v>10</v>
      </c>
      <c r="C697" s="1162">
        <v>10</v>
      </c>
      <c r="D697" s="1163" t="s">
        <v>3155</v>
      </c>
    </row>
    <row r="698" spans="1:4" s="1176" customFormat="1" ht="11.25" customHeight="1" x14ac:dyDescent="0.2">
      <c r="A698" s="1434"/>
      <c r="B698" s="1157">
        <v>1390</v>
      </c>
      <c r="C698" s="1157">
        <v>1031.54306</v>
      </c>
      <c r="D698" s="1164" t="s">
        <v>11</v>
      </c>
    </row>
    <row r="699" spans="1:4" s="1176" customFormat="1" ht="11.25" customHeight="1" x14ac:dyDescent="0.2">
      <c r="A699" s="1433" t="s">
        <v>3306</v>
      </c>
      <c r="B699" s="1162">
        <v>195</v>
      </c>
      <c r="C699" s="1162">
        <v>195</v>
      </c>
      <c r="D699" s="1163" t="s">
        <v>4948</v>
      </c>
    </row>
    <row r="700" spans="1:4" s="1176" customFormat="1" ht="11.25" customHeight="1" x14ac:dyDescent="0.2">
      <c r="A700" s="1434"/>
      <c r="B700" s="1157">
        <v>195</v>
      </c>
      <c r="C700" s="1157">
        <v>195</v>
      </c>
      <c r="D700" s="1164" t="s">
        <v>11</v>
      </c>
    </row>
    <row r="701" spans="1:4" s="1176" customFormat="1" ht="11.25" customHeight="1" x14ac:dyDescent="0.2">
      <c r="A701" s="1433" t="s">
        <v>4979</v>
      </c>
      <c r="B701" s="1162">
        <v>223.85</v>
      </c>
      <c r="C701" s="1162">
        <v>223.85</v>
      </c>
      <c r="D701" s="1163" t="s">
        <v>4935</v>
      </c>
    </row>
    <row r="702" spans="1:4" s="1176" customFormat="1" ht="11.25" customHeight="1" x14ac:dyDescent="0.2">
      <c r="A702" s="1434"/>
      <c r="B702" s="1157">
        <v>223.85</v>
      </c>
      <c r="C702" s="1157">
        <v>223.85</v>
      </c>
      <c r="D702" s="1164" t="s">
        <v>11</v>
      </c>
    </row>
    <row r="703" spans="1:4" s="1176" customFormat="1" ht="11.25" customHeight="1" x14ac:dyDescent="0.2">
      <c r="A703" s="1433" t="s">
        <v>353</v>
      </c>
      <c r="B703" s="1162">
        <v>4071.96</v>
      </c>
      <c r="C703" s="1162">
        <v>3642.76</v>
      </c>
      <c r="D703" s="1163" t="s">
        <v>640</v>
      </c>
    </row>
    <row r="704" spans="1:4" s="1176" customFormat="1" ht="11.25" customHeight="1" x14ac:dyDescent="0.2">
      <c r="A704" s="1433"/>
      <c r="B704" s="1162">
        <v>12.57</v>
      </c>
      <c r="C704" s="1162">
        <v>12.569000000000001</v>
      </c>
      <c r="D704" s="1163" t="s">
        <v>4935</v>
      </c>
    </row>
    <row r="705" spans="1:4" s="1176" customFormat="1" ht="11.25" customHeight="1" x14ac:dyDescent="0.2">
      <c r="A705" s="1433"/>
      <c r="B705" s="1162">
        <v>138</v>
      </c>
      <c r="C705" s="1162">
        <v>138</v>
      </c>
      <c r="D705" s="1163" t="s">
        <v>4936</v>
      </c>
    </row>
    <row r="706" spans="1:4" s="1176" customFormat="1" ht="11.25" customHeight="1" x14ac:dyDescent="0.2">
      <c r="A706" s="1434"/>
      <c r="B706" s="1157">
        <v>4222.5300000000007</v>
      </c>
      <c r="C706" s="1157">
        <v>3793.3290000000002</v>
      </c>
      <c r="D706" s="1164" t="s">
        <v>11</v>
      </c>
    </row>
    <row r="707" spans="1:4" s="1176" customFormat="1" ht="11.25" customHeight="1" x14ac:dyDescent="0.2">
      <c r="A707" s="1433" t="s">
        <v>1624</v>
      </c>
      <c r="B707" s="1162">
        <v>1200</v>
      </c>
      <c r="C707" s="1162">
        <v>1200</v>
      </c>
      <c r="D707" s="1163" t="s">
        <v>3792</v>
      </c>
    </row>
    <row r="708" spans="1:4" s="1176" customFormat="1" ht="11.25" customHeight="1" x14ac:dyDescent="0.2">
      <c r="A708" s="1434"/>
      <c r="B708" s="1157">
        <v>1200</v>
      </c>
      <c r="C708" s="1157">
        <v>1200</v>
      </c>
      <c r="D708" s="1164" t="s">
        <v>11</v>
      </c>
    </row>
    <row r="709" spans="1:4" s="1176" customFormat="1" ht="11.25" customHeight="1" x14ac:dyDescent="0.2">
      <c r="A709" s="1433" t="s">
        <v>1625</v>
      </c>
      <c r="B709" s="1162">
        <v>390</v>
      </c>
      <c r="C709" s="1162">
        <v>390</v>
      </c>
      <c r="D709" s="1163" t="s">
        <v>636</v>
      </c>
    </row>
    <row r="710" spans="1:4" s="1176" customFormat="1" ht="11.25" customHeight="1" x14ac:dyDescent="0.2">
      <c r="A710" s="1433"/>
      <c r="B710" s="1162">
        <v>168</v>
      </c>
      <c r="C710" s="1162">
        <v>168</v>
      </c>
      <c r="D710" s="1163" t="s">
        <v>637</v>
      </c>
    </row>
    <row r="711" spans="1:4" s="1176" customFormat="1" ht="11.25" customHeight="1" x14ac:dyDescent="0.2">
      <c r="A711" s="1433"/>
      <c r="B711" s="1162">
        <v>17.940000000000001</v>
      </c>
      <c r="C711" s="1162">
        <v>17.936</v>
      </c>
      <c r="D711" s="1163" t="s">
        <v>4935</v>
      </c>
    </row>
    <row r="712" spans="1:4" s="1176" customFormat="1" ht="11.25" customHeight="1" x14ac:dyDescent="0.2">
      <c r="A712" s="1434"/>
      <c r="B712" s="1157">
        <v>575.94000000000005</v>
      </c>
      <c r="C712" s="1157">
        <v>575.93600000000004</v>
      </c>
      <c r="D712" s="1164" t="s">
        <v>11</v>
      </c>
    </row>
    <row r="713" spans="1:4" s="1176" customFormat="1" ht="11.25" customHeight="1" x14ac:dyDescent="0.2">
      <c r="A713" s="1433" t="s">
        <v>3090</v>
      </c>
      <c r="B713" s="1162">
        <v>5000</v>
      </c>
      <c r="C713" s="1162">
        <v>5000</v>
      </c>
      <c r="D713" s="1163" t="s">
        <v>718</v>
      </c>
    </row>
    <row r="714" spans="1:4" s="1176" customFormat="1" ht="11.25" customHeight="1" x14ac:dyDescent="0.2">
      <c r="A714" s="1434"/>
      <c r="B714" s="1157">
        <v>5000</v>
      </c>
      <c r="C714" s="1157">
        <v>5000</v>
      </c>
      <c r="D714" s="1164" t="s">
        <v>11</v>
      </c>
    </row>
    <row r="715" spans="1:4" s="1176" customFormat="1" ht="11.25" customHeight="1" x14ac:dyDescent="0.2">
      <c r="A715" s="1433" t="s">
        <v>4380</v>
      </c>
      <c r="B715" s="1162">
        <v>320</v>
      </c>
      <c r="C715" s="1162">
        <v>320</v>
      </c>
      <c r="D715" s="1163" t="s">
        <v>636</v>
      </c>
    </row>
    <row r="716" spans="1:4" s="1176" customFormat="1" ht="11.25" customHeight="1" x14ac:dyDescent="0.2">
      <c r="A716" s="1433"/>
      <c r="B716" s="1162">
        <v>9.8699999999999992</v>
      </c>
      <c r="C716" s="1162">
        <v>8.4139999999999997</v>
      </c>
      <c r="D716" s="1163" t="s">
        <v>637</v>
      </c>
    </row>
    <row r="717" spans="1:4" s="1176" customFormat="1" ht="11.25" customHeight="1" x14ac:dyDescent="0.2">
      <c r="A717" s="1433"/>
      <c r="B717" s="1162">
        <v>130</v>
      </c>
      <c r="C717" s="1162">
        <v>78.147410000000008</v>
      </c>
      <c r="D717" s="1163" t="s">
        <v>4935</v>
      </c>
    </row>
    <row r="718" spans="1:4" s="1176" customFormat="1" ht="11.25" customHeight="1" x14ac:dyDescent="0.2">
      <c r="A718" s="1433"/>
      <c r="B718" s="1162">
        <v>3000</v>
      </c>
      <c r="C718" s="1162">
        <v>0</v>
      </c>
      <c r="D718" s="1163" t="s">
        <v>4936</v>
      </c>
    </row>
    <row r="719" spans="1:4" s="1176" customFormat="1" ht="11.25" customHeight="1" x14ac:dyDescent="0.2">
      <c r="A719" s="1434"/>
      <c r="B719" s="1157">
        <v>3459.87</v>
      </c>
      <c r="C719" s="1157">
        <v>406.56140999999997</v>
      </c>
      <c r="D719" s="1164" t="s">
        <v>11</v>
      </c>
    </row>
    <row r="720" spans="1:4" s="1176" customFormat="1" ht="11.25" customHeight="1" x14ac:dyDescent="0.2">
      <c r="A720" s="1433" t="s">
        <v>354</v>
      </c>
      <c r="B720" s="1162">
        <v>145.68</v>
      </c>
      <c r="C720" s="1162">
        <v>145.68</v>
      </c>
      <c r="D720" s="1163" t="s">
        <v>637</v>
      </c>
    </row>
    <row r="721" spans="1:4" s="1176" customFormat="1" ht="11.25" customHeight="1" x14ac:dyDescent="0.2">
      <c r="A721" s="1433"/>
      <c r="B721" s="1162">
        <v>68.28</v>
      </c>
      <c r="C721" s="1162">
        <v>68.28</v>
      </c>
      <c r="D721" s="1163" t="s">
        <v>4966</v>
      </c>
    </row>
    <row r="722" spans="1:4" s="1176" customFormat="1" ht="11.25" customHeight="1" x14ac:dyDescent="0.2">
      <c r="A722" s="1433"/>
      <c r="B722" s="1162">
        <v>99.3</v>
      </c>
      <c r="C722" s="1162">
        <v>82.068700000000007</v>
      </c>
      <c r="D722" s="1163" t="s">
        <v>4935</v>
      </c>
    </row>
    <row r="723" spans="1:4" s="1176" customFormat="1" ht="11.25" customHeight="1" x14ac:dyDescent="0.2">
      <c r="A723" s="1434"/>
      <c r="B723" s="1157">
        <v>313.26</v>
      </c>
      <c r="C723" s="1157">
        <v>296.02870000000001</v>
      </c>
      <c r="D723" s="1164" t="s">
        <v>11</v>
      </c>
    </row>
    <row r="724" spans="1:4" s="1176" customFormat="1" ht="11.25" customHeight="1" x14ac:dyDescent="0.2">
      <c r="A724" s="1433" t="s">
        <v>3307</v>
      </c>
      <c r="B724" s="1162">
        <v>400</v>
      </c>
      <c r="C724" s="1162">
        <v>394.23940999999996</v>
      </c>
      <c r="D724" s="1163" t="s">
        <v>636</v>
      </c>
    </row>
    <row r="725" spans="1:4" s="1176" customFormat="1" ht="11.25" customHeight="1" x14ac:dyDescent="0.2">
      <c r="A725" s="1433"/>
      <c r="B725" s="1162">
        <v>1226</v>
      </c>
      <c r="C725" s="1162">
        <v>1226</v>
      </c>
      <c r="D725" s="1163" t="s">
        <v>640</v>
      </c>
    </row>
    <row r="726" spans="1:4" s="1176" customFormat="1" ht="11.25" customHeight="1" x14ac:dyDescent="0.2">
      <c r="A726" s="1433"/>
      <c r="B726" s="1162">
        <v>197.5</v>
      </c>
      <c r="C726" s="1162">
        <v>0</v>
      </c>
      <c r="D726" s="1163" t="s">
        <v>4941</v>
      </c>
    </row>
    <row r="727" spans="1:4" s="1176" customFormat="1" ht="11.25" customHeight="1" x14ac:dyDescent="0.2">
      <c r="A727" s="1434"/>
      <c r="B727" s="1157">
        <v>1823.5</v>
      </c>
      <c r="C727" s="1157">
        <v>1620.2394099999999</v>
      </c>
      <c r="D727" s="1164" t="s">
        <v>11</v>
      </c>
    </row>
    <row r="728" spans="1:4" s="1176" customFormat="1" ht="11.25" customHeight="1" x14ac:dyDescent="0.2">
      <c r="A728" s="1433" t="s">
        <v>384</v>
      </c>
      <c r="B728" s="1162">
        <v>320</v>
      </c>
      <c r="C728" s="1162">
        <v>320</v>
      </c>
      <c r="D728" s="1163" t="s">
        <v>637</v>
      </c>
    </row>
    <row r="729" spans="1:4" s="1176" customFormat="1" ht="11.25" customHeight="1" x14ac:dyDescent="0.2">
      <c r="A729" s="1433"/>
      <c r="B729" s="1162">
        <v>60</v>
      </c>
      <c r="C729" s="1162">
        <v>60</v>
      </c>
      <c r="D729" s="1163" t="s">
        <v>4935</v>
      </c>
    </row>
    <row r="730" spans="1:4" s="1176" customFormat="1" ht="11.25" customHeight="1" x14ac:dyDescent="0.2">
      <c r="A730" s="1433"/>
      <c r="B730" s="1162">
        <v>3000</v>
      </c>
      <c r="C730" s="1162">
        <v>0</v>
      </c>
      <c r="D730" s="1163" t="s">
        <v>4936</v>
      </c>
    </row>
    <row r="731" spans="1:4" s="1176" customFormat="1" ht="11.25" customHeight="1" x14ac:dyDescent="0.2">
      <c r="A731" s="1434"/>
      <c r="B731" s="1157">
        <v>3380</v>
      </c>
      <c r="C731" s="1157">
        <v>380</v>
      </c>
      <c r="D731" s="1164" t="s">
        <v>11</v>
      </c>
    </row>
    <row r="732" spans="1:4" s="1176" customFormat="1" ht="11.25" customHeight="1" x14ac:dyDescent="0.2">
      <c r="A732" s="1433" t="s">
        <v>3807</v>
      </c>
      <c r="B732" s="1162">
        <v>431.82</v>
      </c>
      <c r="C732" s="1162">
        <v>431.80640999999997</v>
      </c>
      <c r="D732" s="1163" t="s">
        <v>636</v>
      </c>
    </row>
    <row r="733" spans="1:4" s="1176" customFormat="1" ht="11.25" customHeight="1" x14ac:dyDescent="0.2">
      <c r="A733" s="1433"/>
      <c r="B733" s="1162">
        <v>277.60000000000002</v>
      </c>
      <c r="C733" s="1162">
        <v>277.60000000000002</v>
      </c>
      <c r="D733" s="1163" t="s">
        <v>637</v>
      </c>
    </row>
    <row r="734" spans="1:4" s="1176" customFormat="1" ht="11.25" customHeight="1" x14ac:dyDescent="0.2">
      <c r="A734" s="1434"/>
      <c r="B734" s="1157">
        <v>709.42000000000007</v>
      </c>
      <c r="C734" s="1157">
        <v>709.40641000000005</v>
      </c>
      <c r="D734" s="1164" t="s">
        <v>11</v>
      </c>
    </row>
    <row r="735" spans="1:4" s="1176" customFormat="1" ht="11.25" customHeight="1" x14ac:dyDescent="0.2">
      <c r="A735" s="1433" t="s">
        <v>355</v>
      </c>
      <c r="B735" s="1162">
        <v>198.18</v>
      </c>
      <c r="C735" s="1162">
        <v>198.18</v>
      </c>
      <c r="D735" s="1163" t="s">
        <v>3792</v>
      </c>
    </row>
    <row r="736" spans="1:4" s="1176" customFormat="1" ht="11.25" customHeight="1" x14ac:dyDescent="0.2">
      <c r="A736" s="1433"/>
      <c r="B736" s="1162">
        <v>80</v>
      </c>
      <c r="C736" s="1162">
        <v>80</v>
      </c>
      <c r="D736" s="1163" t="s">
        <v>649</v>
      </c>
    </row>
    <row r="737" spans="1:4" s="1176" customFormat="1" ht="11.25" customHeight="1" x14ac:dyDescent="0.2">
      <c r="A737" s="1433"/>
      <c r="B737" s="1162">
        <v>80</v>
      </c>
      <c r="C737" s="1162">
        <v>80</v>
      </c>
      <c r="D737" s="1163" t="s">
        <v>637</v>
      </c>
    </row>
    <row r="738" spans="1:4" s="1176" customFormat="1" ht="11.25" customHeight="1" x14ac:dyDescent="0.2">
      <c r="A738" s="1433"/>
      <c r="B738" s="1162">
        <v>306</v>
      </c>
      <c r="C738" s="1162">
        <v>298.84570000000002</v>
      </c>
      <c r="D738" s="1163" t="s">
        <v>650</v>
      </c>
    </row>
    <row r="739" spans="1:4" s="1176" customFormat="1" ht="11.25" customHeight="1" x14ac:dyDescent="0.2">
      <c r="A739" s="1433"/>
      <c r="B739" s="1162">
        <v>3000</v>
      </c>
      <c r="C739" s="1162">
        <v>3000</v>
      </c>
      <c r="D739" s="1163" t="s">
        <v>620</v>
      </c>
    </row>
    <row r="740" spans="1:4" s="1176" customFormat="1" ht="11.25" customHeight="1" x14ac:dyDescent="0.2">
      <c r="A740" s="1433"/>
      <c r="B740" s="1162">
        <v>300</v>
      </c>
      <c r="C740" s="1162">
        <v>300</v>
      </c>
      <c r="D740" s="1163" t="s">
        <v>619</v>
      </c>
    </row>
    <row r="741" spans="1:4" s="1176" customFormat="1" ht="11.25" customHeight="1" x14ac:dyDescent="0.2">
      <c r="A741" s="1433"/>
      <c r="B741" s="1162">
        <v>182.91</v>
      </c>
      <c r="C741" s="1162">
        <v>182.91</v>
      </c>
      <c r="D741" s="1163" t="s">
        <v>4935</v>
      </c>
    </row>
    <row r="742" spans="1:4" s="1176" customFormat="1" ht="11.25" customHeight="1" x14ac:dyDescent="0.2">
      <c r="A742" s="1433"/>
      <c r="B742" s="1162">
        <v>2255</v>
      </c>
      <c r="C742" s="1162">
        <v>255</v>
      </c>
      <c r="D742" s="1163" t="s">
        <v>4936</v>
      </c>
    </row>
    <row r="743" spans="1:4" s="1176" customFormat="1" ht="11.25" customHeight="1" x14ac:dyDescent="0.2">
      <c r="A743" s="1433"/>
      <c r="B743" s="1162">
        <v>13.23</v>
      </c>
      <c r="C743" s="1162">
        <v>13.208</v>
      </c>
      <c r="D743" s="1163" t="s">
        <v>3491</v>
      </c>
    </row>
    <row r="744" spans="1:4" s="1176" customFormat="1" ht="11.25" customHeight="1" x14ac:dyDescent="0.2">
      <c r="A744" s="1434"/>
      <c r="B744" s="1157">
        <v>6415.32</v>
      </c>
      <c r="C744" s="1157">
        <v>4408.1436999999996</v>
      </c>
      <c r="D744" s="1164" t="s">
        <v>11</v>
      </c>
    </row>
    <row r="745" spans="1:4" s="1176" customFormat="1" ht="11.25" customHeight="1" x14ac:dyDescent="0.2">
      <c r="A745" s="1433" t="s">
        <v>3808</v>
      </c>
      <c r="B745" s="1162">
        <v>16.55</v>
      </c>
      <c r="C745" s="1162">
        <v>0</v>
      </c>
      <c r="D745" s="1163" t="s">
        <v>636</v>
      </c>
    </row>
    <row r="746" spans="1:4" s="1176" customFormat="1" ht="11.25" customHeight="1" x14ac:dyDescent="0.2">
      <c r="A746" s="1433"/>
      <c r="B746" s="1162">
        <v>89.76</v>
      </c>
      <c r="C746" s="1162">
        <v>89.759</v>
      </c>
      <c r="D746" s="1163" t="s">
        <v>4935</v>
      </c>
    </row>
    <row r="747" spans="1:4" s="1176" customFormat="1" ht="11.25" customHeight="1" x14ac:dyDescent="0.2">
      <c r="A747" s="1433"/>
      <c r="B747" s="1162">
        <v>2542.63</v>
      </c>
      <c r="C747" s="1162">
        <v>0</v>
      </c>
      <c r="D747" s="1163" t="s">
        <v>4936</v>
      </c>
    </row>
    <row r="748" spans="1:4" s="1176" customFormat="1" ht="11.25" customHeight="1" x14ac:dyDescent="0.2">
      <c r="A748" s="1434"/>
      <c r="B748" s="1157">
        <v>2648.94</v>
      </c>
      <c r="C748" s="1157">
        <v>89.759</v>
      </c>
      <c r="D748" s="1164" t="s">
        <v>11</v>
      </c>
    </row>
    <row r="749" spans="1:4" s="1176" customFormat="1" ht="11.25" customHeight="1" x14ac:dyDescent="0.2">
      <c r="A749" s="1433" t="s">
        <v>4980</v>
      </c>
      <c r="B749" s="1162">
        <v>96.8</v>
      </c>
      <c r="C749" s="1162">
        <v>96.8</v>
      </c>
      <c r="D749" s="1163" t="s">
        <v>3789</v>
      </c>
    </row>
    <row r="750" spans="1:4" s="1176" customFormat="1" ht="11.25" customHeight="1" x14ac:dyDescent="0.2">
      <c r="A750" s="1433"/>
      <c r="B750" s="1162">
        <v>40.4</v>
      </c>
      <c r="C750" s="1162">
        <v>40.402999999999999</v>
      </c>
      <c r="D750" s="1163" t="s">
        <v>4935</v>
      </c>
    </row>
    <row r="751" spans="1:4" s="1176" customFormat="1" ht="11.25" customHeight="1" x14ac:dyDescent="0.2">
      <c r="A751" s="1434"/>
      <c r="B751" s="1157">
        <v>137.19999999999999</v>
      </c>
      <c r="C751" s="1157">
        <v>137.203</v>
      </c>
      <c r="D751" s="1164" t="s">
        <v>11</v>
      </c>
    </row>
    <row r="752" spans="1:4" s="1176" customFormat="1" ht="11.25" customHeight="1" x14ac:dyDescent="0.2">
      <c r="A752" s="1433" t="s">
        <v>506</v>
      </c>
      <c r="B752" s="1162">
        <v>223.44</v>
      </c>
      <c r="C752" s="1162">
        <v>223.44</v>
      </c>
      <c r="D752" s="1163" t="s">
        <v>637</v>
      </c>
    </row>
    <row r="753" spans="1:4" s="1176" customFormat="1" ht="11.25" customHeight="1" x14ac:dyDescent="0.2">
      <c r="A753" s="1434"/>
      <c r="B753" s="1157">
        <v>223.44</v>
      </c>
      <c r="C753" s="1157">
        <v>223.44</v>
      </c>
      <c r="D753" s="1164" t="s">
        <v>11</v>
      </c>
    </row>
    <row r="754" spans="1:4" s="1176" customFormat="1" ht="11.25" customHeight="1" x14ac:dyDescent="0.2">
      <c r="A754" s="1433" t="s">
        <v>1626</v>
      </c>
      <c r="B754" s="1162">
        <v>20</v>
      </c>
      <c r="C754" s="1162">
        <v>20</v>
      </c>
      <c r="D754" s="1163" t="s">
        <v>636</v>
      </c>
    </row>
    <row r="755" spans="1:4" s="1176" customFormat="1" ht="11.25" customHeight="1" x14ac:dyDescent="0.2">
      <c r="A755" s="1433"/>
      <c r="B755" s="1162">
        <v>300</v>
      </c>
      <c r="C755" s="1162">
        <v>300</v>
      </c>
      <c r="D755" s="1163" t="s">
        <v>3792</v>
      </c>
    </row>
    <row r="756" spans="1:4" s="1176" customFormat="1" ht="11.25" customHeight="1" x14ac:dyDescent="0.2">
      <c r="A756" s="1434"/>
      <c r="B756" s="1157">
        <v>320</v>
      </c>
      <c r="C756" s="1157">
        <v>320</v>
      </c>
      <c r="D756" s="1164" t="s">
        <v>11</v>
      </c>
    </row>
    <row r="757" spans="1:4" s="1176" customFormat="1" ht="11.25" customHeight="1" x14ac:dyDescent="0.2">
      <c r="A757" s="1433" t="s">
        <v>3809</v>
      </c>
      <c r="B757" s="1162">
        <v>320</v>
      </c>
      <c r="C757" s="1162">
        <v>320</v>
      </c>
      <c r="D757" s="1163" t="s">
        <v>636</v>
      </c>
    </row>
    <row r="758" spans="1:4" s="1176" customFormat="1" ht="11.25" customHeight="1" x14ac:dyDescent="0.2">
      <c r="A758" s="1433"/>
      <c r="B758" s="1162">
        <v>158.94</v>
      </c>
      <c r="C758" s="1162">
        <v>158.94</v>
      </c>
      <c r="D758" s="1163" t="s">
        <v>637</v>
      </c>
    </row>
    <row r="759" spans="1:4" s="1176" customFormat="1" ht="11.25" customHeight="1" x14ac:dyDescent="0.2">
      <c r="A759" s="1433"/>
      <c r="B759" s="1162">
        <v>46770.12</v>
      </c>
      <c r="C759" s="1162">
        <v>17514.87</v>
      </c>
      <c r="D759" s="1163" t="s">
        <v>4935</v>
      </c>
    </row>
    <row r="760" spans="1:4" s="1176" customFormat="1" ht="11.25" customHeight="1" x14ac:dyDescent="0.2">
      <c r="A760" s="1433"/>
      <c r="B760" s="1162">
        <v>500</v>
      </c>
      <c r="C760" s="1162">
        <v>500</v>
      </c>
      <c r="D760" s="1163" t="s">
        <v>4313</v>
      </c>
    </row>
    <row r="761" spans="1:4" s="1176" customFormat="1" ht="11.25" customHeight="1" x14ac:dyDescent="0.2">
      <c r="A761" s="1434"/>
      <c r="B761" s="1157">
        <v>47749.060000000005</v>
      </c>
      <c r="C761" s="1157">
        <v>18493.810000000001</v>
      </c>
      <c r="D761" s="1164" t="s">
        <v>11</v>
      </c>
    </row>
    <row r="762" spans="1:4" s="1176" customFormat="1" ht="11.25" customHeight="1" x14ac:dyDescent="0.2">
      <c r="A762" s="1433" t="s">
        <v>2871</v>
      </c>
      <c r="B762" s="1162">
        <v>80</v>
      </c>
      <c r="C762" s="1162">
        <v>38.334480000000006</v>
      </c>
      <c r="D762" s="1163" t="s">
        <v>636</v>
      </c>
    </row>
    <row r="763" spans="1:4" s="1176" customFormat="1" ht="11.25" customHeight="1" x14ac:dyDescent="0.2">
      <c r="A763" s="1433"/>
      <c r="B763" s="1162">
        <v>260</v>
      </c>
      <c r="C763" s="1162">
        <v>130</v>
      </c>
      <c r="D763" s="1163" t="s">
        <v>3213</v>
      </c>
    </row>
    <row r="764" spans="1:4" s="1176" customFormat="1" ht="11.25" customHeight="1" x14ac:dyDescent="0.2">
      <c r="A764" s="1433"/>
      <c r="B764" s="1162">
        <v>220.8</v>
      </c>
      <c r="C764" s="1162">
        <v>0</v>
      </c>
      <c r="D764" s="1163" t="s">
        <v>640</v>
      </c>
    </row>
    <row r="765" spans="1:4" s="1176" customFormat="1" ht="11.25" customHeight="1" x14ac:dyDescent="0.2">
      <c r="A765" s="1434"/>
      <c r="B765" s="1157">
        <v>560.79999999999995</v>
      </c>
      <c r="C765" s="1157">
        <v>168.33448000000001</v>
      </c>
      <c r="D765" s="1164" t="s">
        <v>11</v>
      </c>
    </row>
    <row r="766" spans="1:4" s="1176" customFormat="1" ht="11.25" customHeight="1" x14ac:dyDescent="0.2">
      <c r="A766" s="1433" t="s">
        <v>3308</v>
      </c>
      <c r="B766" s="1162">
        <v>79.2</v>
      </c>
      <c r="C766" s="1162">
        <v>59.730239999999995</v>
      </c>
      <c r="D766" s="1163" t="s">
        <v>636</v>
      </c>
    </row>
    <row r="767" spans="1:4" s="1176" customFormat="1" ht="11.25" customHeight="1" x14ac:dyDescent="0.2">
      <c r="A767" s="1433"/>
      <c r="B767" s="1162">
        <v>45.89</v>
      </c>
      <c r="C767" s="1162">
        <v>45.893999999999998</v>
      </c>
      <c r="D767" s="1163" t="s">
        <v>4935</v>
      </c>
    </row>
    <row r="768" spans="1:4" s="1176" customFormat="1" ht="11.25" customHeight="1" x14ac:dyDescent="0.2">
      <c r="A768" s="1434"/>
      <c r="B768" s="1157">
        <v>125.09</v>
      </c>
      <c r="C768" s="1157">
        <v>105.62423999999999</v>
      </c>
      <c r="D768" s="1164" t="s">
        <v>11</v>
      </c>
    </row>
    <row r="769" spans="1:4" s="1176" customFormat="1" ht="11.25" customHeight="1" x14ac:dyDescent="0.2">
      <c r="A769" s="1433" t="s">
        <v>1627</v>
      </c>
      <c r="B769" s="1162">
        <v>20</v>
      </c>
      <c r="C769" s="1162">
        <v>20</v>
      </c>
      <c r="D769" s="1163" t="s">
        <v>4935</v>
      </c>
    </row>
    <row r="770" spans="1:4" s="1176" customFormat="1" ht="11.25" customHeight="1" x14ac:dyDescent="0.2">
      <c r="A770" s="1433"/>
      <c r="B770" s="1162">
        <v>74.740000000000009</v>
      </c>
      <c r="C770" s="1162">
        <v>74.727000000000004</v>
      </c>
      <c r="D770" s="1163" t="s">
        <v>3491</v>
      </c>
    </row>
    <row r="771" spans="1:4" s="1176" customFormat="1" ht="11.25" customHeight="1" x14ac:dyDescent="0.2">
      <c r="A771" s="1434"/>
      <c r="B771" s="1157">
        <v>94.740000000000009</v>
      </c>
      <c r="C771" s="1157">
        <v>94.727000000000004</v>
      </c>
      <c r="D771" s="1164" t="s">
        <v>11</v>
      </c>
    </row>
    <row r="772" spans="1:4" s="1176" customFormat="1" ht="11.25" customHeight="1" x14ac:dyDescent="0.2">
      <c r="A772" s="1433" t="s">
        <v>1628</v>
      </c>
      <c r="B772" s="1162">
        <v>365</v>
      </c>
      <c r="C772" s="1162">
        <v>365</v>
      </c>
      <c r="D772" s="1163" t="s">
        <v>636</v>
      </c>
    </row>
    <row r="773" spans="1:4" s="1176" customFormat="1" ht="11.25" customHeight="1" x14ac:dyDescent="0.2">
      <c r="A773" s="1433"/>
      <c r="B773" s="1162">
        <v>31.23</v>
      </c>
      <c r="C773" s="1162">
        <v>31.227</v>
      </c>
      <c r="D773" s="1163" t="s">
        <v>4935</v>
      </c>
    </row>
    <row r="774" spans="1:4" s="1176" customFormat="1" ht="11.25" customHeight="1" x14ac:dyDescent="0.2">
      <c r="A774" s="1434"/>
      <c r="B774" s="1157">
        <v>396.23</v>
      </c>
      <c r="C774" s="1157">
        <v>396.22699999999998</v>
      </c>
      <c r="D774" s="1164" t="s">
        <v>11</v>
      </c>
    </row>
    <row r="775" spans="1:4" s="1176" customFormat="1" ht="11.25" customHeight="1" x14ac:dyDescent="0.2">
      <c r="A775" s="1433" t="s">
        <v>4981</v>
      </c>
      <c r="B775" s="1162">
        <v>320</v>
      </c>
      <c r="C775" s="1162">
        <v>320</v>
      </c>
      <c r="D775" s="1163" t="s">
        <v>636</v>
      </c>
    </row>
    <row r="776" spans="1:4" s="1176" customFormat="1" ht="11.25" customHeight="1" x14ac:dyDescent="0.2">
      <c r="A776" s="1433"/>
      <c r="B776" s="1162">
        <v>15.3</v>
      </c>
      <c r="C776" s="1162">
        <v>15.3</v>
      </c>
      <c r="D776" s="1163" t="s">
        <v>4935</v>
      </c>
    </row>
    <row r="777" spans="1:4" s="1176" customFormat="1" ht="11.25" customHeight="1" x14ac:dyDescent="0.2">
      <c r="A777" s="1434"/>
      <c r="B777" s="1157">
        <v>335.3</v>
      </c>
      <c r="C777" s="1157">
        <v>335.3</v>
      </c>
      <c r="D777" s="1164" t="s">
        <v>11</v>
      </c>
    </row>
    <row r="778" spans="1:4" s="1176" customFormat="1" ht="11.25" customHeight="1" x14ac:dyDescent="0.2">
      <c r="A778" s="1433" t="s">
        <v>1629</v>
      </c>
      <c r="B778" s="1162">
        <v>87.5</v>
      </c>
      <c r="C778" s="1162">
        <v>87.5</v>
      </c>
      <c r="D778" s="1163" t="s">
        <v>3791</v>
      </c>
    </row>
    <row r="779" spans="1:4" s="1176" customFormat="1" ht="11.25" customHeight="1" x14ac:dyDescent="0.2">
      <c r="A779" s="1433"/>
      <c r="B779" s="1162">
        <v>212</v>
      </c>
      <c r="C779" s="1162">
        <v>212</v>
      </c>
      <c r="D779" s="1163" t="s">
        <v>636</v>
      </c>
    </row>
    <row r="780" spans="1:4" s="1176" customFormat="1" ht="11.25" customHeight="1" x14ac:dyDescent="0.2">
      <c r="A780" s="1433"/>
      <c r="B780" s="1162">
        <v>1070.4000000000001</v>
      </c>
      <c r="C780" s="1162">
        <v>1070.4000000000001</v>
      </c>
      <c r="D780" s="1163" t="s">
        <v>640</v>
      </c>
    </row>
    <row r="781" spans="1:4" s="1176" customFormat="1" ht="11.25" customHeight="1" x14ac:dyDescent="0.2">
      <c r="A781" s="1433"/>
      <c r="B781" s="1162">
        <v>7647</v>
      </c>
      <c r="C781" s="1162">
        <v>7647</v>
      </c>
      <c r="D781" s="1163" t="s">
        <v>662</v>
      </c>
    </row>
    <row r="782" spans="1:4" s="1176" customFormat="1" ht="11.25" customHeight="1" x14ac:dyDescent="0.2">
      <c r="A782" s="1433"/>
      <c r="B782" s="1162">
        <v>79.8</v>
      </c>
      <c r="C782" s="1162">
        <v>78.400000000000006</v>
      </c>
      <c r="D782" s="1163" t="s">
        <v>637</v>
      </c>
    </row>
    <row r="783" spans="1:4" s="1176" customFormat="1" ht="11.25" customHeight="1" x14ac:dyDescent="0.2">
      <c r="A783" s="1433"/>
      <c r="B783" s="1162">
        <v>297.89999999999998</v>
      </c>
      <c r="C783" s="1162">
        <v>297.89999999999998</v>
      </c>
      <c r="D783" s="1163" t="s">
        <v>659</v>
      </c>
    </row>
    <row r="784" spans="1:4" s="1176" customFormat="1" ht="11.25" customHeight="1" x14ac:dyDescent="0.2">
      <c r="A784" s="1433"/>
      <c r="B784" s="1162">
        <v>217.51</v>
      </c>
      <c r="C784" s="1162">
        <v>217.50200000000001</v>
      </c>
      <c r="D784" s="1163" t="s">
        <v>4935</v>
      </c>
    </row>
    <row r="785" spans="1:4" s="1176" customFormat="1" ht="11.25" customHeight="1" x14ac:dyDescent="0.2">
      <c r="A785" s="1433"/>
      <c r="B785" s="1162">
        <v>682.06000000000006</v>
      </c>
      <c r="C785" s="1162">
        <v>14.661999999999999</v>
      </c>
      <c r="D785" s="1163" t="s">
        <v>3491</v>
      </c>
    </row>
    <row r="786" spans="1:4" s="1176" customFormat="1" ht="11.25" customHeight="1" x14ac:dyDescent="0.2">
      <c r="A786" s="1434"/>
      <c r="B786" s="1157">
        <v>10294.169999999998</v>
      </c>
      <c r="C786" s="1157">
        <v>9625.3639999999996</v>
      </c>
      <c r="D786" s="1164" t="s">
        <v>11</v>
      </c>
    </row>
    <row r="787" spans="1:4" s="1176" customFormat="1" ht="11.25" customHeight="1" x14ac:dyDescent="0.2">
      <c r="A787" s="1433" t="s">
        <v>499</v>
      </c>
      <c r="B787" s="1162">
        <v>80</v>
      </c>
      <c r="C787" s="1162">
        <v>80</v>
      </c>
      <c r="D787" s="1163" t="s">
        <v>636</v>
      </c>
    </row>
    <row r="788" spans="1:4" s="1176" customFormat="1" ht="11.25" customHeight="1" x14ac:dyDescent="0.2">
      <c r="A788" s="1433"/>
      <c r="B788" s="1162">
        <v>150</v>
      </c>
      <c r="C788" s="1162">
        <v>150</v>
      </c>
      <c r="D788" s="1163" t="s">
        <v>3792</v>
      </c>
    </row>
    <row r="789" spans="1:4" s="1176" customFormat="1" ht="11.25" customHeight="1" x14ac:dyDescent="0.2">
      <c r="A789" s="1433"/>
      <c r="B789" s="1162">
        <v>150</v>
      </c>
      <c r="C789" s="1162">
        <v>0</v>
      </c>
      <c r="D789" s="1163" t="s">
        <v>4937</v>
      </c>
    </row>
    <row r="790" spans="1:4" s="1176" customFormat="1" ht="11.25" customHeight="1" x14ac:dyDescent="0.2">
      <c r="A790" s="1433"/>
      <c r="B790" s="1162">
        <v>900</v>
      </c>
      <c r="C790" s="1162">
        <v>400</v>
      </c>
      <c r="D790" s="1163" t="s">
        <v>4949</v>
      </c>
    </row>
    <row r="791" spans="1:4" s="1176" customFormat="1" ht="11.25" customHeight="1" x14ac:dyDescent="0.2">
      <c r="A791" s="1433"/>
      <c r="B791" s="1162">
        <v>23.67</v>
      </c>
      <c r="C791" s="1162">
        <v>23.670999999999999</v>
      </c>
      <c r="D791" s="1163" t="s">
        <v>4935</v>
      </c>
    </row>
    <row r="792" spans="1:4" s="1176" customFormat="1" ht="11.25" customHeight="1" x14ac:dyDescent="0.2">
      <c r="A792" s="1433"/>
      <c r="B792" s="1162">
        <v>2000</v>
      </c>
      <c r="C792" s="1162">
        <v>0</v>
      </c>
      <c r="D792" s="1163" t="s">
        <v>4936</v>
      </c>
    </row>
    <row r="793" spans="1:4" s="1176" customFormat="1" ht="11.25" customHeight="1" x14ac:dyDescent="0.2">
      <c r="A793" s="1433"/>
      <c r="B793" s="1162">
        <v>74.510000000000005</v>
      </c>
      <c r="C793" s="1162">
        <v>74.510000000000005</v>
      </c>
      <c r="D793" s="1163" t="s">
        <v>2748</v>
      </c>
    </row>
    <row r="794" spans="1:4" s="1176" customFormat="1" ht="11.25" customHeight="1" x14ac:dyDescent="0.2">
      <c r="A794" s="1434"/>
      <c r="B794" s="1157">
        <v>3378.1800000000003</v>
      </c>
      <c r="C794" s="1157">
        <v>728.18100000000004</v>
      </c>
      <c r="D794" s="1164" t="s">
        <v>11</v>
      </c>
    </row>
    <row r="795" spans="1:4" s="1176" customFormat="1" ht="11.25" customHeight="1" x14ac:dyDescent="0.2">
      <c r="A795" s="1433" t="s">
        <v>1630</v>
      </c>
      <c r="B795" s="1162">
        <v>320</v>
      </c>
      <c r="C795" s="1162">
        <v>320</v>
      </c>
      <c r="D795" s="1163" t="s">
        <v>636</v>
      </c>
    </row>
    <row r="796" spans="1:4" s="1176" customFormat="1" ht="11.25" customHeight="1" x14ac:dyDescent="0.2">
      <c r="A796" s="1433"/>
      <c r="B796" s="1162">
        <v>24.58</v>
      </c>
      <c r="C796" s="1162">
        <v>24.582000000000001</v>
      </c>
      <c r="D796" s="1163" t="s">
        <v>4935</v>
      </c>
    </row>
    <row r="797" spans="1:4" s="1176" customFormat="1" ht="11.25" customHeight="1" x14ac:dyDescent="0.2">
      <c r="A797" s="1433"/>
      <c r="B797" s="1162">
        <v>225</v>
      </c>
      <c r="C797" s="1162">
        <v>0</v>
      </c>
      <c r="D797" s="1163" t="s">
        <v>4936</v>
      </c>
    </row>
    <row r="798" spans="1:4" s="1176" customFormat="1" ht="11.25" customHeight="1" x14ac:dyDescent="0.2">
      <c r="A798" s="1434"/>
      <c r="B798" s="1157">
        <v>569.57999999999993</v>
      </c>
      <c r="C798" s="1157">
        <v>344.58199999999999</v>
      </c>
      <c r="D798" s="1164" t="s">
        <v>11</v>
      </c>
    </row>
    <row r="799" spans="1:4" s="1176" customFormat="1" ht="11.25" customHeight="1" x14ac:dyDescent="0.2">
      <c r="A799" s="1433" t="s">
        <v>1631</v>
      </c>
      <c r="B799" s="1162">
        <v>400</v>
      </c>
      <c r="C799" s="1162">
        <v>400</v>
      </c>
      <c r="D799" s="1163" t="s">
        <v>636</v>
      </c>
    </row>
    <row r="800" spans="1:4" s="1176" customFormat="1" ht="11.25" customHeight="1" x14ac:dyDescent="0.2">
      <c r="A800" s="1433"/>
      <c r="B800" s="1162">
        <v>80</v>
      </c>
      <c r="C800" s="1162">
        <v>80</v>
      </c>
      <c r="D800" s="1163" t="s">
        <v>637</v>
      </c>
    </row>
    <row r="801" spans="1:4" s="1176" customFormat="1" ht="11.25" customHeight="1" x14ac:dyDescent="0.2">
      <c r="A801" s="1433"/>
      <c r="B801" s="1162">
        <v>420.67</v>
      </c>
      <c r="C801" s="1162">
        <v>420.67099999999999</v>
      </c>
      <c r="D801" s="1163" t="s">
        <v>4935</v>
      </c>
    </row>
    <row r="802" spans="1:4" s="1176" customFormat="1" ht="11.25" customHeight="1" x14ac:dyDescent="0.2">
      <c r="A802" s="1433"/>
      <c r="B802" s="1162">
        <v>225</v>
      </c>
      <c r="C802" s="1162">
        <v>0</v>
      </c>
      <c r="D802" s="1163" t="s">
        <v>4936</v>
      </c>
    </row>
    <row r="803" spans="1:4" s="1176" customFormat="1" ht="11.25" customHeight="1" x14ac:dyDescent="0.2">
      <c r="A803" s="1433"/>
      <c r="B803" s="1162">
        <v>500</v>
      </c>
      <c r="C803" s="1162">
        <v>500</v>
      </c>
      <c r="D803" s="1163" t="s">
        <v>643</v>
      </c>
    </row>
    <row r="804" spans="1:4" s="1176" customFormat="1" ht="11.25" customHeight="1" x14ac:dyDescent="0.2">
      <c r="A804" s="1434"/>
      <c r="B804" s="1157">
        <v>1625.67</v>
      </c>
      <c r="C804" s="1157">
        <v>1400.671</v>
      </c>
      <c r="D804" s="1164" t="s">
        <v>11</v>
      </c>
    </row>
    <row r="805" spans="1:4" s="1176" customFormat="1" ht="11.25" customHeight="1" x14ac:dyDescent="0.2">
      <c r="A805" s="1433" t="s">
        <v>3810</v>
      </c>
      <c r="B805" s="1162">
        <v>400</v>
      </c>
      <c r="C805" s="1162">
        <v>400</v>
      </c>
      <c r="D805" s="1163" t="s">
        <v>636</v>
      </c>
    </row>
    <row r="806" spans="1:4" s="1176" customFormat="1" ht="11.25" customHeight="1" x14ac:dyDescent="0.2">
      <c r="A806" s="1433"/>
      <c r="B806" s="1162">
        <v>80</v>
      </c>
      <c r="C806" s="1162">
        <v>0</v>
      </c>
      <c r="D806" s="1163" t="s">
        <v>637</v>
      </c>
    </row>
    <row r="807" spans="1:4" s="1176" customFormat="1" ht="11.25" customHeight="1" x14ac:dyDescent="0.2">
      <c r="A807" s="1434"/>
      <c r="B807" s="1157">
        <v>480</v>
      </c>
      <c r="C807" s="1157">
        <v>400</v>
      </c>
      <c r="D807" s="1164" t="s">
        <v>11</v>
      </c>
    </row>
    <row r="808" spans="1:4" s="1176" customFormat="1" ht="11.25" customHeight="1" x14ac:dyDescent="0.2">
      <c r="A808" s="1433" t="s">
        <v>4982</v>
      </c>
      <c r="B808" s="1162">
        <v>150</v>
      </c>
      <c r="C808" s="1162">
        <v>20.950060000000008</v>
      </c>
      <c r="D808" s="1163" t="s">
        <v>4935</v>
      </c>
    </row>
    <row r="809" spans="1:4" s="1176" customFormat="1" ht="11.25" customHeight="1" x14ac:dyDescent="0.2">
      <c r="A809" s="1434"/>
      <c r="B809" s="1157">
        <v>150</v>
      </c>
      <c r="C809" s="1157">
        <v>20.950060000000008</v>
      </c>
      <c r="D809" s="1164" t="s">
        <v>11</v>
      </c>
    </row>
    <row r="810" spans="1:4" s="1176" customFormat="1" ht="11.25" customHeight="1" x14ac:dyDescent="0.2">
      <c r="A810" s="1433" t="s">
        <v>4983</v>
      </c>
      <c r="B810" s="1162">
        <v>49.5</v>
      </c>
      <c r="C810" s="1162">
        <v>49.5</v>
      </c>
      <c r="D810" s="1163" t="s">
        <v>657</v>
      </c>
    </row>
    <row r="811" spans="1:4" s="1176" customFormat="1" ht="11.25" customHeight="1" x14ac:dyDescent="0.2">
      <c r="A811" s="1433"/>
      <c r="B811" s="1162">
        <v>896.08</v>
      </c>
      <c r="C811" s="1162">
        <v>896.07899999999995</v>
      </c>
      <c r="D811" s="1163" t="s">
        <v>4935</v>
      </c>
    </row>
    <row r="812" spans="1:4" s="1176" customFormat="1" ht="11.25" customHeight="1" x14ac:dyDescent="0.2">
      <c r="A812" s="1433"/>
      <c r="B812" s="1162">
        <v>500</v>
      </c>
      <c r="C812" s="1162">
        <v>500</v>
      </c>
      <c r="D812" s="1163" t="s">
        <v>4313</v>
      </c>
    </row>
    <row r="813" spans="1:4" s="1176" customFormat="1" ht="11.25" customHeight="1" x14ac:dyDescent="0.2">
      <c r="A813" s="1434"/>
      <c r="B813" s="1157">
        <v>1445.58</v>
      </c>
      <c r="C813" s="1157">
        <v>1445.579</v>
      </c>
      <c r="D813" s="1164" t="s">
        <v>11</v>
      </c>
    </row>
    <row r="814" spans="1:4" s="1176" customFormat="1" ht="11.25" customHeight="1" x14ac:dyDescent="0.2">
      <c r="A814" s="1433" t="s">
        <v>3309</v>
      </c>
      <c r="B814" s="1162">
        <v>203.2</v>
      </c>
      <c r="C814" s="1162">
        <v>203.2</v>
      </c>
      <c r="D814" s="1163" t="s">
        <v>637</v>
      </c>
    </row>
    <row r="815" spans="1:4" s="1176" customFormat="1" ht="11.25" customHeight="1" x14ac:dyDescent="0.2">
      <c r="A815" s="1433"/>
      <c r="B815" s="1162">
        <v>10000</v>
      </c>
      <c r="C815" s="1162">
        <v>9996.92</v>
      </c>
      <c r="D815" s="1163" t="s">
        <v>4944</v>
      </c>
    </row>
    <row r="816" spans="1:4" s="1176" customFormat="1" ht="11.25" customHeight="1" x14ac:dyDescent="0.2">
      <c r="A816" s="1433"/>
      <c r="B816" s="1162">
        <v>37.1</v>
      </c>
      <c r="C816" s="1162">
        <v>19.596000000000004</v>
      </c>
      <c r="D816" s="1163" t="s">
        <v>4935</v>
      </c>
    </row>
    <row r="817" spans="1:4" s="1176" customFormat="1" ht="11.25" customHeight="1" x14ac:dyDescent="0.2">
      <c r="A817" s="1433"/>
      <c r="B817" s="1162">
        <v>2000</v>
      </c>
      <c r="C817" s="1162">
        <v>0</v>
      </c>
      <c r="D817" s="1163" t="s">
        <v>4936</v>
      </c>
    </row>
    <row r="818" spans="1:4" s="1176" customFormat="1" ht="11.25" customHeight="1" x14ac:dyDescent="0.2">
      <c r="A818" s="1434"/>
      <c r="B818" s="1157">
        <v>12240.300000000001</v>
      </c>
      <c r="C818" s="1157">
        <v>10219.716</v>
      </c>
      <c r="D818" s="1164" t="s">
        <v>11</v>
      </c>
    </row>
    <row r="819" spans="1:4" s="1176" customFormat="1" ht="11.25" customHeight="1" x14ac:dyDescent="0.2">
      <c r="A819" s="1433" t="s">
        <v>1632</v>
      </c>
      <c r="B819" s="1162">
        <v>10</v>
      </c>
      <c r="C819" s="1162">
        <v>10</v>
      </c>
      <c r="D819" s="1163" t="s">
        <v>3155</v>
      </c>
    </row>
    <row r="820" spans="1:4" s="1176" customFormat="1" ht="11.25" customHeight="1" x14ac:dyDescent="0.2">
      <c r="A820" s="1434"/>
      <c r="B820" s="1157">
        <v>10</v>
      </c>
      <c r="C820" s="1157">
        <v>10</v>
      </c>
      <c r="D820" s="1164" t="s">
        <v>11</v>
      </c>
    </row>
    <row r="821" spans="1:4" s="1176" customFormat="1" ht="11.25" customHeight="1" x14ac:dyDescent="0.2">
      <c r="A821" s="1433" t="s">
        <v>1633</v>
      </c>
      <c r="B821" s="1162">
        <v>350</v>
      </c>
      <c r="C821" s="1162">
        <v>350</v>
      </c>
      <c r="D821" s="1163" t="s">
        <v>3791</v>
      </c>
    </row>
    <row r="822" spans="1:4" s="1176" customFormat="1" ht="11.25" customHeight="1" x14ac:dyDescent="0.2">
      <c r="A822" s="1433"/>
      <c r="B822" s="1162">
        <v>30.34</v>
      </c>
      <c r="C822" s="1162">
        <v>30.34</v>
      </c>
      <c r="D822" s="1163" t="s">
        <v>637</v>
      </c>
    </row>
    <row r="823" spans="1:4" s="1176" customFormat="1" ht="11.25" customHeight="1" x14ac:dyDescent="0.2">
      <c r="A823" s="1433"/>
      <c r="B823" s="1162">
        <v>61.53</v>
      </c>
      <c r="C823" s="1162">
        <v>61.527999999999999</v>
      </c>
      <c r="D823" s="1163" t="s">
        <v>4935</v>
      </c>
    </row>
    <row r="824" spans="1:4" s="1176" customFormat="1" ht="11.25" customHeight="1" x14ac:dyDescent="0.2">
      <c r="A824" s="1433"/>
      <c r="B824" s="1162">
        <v>2000</v>
      </c>
      <c r="C824" s="1162">
        <v>0</v>
      </c>
      <c r="D824" s="1163" t="s">
        <v>4936</v>
      </c>
    </row>
    <row r="825" spans="1:4" s="1176" customFormat="1" ht="11.25" customHeight="1" x14ac:dyDescent="0.2">
      <c r="A825" s="1434"/>
      <c r="B825" s="1157">
        <v>2441.87</v>
      </c>
      <c r="C825" s="1157">
        <v>441.86799999999999</v>
      </c>
      <c r="D825" s="1164" t="s">
        <v>11</v>
      </c>
    </row>
    <row r="826" spans="1:4" s="1176" customFormat="1" ht="11.25" customHeight="1" x14ac:dyDescent="0.2">
      <c r="A826" s="1433" t="s">
        <v>1634</v>
      </c>
      <c r="B826" s="1162">
        <v>336.88</v>
      </c>
      <c r="C826" s="1162">
        <v>336.87066999999996</v>
      </c>
      <c r="D826" s="1163" t="s">
        <v>636</v>
      </c>
    </row>
    <row r="827" spans="1:4" s="1176" customFormat="1" ht="11.25" customHeight="1" x14ac:dyDescent="0.2">
      <c r="A827" s="1434"/>
      <c r="B827" s="1157">
        <v>336.88</v>
      </c>
      <c r="C827" s="1157">
        <v>336.87066999999996</v>
      </c>
      <c r="D827" s="1164" t="s">
        <v>11</v>
      </c>
    </row>
    <row r="828" spans="1:4" s="1176" customFormat="1" ht="11.25" customHeight="1" x14ac:dyDescent="0.2">
      <c r="A828" s="1433" t="s">
        <v>1635</v>
      </c>
      <c r="B828" s="1162">
        <v>520</v>
      </c>
      <c r="C828" s="1162">
        <v>520</v>
      </c>
      <c r="D828" s="1163" t="s">
        <v>636</v>
      </c>
    </row>
    <row r="829" spans="1:4" s="1176" customFormat="1" ht="11.25" customHeight="1" x14ac:dyDescent="0.2">
      <c r="A829" s="1433"/>
      <c r="B829" s="1162">
        <v>190.72</v>
      </c>
      <c r="C829" s="1162">
        <v>190.72</v>
      </c>
      <c r="D829" s="1163" t="s">
        <v>3792</v>
      </c>
    </row>
    <row r="830" spans="1:4" s="1176" customFormat="1" ht="11.25" customHeight="1" x14ac:dyDescent="0.2">
      <c r="A830" s="1433"/>
      <c r="B830" s="1162">
        <v>293.04000000000002</v>
      </c>
      <c r="C830" s="1162">
        <v>109.12768000000003</v>
      </c>
      <c r="D830" s="1163" t="s">
        <v>637</v>
      </c>
    </row>
    <row r="831" spans="1:4" s="1176" customFormat="1" ht="11.25" customHeight="1" x14ac:dyDescent="0.2">
      <c r="A831" s="1434"/>
      <c r="B831" s="1157">
        <v>1003.76</v>
      </c>
      <c r="C831" s="1157">
        <v>819.84767999999997</v>
      </c>
      <c r="D831" s="1164" t="s">
        <v>11</v>
      </c>
    </row>
    <row r="832" spans="1:4" s="1176" customFormat="1" ht="11.25" customHeight="1" x14ac:dyDescent="0.2">
      <c r="A832" s="1433" t="s">
        <v>4984</v>
      </c>
      <c r="B832" s="1162">
        <v>126.64</v>
      </c>
      <c r="C832" s="1162">
        <v>126.64</v>
      </c>
      <c r="D832" s="1163" t="s">
        <v>3792</v>
      </c>
    </row>
    <row r="833" spans="1:4" s="1176" customFormat="1" ht="11.25" customHeight="1" x14ac:dyDescent="0.2">
      <c r="A833" s="1434"/>
      <c r="B833" s="1157">
        <v>126.64</v>
      </c>
      <c r="C833" s="1157">
        <v>126.64</v>
      </c>
      <c r="D833" s="1164" t="s">
        <v>11</v>
      </c>
    </row>
    <row r="834" spans="1:4" s="1176" customFormat="1" ht="11.25" customHeight="1" x14ac:dyDescent="0.2">
      <c r="A834" s="1433" t="s">
        <v>356</v>
      </c>
      <c r="B834" s="1162">
        <v>140</v>
      </c>
      <c r="C834" s="1162">
        <v>0</v>
      </c>
      <c r="D834" s="1163" t="s">
        <v>4937</v>
      </c>
    </row>
    <row r="835" spans="1:4" s="1176" customFormat="1" ht="11.25" customHeight="1" x14ac:dyDescent="0.2">
      <c r="A835" s="1433"/>
      <c r="B835" s="1162">
        <v>320</v>
      </c>
      <c r="C835" s="1162">
        <v>320</v>
      </c>
      <c r="D835" s="1163" t="s">
        <v>637</v>
      </c>
    </row>
    <row r="836" spans="1:4" s="1176" customFormat="1" ht="11.25" customHeight="1" x14ac:dyDescent="0.2">
      <c r="A836" s="1433"/>
      <c r="B836" s="1162">
        <v>22.85</v>
      </c>
      <c r="C836" s="1162">
        <v>22.846</v>
      </c>
      <c r="D836" s="1163" t="s">
        <v>4935</v>
      </c>
    </row>
    <row r="837" spans="1:4" s="1176" customFormat="1" ht="11.25" customHeight="1" x14ac:dyDescent="0.2">
      <c r="A837" s="1434"/>
      <c r="B837" s="1157">
        <v>482.85</v>
      </c>
      <c r="C837" s="1157">
        <v>342.846</v>
      </c>
      <c r="D837" s="1164" t="s">
        <v>11</v>
      </c>
    </row>
    <row r="838" spans="1:4" s="1176" customFormat="1" ht="11.25" customHeight="1" x14ac:dyDescent="0.2">
      <c r="A838" s="1433" t="s">
        <v>3811</v>
      </c>
      <c r="B838" s="1162">
        <v>5000</v>
      </c>
      <c r="C838" s="1162">
        <v>0</v>
      </c>
      <c r="D838" s="1163" t="s">
        <v>718</v>
      </c>
    </row>
    <row r="839" spans="1:4" s="1176" customFormat="1" ht="11.25" customHeight="1" x14ac:dyDescent="0.2">
      <c r="A839" s="1433"/>
      <c r="B839" s="1162">
        <v>80</v>
      </c>
      <c r="C839" s="1162">
        <v>80</v>
      </c>
      <c r="D839" s="1163" t="s">
        <v>636</v>
      </c>
    </row>
    <row r="840" spans="1:4" s="1176" customFormat="1" ht="11.25" customHeight="1" x14ac:dyDescent="0.2">
      <c r="A840" s="1433"/>
      <c r="B840" s="1162">
        <v>2788.2</v>
      </c>
      <c r="C840" s="1162">
        <v>2788.2</v>
      </c>
      <c r="D840" s="1163" t="s">
        <v>640</v>
      </c>
    </row>
    <row r="841" spans="1:4" s="1176" customFormat="1" ht="11.25" customHeight="1" x14ac:dyDescent="0.2">
      <c r="A841" s="1433"/>
      <c r="B841" s="1162">
        <v>399.98</v>
      </c>
      <c r="C841" s="1162">
        <v>399.97895</v>
      </c>
      <c r="D841" s="1163" t="s">
        <v>637</v>
      </c>
    </row>
    <row r="842" spans="1:4" s="1176" customFormat="1" ht="11.25" customHeight="1" x14ac:dyDescent="0.2">
      <c r="A842" s="1434"/>
      <c r="B842" s="1157">
        <v>8268.18</v>
      </c>
      <c r="C842" s="1157">
        <v>3268.17895</v>
      </c>
      <c r="D842" s="1164" t="s">
        <v>11</v>
      </c>
    </row>
    <row r="843" spans="1:4" s="1176" customFormat="1" ht="11.25" customHeight="1" x14ac:dyDescent="0.2">
      <c r="A843" s="1433" t="s">
        <v>3310</v>
      </c>
      <c r="B843" s="1162">
        <v>322</v>
      </c>
      <c r="C843" s="1162">
        <v>322</v>
      </c>
      <c r="D843" s="1163" t="s">
        <v>3792</v>
      </c>
    </row>
    <row r="844" spans="1:4" s="1176" customFormat="1" ht="11.25" customHeight="1" x14ac:dyDescent="0.2">
      <c r="A844" s="1433"/>
      <c r="B844" s="1162">
        <v>19.869999999999997</v>
      </c>
      <c r="C844" s="1162">
        <v>19.853999999999996</v>
      </c>
      <c r="D844" s="1163" t="s">
        <v>3491</v>
      </c>
    </row>
    <row r="845" spans="1:4" s="1176" customFormat="1" ht="11.25" customHeight="1" x14ac:dyDescent="0.2">
      <c r="A845" s="1434"/>
      <c r="B845" s="1157">
        <v>341.87</v>
      </c>
      <c r="C845" s="1157">
        <v>341.85399999999998</v>
      </c>
      <c r="D845" s="1164" t="s">
        <v>11</v>
      </c>
    </row>
    <row r="846" spans="1:4" s="1176" customFormat="1" ht="11.25" customHeight="1" x14ac:dyDescent="0.2">
      <c r="A846" s="1433" t="s">
        <v>1636</v>
      </c>
      <c r="B846" s="1162">
        <v>390.02</v>
      </c>
      <c r="C846" s="1162">
        <v>390.01143999999999</v>
      </c>
      <c r="D846" s="1163" t="s">
        <v>636</v>
      </c>
    </row>
    <row r="847" spans="1:4" s="1176" customFormat="1" ht="11.25" customHeight="1" x14ac:dyDescent="0.2">
      <c r="A847" s="1433"/>
      <c r="B847" s="1162">
        <v>320</v>
      </c>
      <c r="C847" s="1162">
        <v>320</v>
      </c>
      <c r="D847" s="1163" t="s">
        <v>637</v>
      </c>
    </row>
    <row r="848" spans="1:4" s="1176" customFormat="1" ht="11.25" customHeight="1" x14ac:dyDescent="0.2">
      <c r="A848" s="1433"/>
      <c r="B848" s="1162">
        <v>60</v>
      </c>
      <c r="C848" s="1162">
        <v>60</v>
      </c>
      <c r="D848" s="1163" t="s">
        <v>4935</v>
      </c>
    </row>
    <row r="849" spans="1:4" s="1176" customFormat="1" ht="11.25" customHeight="1" x14ac:dyDescent="0.2">
      <c r="A849" s="1433"/>
      <c r="B849" s="1162">
        <v>2000</v>
      </c>
      <c r="C849" s="1162">
        <v>0</v>
      </c>
      <c r="D849" s="1163" t="s">
        <v>4936</v>
      </c>
    </row>
    <row r="850" spans="1:4" s="1176" customFormat="1" ht="11.25" customHeight="1" x14ac:dyDescent="0.2">
      <c r="A850" s="1433"/>
      <c r="B850" s="1162">
        <v>61.7</v>
      </c>
      <c r="C850" s="1162">
        <v>61.683999999999997</v>
      </c>
      <c r="D850" s="1163" t="s">
        <v>3491</v>
      </c>
    </row>
    <row r="851" spans="1:4" s="1176" customFormat="1" ht="11.25" customHeight="1" x14ac:dyDescent="0.2">
      <c r="A851" s="1434"/>
      <c r="B851" s="1157">
        <v>2831.72</v>
      </c>
      <c r="C851" s="1157">
        <v>831.69543999999996</v>
      </c>
      <c r="D851" s="1164" t="s">
        <v>11</v>
      </c>
    </row>
    <row r="852" spans="1:4" s="1176" customFormat="1" ht="11.25" customHeight="1" x14ac:dyDescent="0.2">
      <c r="A852" s="1433" t="s">
        <v>3812</v>
      </c>
      <c r="B852" s="1162">
        <v>400</v>
      </c>
      <c r="C852" s="1162">
        <v>400</v>
      </c>
      <c r="D852" s="1163" t="s">
        <v>636</v>
      </c>
    </row>
    <row r="853" spans="1:4" s="1176" customFormat="1" ht="11.25" customHeight="1" x14ac:dyDescent="0.2">
      <c r="A853" s="1433"/>
      <c r="B853" s="1162">
        <v>11000</v>
      </c>
      <c r="C853" s="1162">
        <v>11000</v>
      </c>
      <c r="D853" s="1163" t="s">
        <v>4944</v>
      </c>
    </row>
    <row r="854" spans="1:4" s="1176" customFormat="1" ht="11.25" customHeight="1" x14ac:dyDescent="0.2">
      <c r="A854" s="1434"/>
      <c r="B854" s="1157">
        <v>11400</v>
      </c>
      <c r="C854" s="1157">
        <v>11400</v>
      </c>
      <c r="D854" s="1164" t="s">
        <v>11</v>
      </c>
    </row>
    <row r="855" spans="1:4" s="1176" customFormat="1" ht="11.25" customHeight="1" x14ac:dyDescent="0.2">
      <c r="A855" s="1433" t="s">
        <v>1637</v>
      </c>
      <c r="B855" s="1162">
        <v>400</v>
      </c>
      <c r="C855" s="1162">
        <v>200</v>
      </c>
      <c r="D855" s="1163" t="s">
        <v>4948</v>
      </c>
    </row>
    <row r="856" spans="1:4" s="1176" customFormat="1" ht="11.25" customHeight="1" x14ac:dyDescent="0.2">
      <c r="A856" s="1433"/>
      <c r="B856" s="1162">
        <v>50</v>
      </c>
      <c r="C856" s="1162">
        <v>50</v>
      </c>
      <c r="D856" s="1163" t="s">
        <v>3300</v>
      </c>
    </row>
    <row r="857" spans="1:4" s="1176" customFormat="1" ht="11.25" customHeight="1" x14ac:dyDescent="0.2">
      <c r="A857" s="1434"/>
      <c r="B857" s="1157">
        <v>450</v>
      </c>
      <c r="C857" s="1157">
        <v>250</v>
      </c>
      <c r="D857" s="1164" t="s">
        <v>11</v>
      </c>
    </row>
    <row r="858" spans="1:4" s="1176" customFormat="1" ht="11.25" customHeight="1" x14ac:dyDescent="0.2">
      <c r="A858" s="1433" t="s">
        <v>1638</v>
      </c>
      <c r="B858" s="1162">
        <v>320</v>
      </c>
      <c r="C858" s="1162">
        <v>320</v>
      </c>
      <c r="D858" s="1163" t="s">
        <v>636</v>
      </c>
    </row>
    <row r="859" spans="1:4" s="1176" customFormat="1" ht="11.25" customHeight="1" x14ac:dyDescent="0.2">
      <c r="A859" s="1433"/>
      <c r="B859" s="1162">
        <v>100</v>
      </c>
      <c r="C859" s="1162">
        <v>0</v>
      </c>
      <c r="D859" s="1163" t="s">
        <v>637</v>
      </c>
    </row>
    <row r="860" spans="1:4" s="1176" customFormat="1" ht="11.25" customHeight="1" x14ac:dyDescent="0.2">
      <c r="A860" s="1434"/>
      <c r="B860" s="1157">
        <v>420</v>
      </c>
      <c r="C860" s="1157">
        <v>320</v>
      </c>
      <c r="D860" s="1164" t="s">
        <v>11</v>
      </c>
    </row>
    <row r="861" spans="1:4" s="1176" customFormat="1" ht="11.25" customHeight="1" x14ac:dyDescent="0.2">
      <c r="A861" s="1433" t="s">
        <v>3813</v>
      </c>
      <c r="B861" s="1162">
        <v>972</v>
      </c>
      <c r="C861" s="1162">
        <v>873.6</v>
      </c>
      <c r="D861" s="1163" t="s">
        <v>640</v>
      </c>
    </row>
    <row r="862" spans="1:4" s="1176" customFormat="1" ht="11.25" customHeight="1" x14ac:dyDescent="0.2">
      <c r="A862" s="1434"/>
      <c r="B862" s="1157">
        <v>972</v>
      </c>
      <c r="C862" s="1157">
        <v>873.6</v>
      </c>
      <c r="D862" s="1164" t="s">
        <v>11</v>
      </c>
    </row>
    <row r="863" spans="1:4" s="1176" customFormat="1" ht="11.25" customHeight="1" x14ac:dyDescent="0.2">
      <c r="A863" s="1433" t="s">
        <v>4985</v>
      </c>
      <c r="B863" s="1162">
        <v>80</v>
      </c>
      <c r="C863" s="1162">
        <v>48.328499999999998</v>
      </c>
      <c r="D863" s="1163" t="s">
        <v>636</v>
      </c>
    </row>
    <row r="864" spans="1:4" s="1176" customFormat="1" ht="11.25" customHeight="1" x14ac:dyDescent="0.2">
      <c r="A864" s="1434"/>
      <c r="B864" s="1157">
        <v>80</v>
      </c>
      <c r="C864" s="1157">
        <v>48.328499999999998</v>
      </c>
      <c r="D864" s="1164" t="s">
        <v>11</v>
      </c>
    </row>
    <row r="865" spans="1:4" s="1176" customFormat="1" ht="11.25" customHeight="1" x14ac:dyDescent="0.2">
      <c r="A865" s="1433" t="s">
        <v>1639</v>
      </c>
      <c r="B865" s="1162">
        <v>66.19</v>
      </c>
      <c r="C865" s="1162">
        <v>66.155000000000001</v>
      </c>
      <c r="D865" s="1163" t="s">
        <v>3491</v>
      </c>
    </row>
    <row r="866" spans="1:4" s="1176" customFormat="1" ht="11.25" customHeight="1" x14ac:dyDescent="0.2">
      <c r="A866" s="1434"/>
      <c r="B866" s="1157">
        <v>66.19</v>
      </c>
      <c r="C866" s="1157">
        <v>66.155000000000001</v>
      </c>
      <c r="D866" s="1164" t="s">
        <v>11</v>
      </c>
    </row>
    <row r="867" spans="1:4" s="1176" customFormat="1" ht="11.25" customHeight="1" x14ac:dyDescent="0.2">
      <c r="A867" s="1433" t="s">
        <v>1640</v>
      </c>
      <c r="B867" s="1162">
        <v>480</v>
      </c>
      <c r="C867" s="1162">
        <v>480</v>
      </c>
      <c r="D867" s="1163" t="s">
        <v>636</v>
      </c>
    </row>
    <row r="868" spans="1:4" s="1176" customFormat="1" ht="11.25" customHeight="1" x14ac:dyDescent="0.2">
      <c r="A868" s="1433"/>
      <c r="B868" s="1162">
        <v>80</v>
      </c>
      <c r="C868" s="1162">
        <v>80</v>
      </c>
      <c r="D868" s="1163" t="s">
        <v>637</v>
      </c>
    </row>
    <row r="869" spans="1:4" s="1176" customFormat="1" ht="11.25" customHeight="1" x14ac:dyDescent="0.2">
      <c r="A869" s="1433"/>
      <c r="B869" s="1162">
        <v>102.4</v>
      </c>
      <c r="C869" s="1162">
        <v>102.4</v>
      </c>
      <c r="D869" s="1163" t="s">
        <v>619</v>
      </c>
    </row>
    <row r="870" spans="1:4" s="1176" customFormat="1" ht="11.25" customHeight="1" x14ac:dyDescent="0.2">
      <c r="A870" s="1433"/>
      <c r="B870" s="1162">
        <v>8.2200000000000006</v>
      </c>
      <c r="C870" s="1162">
        <v>8.2189999999999994</v>
      </c>
      <c r="D870" s="1163" t="s">
        <v>4935</v>
      </c>
    </row>
    <row r="871" spans="1:4" s="1176" customFormat="1" ht="11.25" customHeight="1" x14ac:dyDescent="0.2">
      <c r="A871" s="1434"/>
      <c r="B871" s="1157">
        <v>670.62</v>
      </c>
      <c r="C871" s="1157">
        <v>670.61900000000003</v>
      </c>
      <c r="D871" s="1164" t="s">
        <v>11</v>
      </c>
    </row>
    <row r="872" spans="1:4" s="1176" customFormat="1" ht="11.25" customHeight="1" x14ac:dyDescent="0.2">
      <c r="A872" s="1433" t="s">
        <v>3091</v>
      </c>
      <c r="B872" s="1162">
        <v>200</v>
      </c>
      <c r="C872" s="1162">
        <v>200</v>
      </c>
      <c r="D872" s="1163" t="s">
        <v>4948</v>
      </c>
    </row>
    <row r="873" spans="1:4" s="1176" customFormat="1" ht="11.25" customHeight="1" x14ac:dyDescent="0.2">
      <c r="A873" s="1433"/>
      <c r="B873" s="1162">
        <v>30</v>
      </c>
      <c r="C873" s="1162">
        <v>30</v>
      </c>
      <c r="D873" s="1163" t="s">
        <v>3155</v>
      </c>
    </row>
    <row r="874" spans="1:4" s="1176" customFormat="1" ht="11.25" customHeight="1" x14ac:dyDescent="0.2">
      <c r="A874" s="1434"/>
      <c r="B874" s="1157">
        <v>230</v>
      </c>
      <c r="C874" s="1157">
        <v>230</v>
      </c>
      <c r="D874" s="1164" t="s">
        <v>11</v>
      </c>
    </row>
    <row r="875" spans="1:4" s="1176" customFormat="1" ht="11.25" customHeight="1" x14ac:dyDescent="0.2">
      <c r="A875" s="1433" t="s">
        <v>1641</v>
      </c>
      <c r="B875" s="1162">
        <v>400</v>
      </c>
      <c r="C875" s="1162">
        <v>400</v>
      </c>
      <c r="D875" s="1163" t="s">
        <v>637</v>
      </c>
    </row>
    <row r="876" spans="1:4" s="1176" customFormat="1" ht="11.25" customHeight="1" x14ac:dyDescent="0.2">
      <c r="A876" s="1433"/>
      <c r="B876" s="1162">
        <v>937.3</v>
      </c>
      <c r="C876" s="1162">
        <v>868.84469000000001</v>
      </c>
      <c r="D876" s="1163" t="s">
        <v>4935</v>
      </c>
    </row>
    <row r="877" spans="1:4" s="1176" customFormat="1" ht="11.25" customHeight="1" x14ac:dyDescent="0.2">
      <c r="A877" s="1433"/>
      <c r="B877" s="1162">
        <v>500</v>
      </c>
      <c r="C877" s="1162">
        <v>500</v>
      </c>
      <c r="D877" s="1163" t="s">
        <v>4313</v>
      </c>
    </row>
    <row r="878" spans="1:4" s="1176" customFormat="1" ht="11.25" customHeight="1" x14ac:dyDescent="0.2">
      <c r="A878" s="1434"/>
      <c r="B878" s="1157">
        <v>1837.3</v>
      </c>
      <c r="C878" s="1157">
        <v>1768.8446899999999</v>
      </c>
      <c r="D878" s="1164" t="s">
        <v>11</v>
      </c>
    </row>
    <row r="879" spans="1:4" s="1176" customFormat="1" ht="11.25" customHeight="1" x14ac:dyDescent="0.2">
      <c r="A879" s="1433" t="s">
        <v>1642</v>
      </c>
      <c r="B879" s="1162">
        <v>320</v>
      </c>
      <c r="C879" s="1162">
        <v>320</v>
      </c>
      <c r="D879" s="1163" t="s">
        <v>636</v>
      </c>
    </row>
    <row r="880" spans="1:4" s="1176" customFormat="1" ht="11.25" customHeight="1" x14ac:dyDescent="0.2">
      <c r="A880" s="1433"/>
      <c r="B880" s="1162">
        <v>38</v>
      </c>
      <c r="C880" s="1162">
        <v>38</v>
      </c>
      <c r="D880" s="1163" t="s">
        <v>657</v>
      </c>
    </row>
    <row r="881" spans="1:4" s="1176" customFormat="1" ht="11.25" customHeight="1" x14ac:dyDescent="0.2">
      <c r="A881" s="1434"/>
      <c r="B881" s="1157">
        <v>358</v>
      </c>
      <c r="C881" s="1157">
        <v>358</v>
      </c>
      <c r="D881" s="1164" t="s">
        <v>11</v>
      </c>
    </row>
    <row r="882" spans="1:4" s="1176" customFormat="1" ht="11.25" customHeight="1" x14ac:dyDescent="0.2">
      <c r="A882" s="1433" t="s">
        <v>3509</v>
      </c>
      <c r="B882" s="1162">
        <v>320</v>
      </c>
      <c r="C882" s="1162">
        <v>320</v>
      </c>
      <c r="D882" s="1163" t="s">
        <v>636</v>
      </c>
    </row>
    <row r="883" spans="1:4" s="1176" customFormat="1" ht="11.25" customHeight="1" x14ac:dyDescent="0.2">
      <c r="A883" s="1433"/>
      <c r="B883" s="1162">
        <v>38.81</v>
      </c>
      <c r="C883" s="1162">
        <v>38.813000000000002</v>
      </c>
      <c r="D883" s="1163" t="s">
        <v>4935</v>
      </c>
    </row>
    <row r="884" spans="1:4" s="1176" customFormat="1" ht="11.25" customHeight="1" x14ac:dyDescent="0.2">
      <c r="A884" s="1433"/>
      <c r="B884" s="1162">
        <v>225</v>
      </c>
      <c r="C884" s="1162">
        <v>225</v>
      </c>
      <c r="D884" s="1163" t="s">
        <v>4936</v>
      </c>
    </row>
    <row r="885" spans="1:4" s="1176" customFormat="1" ht="11.25" customHeight="1" x14ac:dyDescent="0.2">
      <c r="A885" s="1434"/>
      <c r="B885" s="1157">
        <v>583.80999999999995</v>
      </c>
      <c r="C885" s="1157">
        <v>583.81299999999999</v>
      </c>
      <c r="D885" s="1164" t="s">
        <v>11</v>
      </c>
    </row>
    <row r="886" spans="1:4" s="1176" customFormat="1" ht="11.25" customHeight="1" x14ac:dyDescent="0.2">
      <c r="A886" s="1433" t="s">
        <v>3311</v>
      </c>
      <c r="B886" s="1162">
        <v>31.48</v>
      </c>
      <c r="C886" s="1162">
        <v>31.478999999999999</v>
      </c>
      <c r="D886" s="1163" t="s">
        <v>4935</v>
      </c>
    </row>
    <row r="887" spans="1:4" s="1176" customFormat="1" ht="11.25" customHeight="1" x14ac:dyDescent="0.2">
      <c r="A887" s="1434"/>
      <c r="B887" s="1157">
        <v>31.48</v>
      </c>
      <c r="C887" s="1157">
        <v>31.478999999999999</v>
      </c>
      <c r="D887" s="1164" t="s">
        <v>11</v>
      </c>
    </row>
    <row r="888" spans="1:4" s="1176" customFormat="1" ht="11.25" customHeight="1" x14ac:dyDescent="0.2">
      <c r="A888" s="1433" t="s">
        <v>1643</v>
      </c>
      <c r="B888" s="1162">
        <v>8498</v>
      </c>
      <c r="C888" s="1162">
        <v>8498</v>
      </c>
      <c r="D888" s="1163" t="s">
        <v>662</v>
      </c>
    </row>
    <row r="889" spans="1:4" s="1176" customFormat="1" ht="11.25" customHeight="1" x14ac:dyDescent="0.2">
      <c r="A889" s="1434"/>
      <c r="B889" s="1157">
        <v>8498</v>
      </c>
      <c r="C889" s="1157">
        <v>8498</v>
      </c>
      <c r="D889" s="1164" t="s">
        <v>11</v>
      </c>
    </row>
    <row r="890" spans="1:4" s="1176" customFormat="1" ht="11.25" customHeight="1" x14ac:dyDescent="0.2">
      <c r="A890" s="1433" t="s">
        <v>2872</v>
      </c>
      <c r="B890" s="1162">
        <v>2400</v>
      </c>
      <c r="C890" s="1162">
        <v>2400</v>
      </c>
      <c r="D890" s="1163" t="s">
        <v>640</v>
      </c>
    </row>
    <row r="891" spans="1:4" s="1176" customFormat="1" ht="11.25" customHeight="1" x14ac:dyDescent="0.2">
      <c r="A891" s="1434"/>
      <c r="B891" s="1157">
        <v>2400</v>
      </c>
      <c r="C891" s="1157">
        <v>2400</v>
      </c>
      <c r="D891" s="1164" t="s">
        <v>11</v>
      </c>
    </row>
    <row r="892" spans="1:4" s="1176" customFormat="1" ht="11.25" customHeight="1" x14ac:dyDescent="0.2">
      <c r="A892" s="1433" t="s">
        <v>1644</v>
      </c>
      <c r="B892" s="1162">
        <v>348.5</v>
      </c>
      <c r="C892" s="1162">
        <v>348.5</v>
      </c>
      <c r="D892" s="1163" t="s">
        <v>636</v>
      </c>
    </row>
    <row r="893" spans="1:4" s="1176" customFormat="1" ht="11.25" customHeight="1" x14ac:dyDescent="0.2">
      <c r="A893" s="1433"/>
      <c r="B893" s="1162">
        <v>3528.2</v>
      </c>
      <c r="C893" s="1162">
        <v>3254.6400000000003</v>
      </c>
      <c r="D893" s="1163" t="s">
        <v>640</v>
      </c>
    </row>
    <row r="894" spans="1:4" s="1176" customFormat="1" ht="11.25" customHeight="1" x14ac:dyDescent="0.2">
      <c r="A894" s="1433"/>
      <c r="B894" s="1162">
        <v>398.72</v>
      </c>
      <c r="C894" s="1162">
        <v>318.72000000000003</v>
      </c>
      <c r="D894" s="1163" t="s">
        <v>637</v>
      </c>
    </row>
    <row r="895" spans="1:4" s="1176" customFormat="1" ht="11.25" customHeight="1" x14ac:dyDescent="0.2">
      <c r="A895" s="1433"/>
      <c r="B895" s="1162">
        <v>1500</v>
      </c>
      <c r="C895" s="1162">
        <v>1500</v>
      </c>
      <c r="D895" s="1163" t="s">
        <v>620</v>
      </c>
    </row>
    <row r="896" spans="1:4" s="1176" customFormat="1" ht="11.25" customHeight="1" x14ac:dyDescent="0.2">
      <c r="A896" s="1433"/>
      <c r="B896" s="1162">
        <v>261.45</v>
      </c>
      <c r="C896" s="1162">
        <v>261.44499999999999</v>
      </c>
      <c r="D896" s="1163" t="s">
        <v>4935</v>
      </c>
    </row>
    <row r="897" spans="1:4" s="1176" customFormat="1" ht="11.25" customHeight="1" x14ac:dyDescent="0.2">
      <c r="A897" s="1434"/>
      <c r="B897" s="1157">
        <v>6036.87</v>
      </c>
      <c r="C897" s="1157">
        <v>5683.3050000000003</v>
      </c>
      <c r="D897" s="1164" t="s">
        <v>11</v>
      </c>
    </row>
    <row r="898" spans="1:4" s="1176" customFormat="1" ht="11.25" customHeight="1" x14ac:dyDescent="0.2">
      <c r="A898" s="1433" t="s">
        <v>1645</v>
      </c>
      <c r="B898" s="1162">
        <v>320</v>
      </c>
      <c r="C898" s="1162">
        <v>320</v>
      </c>
      <c r="D898" s="1163" t="s">
        <v>636</v>
      </c>
    </row>
    <row r="899" spans="1:4" s="1176" customFormat="1" ht="11.25" customHeight="1" x14ac:dyDescent="0.2">
      <c r="A899" s="1433"/>
      <c r="B899" s="1162">
        <v>1.3</v>
      </c>
      <c r="C899" s="1162">
        <v>1.3009999999999999</v>
      </c>
      <c r="D899" s="1163" t="s">
        <v>4935</v>
      </c>
    </row>
    <row r="900" spans="1:4" s="1176" customFormat="1" ht="11.25" customHeight="1" x14ac:dyDescent="0.2">
      <c r="A900" s="1433"/>
      <c r="B900" s="1162">
        <v>225</v>
      </c>
      <c r="C900" s="1162">
        <v>225</v>
      </c>
      <c r="D900" s="1163" t="s">
        <v>4936</v>
      </c>
    </row>
    <row r="901" spans="1:4" s="1176" customFormat="1" ht="11.25" customHeight="1" x14ac:dyDescent="0.2">
      <c r="A901" s="1434"/>
      <c r="B901" s="1157">
        <v>546.29999999999995</v>
      </c>
      <c r="C901" s="1157">
        <v>546.30099999999993</v>
      </c>
      <c r="D901" s="1164" t="s">
        <v>11</v>
      </c>
    </row>
    <row r="902" spans="1:4" s="1176" customFormat="1" ht="11.25" customHeight="1" x14ac:dyDescent="0.2">
      <c r="A902" s="1433" t="s">
        <v>1646</v>
      </c>
      <c r="B902" s="1162">
        <v>520</v>
      </c>
      <c r="C902" s="1162">
        <v>520</v>
      </c>
      <c r="D902" s="1163" t="s">
        <v>636</v>
      </c>
    </row>
    <row r="903" spans="1:4" s="1176" customFormat="1" ht="11.25" customHeight="1" x14ac:dyDescent="0.2">
      <c r="A903" s="1433"/>
      <c r="B903" s="1162">
        <v>320</v>
      </c>
      <c r="C903" s="1162">
        <v>320</v>
      </c>
      <c r="D903" s="1163" t="s">
        <v>637</v>
      </c>
    </row>
    <row r="904" spans="1:4" s="1176" customFormat="1" ht="11.25" customHeight="1" x14ac:dyDescent="0.2">
      <c r="A904" s="1434"/>
      <c r="B904" s="1157">
        <v>840</v>
      </c>
      <c r="C904" s="1157">
        <v>840</v>
      </c>
      <c r="D904" s="1164" t="s">
        <v>11</v>
      </c>
    </row>
    <row r="905" spans="1:4" s="1176" customFormat="1" ht="11.25" customHeight="1" x14ac:dyDescent="0.2">
      <c r="A905" s="1433" t="s">
        <v>1647</v>
      </c>
      <c r="B905" s="1162">
        <v>120</v>
      </c>
      <c r="C905" s="1162">
        <v>0</v>
      </c>
      <c r="D905" s="1163" t="s">
        <v>636</v>
      </c>
    </row>
    <row r="906" spans="1:4" s="1176" customFormat="1" ht="11.25" customHeight="1" x14ac:dyDescent="0.2">
      <c r="A906" s="1434"/>
      <c r="B906" s="1157">
        <v>120</v>
      </c>
      <c r="C906" s="1157">
        <v>0</v>
      </c>
      <c r="D906" s="1164" t="s">
        <v>11</v>
      </c>
    </row>
    <row r="907" spans="1:4" s="1176" customFormat="1" ht="11.25" customHeight="1" x14ac:dyDescent="0.2">
      <c r="A907" s="1433" t="s">
        <v>1648</v>
      </c>
      <c r="B907" s="1162">
        <v>72</v>
      </c>
      <c r="C907" s="1162">
        <v>72</v>
      </c>
      <c r="D907" s="1163" t="s">
        <v>3789</v>
      </c>
    </row>
    <row r="908" spans="1:4" s="1176" customFormat="1" ht="11.25" customHeight="1" x14ac:dyDescent="0.2">
      <c r="A908" s="1433"/>
      <c r="B908" s="1162">
        <v>109.14</v>
      </c>
      <c r="C908" s="1162">
        <v>73.135000000000005</v>
      </c>
      <c r="D908" s="1163" t="s">
        <v>4935</v>
      </c>
    </row>
    <row r="909" spans="1:4" s="1176" customFormat="1" ht="11.25" customHeight="1" x14ac:dyDescent="0.2">
      <c r="A909" s="1434"/>
      <c r="B909" s="1157">
        <v>181.14</v>
      </c>
      <c r="C909" s="1157">
        <v>145.13499999999999</v>
      </c>
      <c r="D909" s="1164" t="s">
        <v>11</v>
      </c>
    </row>
    <row r="910" spans="1:4" s="1176" customFormat="1" ht="11.25" customHeight="1" x14ac:dyDescent="0.2">
      <c r="A910" s="1433" t="s">
        <v>385</v>
      </c>
      <c r="B910" s="1162">
        <v>120</v>
      </c>
      <c r="C910" s="1162">
        <v>115.696</v>
      </c>
      <c r="D910" s="1163" t="s">
        <v>636</v>
      </c>
    </row>
    <row r="911" spans="1:4" s="1176" customFormat="1" ht="11.25" customHeight="1" x14ac:dyDescent="0.2">
      <c r="A911" s="1433"/>
      <c r="B911" s="1162">
        <v>1500</v>
      </c>
      <c r="C911" s="1162">
        <v>1304.0398799999998</v>
      </c>
      <c r="D911" s="1163" t="s">
        <v>3792</v>
      </c>
    </row>
    <row r="912" spans="1:4" s="1176" customFormat="1" ht="11.25" customHeight="1" x14ac:dyDescent="0.2">
      <c r="A912" s="1433"/>
      <c r="B912" s="1162">
        <v>379.28</v>
      </c>
      <c r="C912" s="1162">
        <v>379.28</v>
      </c>
      <c r="D912" s="1163" t="s">
        <v>637</v>
      </c>
    </row>
    <row r="913" spans="1:4" s="1176" customFormat="1" ht="11.25" customHeight="1" x14ac:dyDescent="0.2">
      <c r="A913" s="1433"/>
      <c r="B913" s="1162">
        <v>551.44000000000005</v>
      </c>
      <c r="C913" s="1162">
        <v>551.44299999999998</v>
      </c>
      <c r="D913" s="1163" t="s">
        <v>4935</v>
      </c>
    </row>
    <row r="914" spans="1:4" s="1176" customFormat="1" ht="11.25" customHeight="1" x14ac:dyDescent="0.2">
      <c r="A914" s="1433"/>
      <c r="B914" s="1162">
        <v>500</v>
      </c>
      <c r="C914" s="1162">
        <v>500</v>
      </c>
      <c r="D914" s="1163" t="s">
        <v>4313</v>
      </c>
    </row>
    <row r="915" spans="1:4" s="1176" customFormat="1" ht="11.25" customHeight="1" x14ac:dyDescent="0.2">
      <c r="A915" s="1434"/>
      <c r="B915" s="1157">
        <v>3050.7200000000003</v>
      </c>
      <c r="C915" s="1157">
        <v>2850.4588799999997</v>
      </c>
      <c r="D915" s="1164" t="s">
        <v>11</v>
      </c>
    </row>
    <row r="916" spans="1:4" s="1176" customFormat="1" ht="11.25" customHeight="1" x14ac:dyDescent="0.2">
      <c r="A916" s="1433" t="s">
        <v>1649</v>
      </c>
      <c r="B916" s="1162">
        <v>320</v>
      </c>
      <c r="C916" s="1162">
        <v>320</v>
      </c>
      <c r="D916" s="1163" t="s">
        <v>636</v>
      </c>
    </row>
    <row r="917" spans="1:4" s="1176" customFormat="1" ht="11.25" customHeight="1" x14ac:dyDescent="0.2">
      <c r="A917" s="1433"/>
      <c r="B917" s="1162">
        <v>80</v>
      </c>
      <c r="C917" s="1162">
        <v>80</v>
      </c>
      <c r="D917" s="1163" t="s">
        <v>637</v>
      </c>
    </row>
    <row r="918" spans="1:4" s="1176" customFormat="1" ht="11.25" customHeight="1" x14ac:dyDescent="0.2">
      <c r="A918" s="1433"/>
      <c r="B918" s="1162">
        <v>79.599999999999994</v>
      </c>
      <c r="C918" s="1162">
        <v>79.596760000000003</v>
      </c>
      <c r="D918" s="1163" t="s">
        <v>4935</v>
      </c>
    </row>
    <row r="919" spans="1:4" s="1176" customFormat="1" ht="11.25" customHeight="1" x14ac:dyDescent="0.2">
      <c r="A919" s="1433"/>
      <c r="B919" s="1162">
        <v>39</v>
      </c>
      <c r="C919" s="1162">
        <v>39</v>
      </c>
      <c r="D919" s="1163" t="s">
        <v>4936</v>
      </c>
    </row>
    <row r="920" spans="1:4" s="1176" customFormat="1" ht="11.25" customHeight="1" x14ac:dyDescent="0.2">
      <c r="A920" s="1434"/>
      <c r="B920" s="1157">
        <v>518.6</v>
      </c>
      <c r="C920" s="1157">
        <v>518.59676000000002</v>
      </c>
      <c r="D920" s="1164" t="s">
        <v>11</v>
      </c>
    </row>
    <row r="921" spans="1:4" s="1176" customFormat="1" ht="11.25" customHeight="1" x14ac:dyDescent="0.2">
      <c r="A921" s="1433" t="s">
        <v>1650</v>
      </c>
      <c r="B921" s="1162">
        <v>4397</v>
      </c>
      <c r="C921" s="1162">
        <v>2544.23837</v>
      </c>
      <c r="D921" s="1163" t="s">
        <v>718</v>
      </c>
    </row>
    <row r="922" spans="1:4" s="1176" customFormat="1" ht="11.25" customHeight="1" x14ac:dyDescent="0.2">
      <c r="A922" s="1433"/>
      <c r="B922" s="1162">
        <v>187.5</v>
      </c>
      <c r="C922" s="1162">
        <v>82.935000000000002</v>
      </c>
      <c r="D922" s="1163" t="s">
        <v>4948</v>
      </c>
    </row>
    <row r="923" spans="1:4" s="1176" customFormat="1" ht="11.25" customHeight="1" x14ac:dyDescent="0.2">
      <c r="A923" s="1433"/>
      <c r="B923" s="1162">
        <v>320</v>
      </c>
      <c r="C923" s="1162">
        <v>320</v>
      </c>
      <c r="D923" s="1163" t="s">
        <v>636</v>
      </c>
    </row>
    <row r="924" spans="1:4" s="1176" customFormat="1" ht="11.25" customHeight="1" x14ac:dyDescent="0.2">
      <c r="A924" s="1433"/>
      <c r="B924" s="1162">
        <v>80</v>
      </c>
      <c r="C924" s="1162">
        <v>60.122</v>
      </c>
      <c r="D924" s="1163" t="s">
        <v>637</v>
      </c>
    </row>
    <row r="925" spans="1:4" s="1176" customFormat="1" ht="11.25" customHeight="1" x14ac:dyDescent="0.2">
      <c r="A925" s="1434"/>
      <c r="B925" s="1157">
        <v>4984.5</v>
      </c>
      <c r="C925" s="1157">
        <v>3007.2953699999998</v>
      </c>
      <c r="D925" s="1164" t="s">
        <v>11</v>
      </c>
    </row>
    <row r="926" spans="1:4" s="1176" customFormat="1" ht="11.25" customHeight="1" x14ac:dyDescent="0.2">
      <c r="A926" s="1433" t="s">
        <v>4986</v>
      </c>
      <c r="B926" s="1162">
        <v>228</v>
      </c>
      <c r="C926" s="1162">
        <v>228</v>
      </c>
      <c r="D926" s="1163" t="s">
        <v>636</v>
      </c>
    </row>
    <row r="927" spans="1:4" s="1176" customFormat="1" ht="11.25" customHeight="1" x14ac:dyDescent="0.2">
      <c r="A927" s="1433"/>
      <c r="B927" s="1162">
        <v>1640.64</v>
      </c>
      <c r="C927" s="1162">
        <v>1640.64</v>
      </c>
      <c r="D927" s="1163" t="s">
        <v>640</v>
      </c>
    </row>
    <row r="928" spans="1:4" s="1176" customFormat="1" ht="11.25" customHeight="1" x14ac:dyDescent="0.2">
      <c r="A928" s="1434"/>
      <c r="B928" s="1157">
        <v>1868.64</v>
      </c>
      <c r="C928" s="1157">
        <v>1868.64</v>
      </c>
      <c r="D928" s="1164" t="s">
        <v>11</v>
      </c>
    </row>
    <row r="929" spans="1:4" s="1176" customFormat="1" ht="11.25" customHeight="1" x14ac:dyDescent="0.2">
      <c r="A929" s="1433" t="s">
        <v>357</v>
      </c>
      <c r="B929" s="1162">
        <v>99.83</v>
      </c>
      <c r="C929" s="1162">
        <v>99.825729999999993</v>
      </c>
      <c r="D929" s="1163" t="s">
        <v>636</v>
      </c>
    </row>
    <row r="930" spans="1:4" s="1176" customFormat="1" ht="11.25" customHeight="1" x14ac:dyDescent="0.2">
      <c r="A930" s="1433"/>
      <c r="B930" s="1162">
        <v>1439</v>
      </c>
      <c r="C930" s="1162">
        <v>1439</v>
      </c>
      <c r="D930" s="1163" t="s">
        <v>662</v>
      </c>
    </row>
    <row r="931" spans="1:4" s="1176" customFormat="1" ht="11.25" customHeight="1" x14ac:dyDescent="0.2">
      <c r="A931" s="1433"/>
      <c r="B931" s="1162">
        <v>25.71</v>
      </c>
      <c r="C931" s="1162">
        <v>25.706</v>
      </c>
      <c r="D931" s="1163" t="s">
        <v>4935</v>
      </c>
    </row>
    <row r="932" spans="1:4" s="1176" customFormat="1" ht="11.25" customHeight="1" x14ac:dyDescent="0.2">
      <c r="A932" s="1433"/>
      <c r="B932" s="1162">
        <v>99</v>
      </c>
      <c r="C932" s="1162">
        <v>99</v>
      </c>
      <c r="D932" s="1163" t="s">
        <v>4936</v>
      </c>
    </row>
    <row r="933" spans="1:4" s="1176" customFormat="1" ht="11.25" customHeight="1" x14ac:dyDescent="0.2">
      <c r="A933" s="1434"/>
      <c r="B933" s="1157">
        <v>1663.54</v>
      </c>
      <c r="C933" s="1157">
        <v>1663.5317299999999</v>
      </c>
      <c r="D933" s="1164" t="s">
        <v>11</v>
      </c>
    </row>
    <row r="934" spans="1:4" s="1176" customFormat="1" ht="11.25" customHeight="1" x14ac:dyDescent="0.2">
      <c r="A934" s="1433" t="s">
        <v>3814</v>
      </c>
      <c r="B934" s="1162">
        <v>145</v>
      </c>
      <c r="C934" s="1162">
        <v>0</v>
      </c>
      <c r="D934" s="1163" t="s">
        <v>4937</v>
      </c>
    </row>
    <row r="935" spans="1:4" s="1176" customFormat="1" ht="11.25" customHeight="1" x14ac:dyDescent="0.2">
      <c r="A935" s="1433"/>
      <c r="B935" s="1162">
        <v>59.36</v>
      </c>
      <c r="C935" s="1162">
        <v>59.347999999999999</v>
      </c>
      <c r="D935" s="1163" t="s">
        <v>3491</v>
      </c>
    </row>
    <row r="936" spans="1:4" s="1176" customFormat="1" ht="11.25" customHeight="1" x14ac:dyDescent="0.2">
      <c r="A936" s="1434"/>
      <c r="B936" s="1157">
        <v>204.36</v>
      </c>
      <c r="C936" s="1157">
        <v>59.347999999999999</v>
      </c>
      <c r="D936" s="1164" t="s">
        <v>11</v>
      </c>
    </row>
    <row r="937" spans="1:4" s="1176" customFormat="1" ht="11.25" customHeight="1" x14ac:dyDescent="0.2">
      <c r="A937" s="1433" t="s">
        <v>1651</v>
      </c>
      <c r="B937" s="1162">
        <v>400</v>
      </c>
      <c r="C937" s="1162">
        <v>400</v>
      </c>
      <c r="D937" s="1163" t="s">
        <v>636</v>
      </c>
    </row>
    <row r="938" spans="1:4" s="1176" customFormat="1" ht="11.25" customHeight="1" x14ac:dyDescent="0.2">
      <c r="A938" s="1433"/>
      <c r="B938" s="1162">
        <v>50.4</v>
      </c>
      <c r="C938" s="1162">
        <v>50.4</v>
      </c>
      <c r="D938" s="1163" t="s">
        <v>720</v>
      </c>
    </row>
    <row r="939" spans="1:4" s="1176" customFormat="1" ht="11.25" customHeight="1" x14ac:dyDescent="0.2">
      <c r="A939" s="1433"/>
      <c r="B939" s="1162">
        <v>58.36</v>
      </c>
      <c r="C939" s="1162">
        <v>58.36</v>
      </c>
      <c r="D939" s="1163" t="s">
        <v>4935</v>
      </c>
    </row>
    <row r="940" spans="1:4" s="1176" customFormat="1" ht="11.25" customHeight="1" x14ac:dyDescent="0.2">
      <c r="A940" s="1434"/>
      <c r="B940" s="1157">
        <v>508.76</v>
      </c>
      <c r="C940" s="1157">
        <v>508.76</v>
      </c>
      <c r="D940" s="1164" t="s">
        <v>11</v>
      </c>
    </row>
    <row r="941" spans="1:4" s="1176" customFormat="1" ht="11.25" customHeight="1" x14ac:dyDescent="0.2">
      <c r="A941" s="1433" t="s">
        <v>4987</v>
      </c>
      <c r="B941" s="1162">
        <v>320</v>
      </c>
      <c r="C941" s="1162">
        <v>320</v>
      </c>
      <c r="D941" s="1163" t="s">
        <v>636</v>
      </c>
    </row>
    <row r="942" spans="1:4" s="1176" customFormat="1" ht="11.25" customHeight="1" x14ac:dyDescent="0.2">
      <c r="A942" s="1433"/>
      <c r="B942" s="1162">
        <v>7.84</v>
      </c>
      <c r="C942" s="1162">
        <v>7.8360300000000001</v>
      </c>
      <c r="D942" s="1163" t="s">
        <v>637</v>
      </c>
    </row>
    <row r="943" spans="1:4" s="1176" customFormat="1" ht="11.25" customHeight="1" x14ac:dyDescent="0.2">
      <c r="A943" s="1434"/>
      <c r="B943" s="1157">
        <v>327.84</v>
      </c>
      <c r="C943" s="1157">
        <v>327.83602999999999</v>
      </c>
      <c r="D943" s="1164" t="s">
        <v>11</v>
      </c>
    </row>
    <row r="944" spans="1:4" s="1176" customFormat="1" ht="11.25" customHeight="1" x14ac:dyDescent="0.2">
      <c r="A944" s="1433" t="s">
        <v>4988</v>
      </c>
      <c r="B944" s="1162">
        <v>48.6</v>
      </c>
      <c r="C944" s="1162">
        <v>48.6</v>
      </c>
      <c r="D944" s="1163" t="s">
        <v>3789</v>
      </c>
    </row>
    <row r="945" spans="1:4" s="1176" customFormat="1" ht="11.25" customHeight="1" x14ac:dyDescent="0.2">
      <c r="A945" s="1433"/>
      <c r="B945" s="1162">
        <v>78</v>
      </c>
      <c r="C945" s="1162">
        <v>78</v>
      </c>
      <c r="D945" s="1163" t="s">
        <v>637</v>
      </c>
    </row>
    <row r="946" spans="1:4" s="1176" customFormat="1" ht="11.25" customHeight="1" x14ac:dyDescent="0.2">
      <c r="A946" s="1433"/>
      <c r="B946" s="1162">
        <v>89.54</v>
      </c>
      <c r="C946" s="1162">
        <v>89.54</v>
      </c>
      <c r="D946" s="1163" t="s">
        <v>4935</v>
      </c>
    </row>
    <row r="947" spans="1:4" s="1176" customFormat="1" ht="11.25" customHeight="1" x14ac:dyDescent="0.2">
      <c r="A947" s="1434"/>
      <c r="B947" s="1157">
        <v>216.14</v>
      </c>
      <c r="C947" s="1157">
        <v>216.14</v>
      </c>
      <c r="D947" s="1164" t="s">
        <v>11</v>
      </c>
    </row>
    <row r="948" spans="1:4" s="1176" customFormat="1" ht="11.25" customHeight="1" x14ac:dyDescent="0.2">
      <c r="A948" s="1433" t="s">
        <v>1652</v>
      </c>
      <c r="B948" s="1162">
        <v>65.08</v>
      </c>
      <c r="C948" s="1162">
        <v>65.08</v>
      </c>
      <c r="D948" s="1163" t="s">
        <v>636</v>
      </c>
    </row>
    <row r="949" spans="1:4" s="1176" customFormat="1" ht="11.25" customHeight="1" x14ac:dyDescent="0.2">
      <c r="A949" s="1433"/>
      <c r="B949" s="1162">
        <v>145.6</v>
      </c>
      <c r="C949" s="1162">
        <v>145.6</v>
      </c>
      <c r="D949" s="1163" t="s">
        <v>637</v>
      </c>
    </row>
    <row r="950" spans="1:4" s="1176" customFormat="1" ht="11.25" customHeight="1" x14ac:dyDescent="0.2">
      <c r="A950" s="1433"/>
      <c r="B950" s="1162">
        <v>110</v>
      </c>
      <c r="C950" s="1162">
        <v>110</v>
      </c>
      <c r="D950" s="1163" t="s">
        <v>4945</v>
      </c>
    </row>
    <row r="951" spans="1:4" s="1176" customFormat="1" ht="11.25" customHeight="1" x14ac:dyDescent="0.2">
      <c r="A951" s="1434"/>
      <c r="B951" s="1157">
        <v>320.68</v>
      </c>
      <c r="C951" s="1157">
        <v>320.68</v>
      </c>
      <c r="D951" s="1164" t="s">
        <v>11</v>
      </c>
    </row>
    <row r="952" spans="1:4" s="1176" customFormat="1" ht="11.25" customHeight="1" x14ac:dyDescent="0.2">
      <c r="A952" s="1433" t="s">
        <v>358</v>
      </c>
      <c r="B952" s="1162">
        <v>400</v>
      </c>
      <c r="C952" s="1162">
        <v>400</v>
      </c>
      <c r="D952" s="1163" t="s">
        <v>636</v>
      </c>
    </row>
    <row r="953" spans="1:4" s="1176" customFormat="1" ht="11.25" customHeight="1" x14ac:dyDescent="0.2">
      <c r="A953" s="1433"/>
      <c r="B953" s="1162">
        <v>256.5</v>
      </c>
      <c r="C953" s="1162">
        <v>224.59471000000002</v>
      </c>
      <c r="D953" s="1163" t="s">
        <v>4935</v>
      </c>
    </row>
    <row r="954" spans="1:4" s="1176" customFormat="1" ht="11.25" customHeight="1" x14ac:dyDescent="0.2">
      <c r="A954" s="1433"/>
      <c r="B954" s="1162">
        <v>225</v>
      </c>
      <c r="C954" s="1162">
        <v>225</v>
      </c>
      <c r="D954" s="1163" t="s">
        <v>4936</v>
      </c>
    </row>
    <row r="955" spans="1:4" s="1176" customFormat="1" ht="11.25" customHeight="1" x14ac:dyDescent="0.2">
      <c r="A955" s="1434"/>
      <c r="B955" s="1157">
        <v>881.5</v>
      </c>
      <c r="C955" s="1157">
        <v>849.59470999999996</v>
      </c>
      <c r="D955" s="1164" t="s">
        <v>11</v>
      </c>
    </row>
    <row r="956" spans="1:4" s="1176" customFormat="1" ht="11.25" customHeight="1" x14ac:dyDescent="0.2">
      <c r="A956" s="1433" t="s">
        <v>359</v>
      </c>
      <c r="B956" s="1162">
        <v>110</v>
      </c>
      <c r="C956" s="1162">
        <v>0</v>
      </c>
      <c r="D956" s="1163" t="s">
        <v>4937</v>
      </c>
    </row>
    <row r="957" spans="1:4" s="1176" customFormat="1" ht="11.25" customHeight="1" x14ac:dyDescent="0.2">
      <c r="A957" s="1433"/>
      <c r="B957" s="1162">
        <v>369.6</v>
      </c>
      <c r="C957" s="1162">
        <v>360.42790000000002</v>
      </c>
      <c r="D957" s="1163" t="s">
        <v>4935</v>
      </c>
    </row>
    <row r="958" spans="1:4" s="1176" customFormat="1" ht="11.25" customHeight="1" x14ac:dyDescent="0.2">
      <c r="A958" s="1433"/>
      <c r="B958" s="1162">
        <v>2138</v>
      </c>
      <c r="C958" s="1162">
        <v>138</v>
      </c>
      <c r="D958" s="1163" t="s">
        <v>4936</v>
      </c>
    </row>
    <row r="959" spans="1:4" s="1176" customFormat="1" ht="11.25" customHeight="1" x14ac:dyDescent="0.2">
      <c r="A959" s="1433"/>
      <c r="B959" s="1162">
        <v>500</v>
      </c>
      <c r="C959" s="1162">
        <v>500</v>
      </c>
      <c r="D959" s="1163" t="s">
        <v>4313</v>
      </c>
    </row>
    <row r="960" spans="1:4" s="1176" customFormat="1" ht="11.25" customHeight="1" x14ac:dyDescent="0.2">
      <c r="A960" s="1434"/>
      <c r="B960" s="1157">
        <v>3117.6</v>
      </c>
      <c r="C960" s="1157">
        <v>998.42790000000002</v>
      </c>
      <c r="D960" s="1164" t="s">
        <v>11</v>
      </c>
    </row>
    <row r="961" spans="1:4" s="1176" customFormat="1" ht="11.25" customHeight="1" x14ac:dyDescent="0.2">
      <c r="A961" s="1433" t="s">
        <v>1653</v>
      </c>
      <c r="B961" s="1162">
        <v>380</v>
      </c>
      <c r="C961" s="1162">
        <v>380</v>
      </c>
      <c r="D961" s="1163" t="s">
        <v>637</v>
      </c>
    </row>
    <row r="962" spans="1:4" s="1176" customFormat="1" ht="11.25" customHeight="1" x14ac:dyDescent="0.2">
      <c r="A962" s="1434"/>
      <c r="B962" s="1157">
        <v>380</v>
      </c>
      <c r="C962" s="1157">
        <v>380</v>
      </c>
      <c r="D962" s="1164" t="s">
        <v>11</v>
      </c>
    </row>
    <row r="963" spans="1:4" s="1176" customFormat="1" ht="11.25" customHeight="1" x14ac:dyDescent="0.2">
      <c r="A963" s="1433" t="s">
        <v>304</v>
      </c>
      <c r="B963" s="1162">
        <v>150</v>
      </c>
      <c r="C963" s="1162">
        <v>0</v>
      </c>
      <c r="D963" s="1163" t="s">
        <v>4937</v>
      </c>
    </row>
    <row r="964" spans="1:4" s="1176" customFormat="1" ht="11.25" customHeight="1" x14ac:dyDescent="0.2">
      <c r="A964" s="1433"/>
      <c r="B964" s="1162">
        <v>4650</v>
      </c>
      <c r="C964" s="1162">
        <v>2972.63616</v>
      </c>
      <c r="D964" s="1163" t="s">
        <v>4944</v>
      </c>
    </row>
    <row r="965" spans="1:4" s="1176" customFormat="1" ht="11.25" customHeight="1" x14ac:dyDescent="0.2">
      <c r="A965" s="1433"/>
      <c r="B965" s="1162">
        <v>50.34</v>
      </c>
      <c r="C965" s="1162">
        <v>50.335999999999999</v>
      </c>
      <c r="D965" s="1163" t="s">
        <v>4935</v>
      </c>
    </row>
    <row r="966" spans="1:4" s="1176" customFormat="1" ht="11.25" customHeight="1" x14ac:dyDescent="0.2">
      <c r="A966" s="1433"/>
      <c r="B966" s="1162">
        <v>230</v>
      </c>
      <c r="C966" s="1162">
        <v>230</v>
      </c>
      <c r="D966" s="1163" t="s">
        <v>4942</v>
      </c>
    </row>
    <row r="967" spans="1:4" s="1176" customFormat="1" ht="11.25" customHeight="1" x14ac:dyDescent="0.2">
      <c r="A967" s="1433"/>
      <c r="B967" s="1162">
        <v>2000</v>
      </c>
      <c r="C967" s="1162">
        <v>0</v>
      </c>
      <c r="D967" s="1163" t="s">
        <v>4936</v>
      </c>
    </row>
    <row r="968" spans="1:4" s="1176" customFormat="1" ht="11.25" customHeight="1" x14ac:dyDescent="0.2">
      <c r="A968" s="1434"/>
      <c r="B968" s="1157">
        <v>7080.34</v>
      </c>
      <c r="C968" s="1157">
        <v>3252.9721599999998</v>
      </c>
      <c r="D968" s="1164" t="s">
        <v>11</v>
      </c>
    </row>
    <row r="969" spans="1:4" s="1176" customFormat="1" ht="11.25" customHeight="1" x14ac:dyDescent="0.2">
      <c r="A969" s="1433" t="s">
        <v>1654</v>
      </c>
      <c r="B969" s="1162">
        <v>343.92</v>
      </c>
      <c r="C969" s="1162">
        <v>263.92</v>
      </c>
      <c r="D969" s="1163" t="s">
        <v>637</v>
      </c>
    </row>
    <row r="970" spans="1:4" s="1176" customFormat="1" ht="11.25" customHeight="1" x14ac:dyDescent="0.2">
      <c r="A970" s="1433"/>
      <c r="B970" s="1162">
        <v>21125.96</v>
      </c>
      <c r="C970" s="1162">
        <v>9684.5815099999982</v>
      </c>
      <c r="D970" s="1163" t="s">
        <v>4935</v>
      </c>
    </row>
    <row r="971" spans="1:4" s="1176" customFormat="1" ht="11.25" customHeight="1" x14ac:dyDescent="0.2">
      <c r="A971" s="1433"/>
      <c r="B971" s="1162">
        <v>500</v>
      </c>
      <c r="C971" s="1162">
        <v>500</v>
      </c>
      <c r="D971" s="1163" t="s">
        <v>4313</v>
      </c>
    </row>
    <row r="972" spans="1:4" s="1176" customFormat="1" ht="11.25" customHeight="1" x14ac:dyDescent="0.2">
      <c r="A972" s="1434"/>
      <c r="B972" s="1157">
        <v>21969.879999999997</v>
      </c>
      <c r="C972" s="1157">
        <v>10448.501509999996</v>
      </c>
      <c r="D972" s="1164" t="s">
        <v>11</v>
      </c>
    </row>
    <row r="973" spans="1:4" s="1176" customFormat="1" ht="11.25" customHeight="1" x14ac:dyDescent="0.2">
      <c r="A973" s="1433" t="s">
        <v>4989</v>
      </c>
      <c r="B973" s="1162">
        <v>29.94</v>
      </c>
      <c r="C973" s="1162">
        <v>20.112000000000002</v>
      </c>
      <c r="D973" s="1163" t="s">
        <v>4935</v>
      </c>
    </row>
    <row r="974" spans="1:4" s="1176" customFormat="1" ht="11.25" customHeight="1" x14ac:dyDescent="0.2">
      <c r="A974" s="1434"/>
      <c r="B974" s="1157">
        <v>29.94</v>
      </c>
      <c r="C974" s="1157">
        <v>20.112000000000002</v>
      </c>
      <c r="D974" s="1164" t="s">
        <v>11</v>
      </c>
    </row>
    <row r="975" spans="1:4" s="1176" customFormat="1" ht="11.25" customHeight="1" x14ac:dyDescent="0.2">
      <c r="A975" s="1433" t="s">
        <v>1655</v>
      </c>
      <c r="B975" s="1162">
        <v>99.94</v>
      </c>
      <c r="C975" s="1162">
        <v>99.419650000000004</v>
      </c>
      <c r="D975" s="1163" t="s">
        <v>636</v>
      </c>
    </row>
    <row r="976" spans="1:4" s="1176" customFormat="1" ht="11.25" customHeight="1" x14ac:dyDescent="0.2">
      <c r="A976" s="1433"/>
      <c r="B976" s="1162">
        <v>300</v>
      </c>
      <c r="C976" s="1162">
        <v>300</v>
      </c>
      <c r="D976" s="1163" t="s">
        <v>3792</v>
      </c>
    </row>
    <row r="977" spans="1:4" s="1176" customFormat="1" ht="11.25" customHeight="1" x14ac:dyDescent="0.2">
      <c r="A977" s="1433"/>
      <c r="B977" s="1162">
        <v>395.04</v>
      </c>
      <c r="C977" s="1162">
        <v>394.99375000000003</v>
      </c>
      <c r="D977" s="1163" t="s">
        <v>637</v>
      </c>
    </row>
    <row r="978" spans="1:4" s="1176" customFormat="1" ht="11.25" customHeight="1" x14ac:dyDescent="0.2">
      <c r="A978" s="1433"/>
      <c r="B978" s="1162">
        <v>66.099999999999994</v>
      </c>
      <c r="C978" s="1162">
        <v>48.267630000000004</v>
      </c>
      <c r="D978" s="1163" t="s">
        <v>4935</v>
      </c>
    </row>
    <row r="979" spans="1:4" s="1176" customFormat="1" ht="11.25" customHeight="1" x14ac:dyDescent="0.2">
      <c r="A979" s="1433"/>
      <c r="B979" s="1162">
        <v>225</v>
      </c>
      <c r="C979" s="1162">
        <v>225</v>
      </c>
      <c r="D979" s="1163" t="s">
        <v>4936</v>
      </c>
    </row>
    <row r="980" spans="1:4" s="1176" customFormat="1" ht="11.25" customHeight="1" x14ac:dyDescent="0.2">
      <c r="A980" s="1434"/>
      <c r="B980" s="1157">
        <v>1086.08</v>
      </c>
      <c r="C980" s="1157">
        <v>1067.68103</v>
      </c>
      <c r="D980" s="1164" t="s">
        <v>11</v>
      </c>
    </row>
    <row r="981" spans="1:4" s="1176" customFormat="1" ht="11.25" customHeight="1" x14ac:dyDescent="0.2">
      <c r="A981" s="1433" t="s">
        <v>394</v>
      </c>
      <c r="B981" s="1162">
        <v>320</v>
      </c>
      <c r="C981" s="1162">
        <v>320</v>
      </c>
      <c r="D981" s="1163" t="s">
        <v>636</v>
      </c>
    </row>
    <row r="982" spans="1:4" s="1176" customFormat="1" ht="11.25" customHeight="1" x14ac:dyDescent="0.2">
      <c r="A982" s="1433"/>
      <c r="B982" s="1162">
        <v>171.68</v>
      </c>
      <c r="C982" s="1162">
        <v>171.68299999999999</v>
      </c>
      <c r="D982" s="1163" t="s">
        <v>4935</v>
      </c>
    </row>
    <row r="983" spans="1:4" s="1176" customFormat="1" ht="11.25" customHeight="1" x14ac:dyDescent="0.2">
      <c r="A983" s="1434"/>
      <c r="B983" s="1157">
        <v>491.68</v>
      </c>
      <c r="C983" s="1157">
        <v>491.68299999999999</v>
      </c>
      <c r="D983" s="1164" t="s">
        <v>11</v>
      </c>
    </row>
    <row r="984" spans="1:4" s="1176" customFormat="1" ht="11.25" customHeight="1" x14ac:dyDescent="0.2">
      <c r="A984" s="1433" t="s">
        <v>3543</v>
      </c>
      <c r="B984" s="1162">
        <v>210</v>
      </c>
      <c r="C984" s="1162">
        <v>210</v>
      </c>
      <c r="D984" s="1163" t="s">
        <v>3791</v>
      </c>
    </row>
    <row r="985" spans="1:4" s="1176" customFormat="1" ht="11.25" customHeight="1" x14ac:dyDescent="0.2">
      <c r="A985" s="1433"/>
      <c r="B985" s="1162">
        <v>320</v>
      </c>
      <c r="C985" s="1162">
        <v>320</v>
      </c>
      <c r="D985" s="1163" t="s">
        <v>636</v>
      </c>
    </row>
    <row r="986" spans="1:4" s="1176" customFormat="1" ht="11.25" customHeight="1" x14ac:dyDescent="0.2">
      <c r="A986" s="1433"/>
      <c r="B986" s="1162">
        <v>224</v>
      </c>
      <c r="C986" s="1162">
        <v>224</v>
      </c>
      <c r="D986" s="1163" t="s">
        <v>637</v>
      </c>
    </row>
    <row r="987" spans="1:4" s="1176" customFormat="1" ht="11.25" customHeight="1" x14ac:dyDescent="0.2">
      <c r="A987" s="1433"/>
      <c r="B987" s="1162">
        <v>2500</v>
      </c>
      <c r="C987" s="1162">
        <v>2500</v>
      </c>
      <c r="D987" s="1163" t="s">
        <v>4941</v>
      </c>
    </row>
    <row r="988" spans="1:4" s="1176" customFormat="1" ht="11.25" customHeight="1" x14ac:dyDescent="0.2">
      <c r="A988" s="1434"/>
      <c r="B988" s="1157">
        <v>3254</v>
      </c>
      <c r="C988" s="1157">
        <v>3254</v>
      </c>
      <c r="D988" s="1164" t="s">
        <v>11</v>
      </c>
    </row>
    <row r="989" spans="1:4" s="1176" customFormat="1" ht="11.25" customHeight="1" x14ac:dyDescent="0.2">
      <c r="A989" s="1433" t="s">
        <v>1656</v>
      </c>
      <c r="B989" s="1162">
        <v>80</v>
      </c>
      <c r="C989" s="1162">
        <v>80</v>
      </c>
      <c r="D989" s="1163" t="s">
        <v>636</v>
      </c>
    </row>
    <row r="990" spans="1:4" s="1176" customFormat="1" ht="11.25" customHeight="1" x14ac:dyDescent="0.2">
      <c r="A990" s="1433"/>
      <c r="B990" s="1162">
        <v>12.81</v>
      </c>
      <c r="C990" s="1162">
        <v>12.814</v>
      </c>
      <c r="D990" s="1163" t="s">
        <v>4935</v>
      </c>
    </row>
    <row r="991" spans="1:4" s="1176" customFormat="1" ht="11.25" customHeight="1" x14ac:dyDescent="0.2">
      <c r="A991" s="1434"/>
      <c r="B991" s="1157">
        <v>92.81</v>
      </c>
      <c r="C991" s="1157">
        <v>92.813999999999993</v>
      </c>
      <c r="D991" s="1164" t="s">
        <v>11</v>
      </c>
    </row>
    <row r="992" spans="1:4" s="1176" customFormat="1" ht="11.25" customHeight="1" x14ac:dyDescent="0.2">
      <c r="A992" s="1433" t="s">
        <v>1657</v>
      </c>
      <c r="B992" s="1162">
        <v>367.5</v>
      </c>
      <c r="C992" s="1162">
        <v>183.75</v>
      </c>
      <c r="D992" s="1163" t="s">
        <v>4948</v>
      </c>
    </row>
    <row r="993" spans="1:4" s="1176" customFormat="1" ht="11.25" customHeight="1" x14ac:dyDescent="0.2">
      <c r="A993" s="1433"/>
      <c r="B993" s="1162">
        <v>335</v>
      </c>
      <c r="C993" s="1162">
        <v>335</v>
      </c>
      <c r="D993" s="1163" t="s">
        <v>636</v>
      </c>
    </row>
    <row r="994" spans="1:4" s="1176" customFormat="1" ht="11.25" customHeight="1" x14ac:dyDescent="0.2">
      <c r="A994" s="1433"/>
      <c r="B994" s="1162">
        <v>252</v>
      </c>
      <c r="C994" s="1162">
        <v>252</v>
      </c>
      <c r="D994" s="1163" t="s">
        <v>637</v>
      </c>
    </row>
    <row r="995" spans="1:4" s="1176" customFormat="1" ht="11.25" customHeight="1" x14ac:dyDescent="0.2">
      <c r="A995" s="1433"/>
      <c r="B995" s="1162">
        <v>100</v>
      </c>
      <c r="C995" s="1162">
        <v>100</v>
      </c>
      <c r="D995" s="1163" t="s">
        <v>4945</v>
      </c>
    </row>
    <row r="996" spans="1:4" s="1176" customFormat="1" ht="11.25" customHeight="1" x14ac:dyDescent="0.2">
      <c r="A996" s="1434"/>
      <c r="B996" s="1157">
        <v>1054.5</v>
      </c>
      <c r="C996" s="1157">
        <v>870.75</v>
      </c>
      <c r="D996" s="1164" t="s">
        <v>11</v>
      </c>
    </row>
    <row r="997" spans="1:4" s="1176" customFormat="1" ht="11.25" customHeight="1" x14ac:dyDescent="0.2">
      <c r="A997" s="1433" t="s">
        <v>3815</v>
      </c>
      <c r="B997" s="1162">
        <v>92.55</v>
      </c>
      <c r="C997" s="1162">
        <v>92.545999999999992</v>
      </c>
      <c r="D997" s="1163" t="s">
        <v>4935</v>
      </c>
    </row>
    <row r="998" spans="1:4" s="1176" customFormat="1" ht="11.25" customHeight="1" x14ac:dyDescent="0.2">
      <c r="A998" s="1434"/>
      <c r="B998" s="1157">
        <v>92.55</v>
      </c>
      <c r="C998" s="1157">
        <v>92.545999999999992</v>
      </c>
      <c r="D998" s="1164" t="s">
        <v>11</v>
      </c>
    </row>
    <row r="999" spans="1:4" s="1176" customFormat="1" ht="11.25" customHeight="1" x14ac:dyDescent="0.2">
      <c r="A999" s="1433" t="s">
        <v>3312</v>
      </c>
      <c r="B999" s="1162">
        <v>400</v>
      </c>
      <c r="C999" s="1162">
        <v>158.21815000000001</v>
      </c>
      <c r="D999" s="1163" t="s">
        <v>4948</v>
      </c>
    </row>
    <row r="1000" spans="1:4" s="1176" customFormat="1" ht="11.25" customHeight="1" x14ac:dyDescent="0.2">
      <c r="A1000" s="1433"/>
      <c r="B1000" s="1162">
        <v>35</v>
      </c>
      <c r="C1000" s="1162">
        <v>35</v>
      </c>
      <c r="D1000" s="1163" t="s">
        <v>720</v>
      </c>
    </row>
    <row r="1001" spans="1:4" s="1176" customFormat="1" ht="11.25" customHeight="1" x14ac:dyDescent="0.2">
      <c r="A1001" s="1433"/>
      <c r="B1001" s="1162">
        <v>14.44</v>
      </c>
      <c r="C1001" s="1162">
        <v>14.435</v>
      </c>
      <c r="D1001" s="1163" t="s">
        <v>4935</v>
      </c>
    </row>
    <row r="1002" spans="1:4" s="1176" customFormat="1" ht="11.25" customHeight="1" x14ac:dyDescent="0.2">
      <c r="A1002" s="1434"/>
      <c r="B1002" s="1157">
        <v>449.44</v>
      </c>
      <c r="C1002" s="1157">
        <v>207.65315000000001</v>
      </c>
      <c r="D1002" s="1164" t="s">
        <v>11</v>
      </c>
    </row>
    <row r="1003" spans="1:4" s="1176" customFormat="1" ht="11.25" customHeight="1" x14ac:dyDescent="0.2">
      <c r="A1003" s="1433" t="s">
        <v>1658</v>
      </c>
      <c r="B1003" s="1162">
        <v>9949</v>
      </c>
      <c r="C1003" s="1162">
        <v>3996.2467000000001</v>
      </c>
      <c r="D1003" s="1163" t="s">
        <v>718</v>
      </c>
    </row>
    <row r="1004" spans="1:4" s="1176" customFormat="1" ht="11.25" customHeight="1" x14ac:dyDescent="0.2">
      <c r="A1004" s="1433"/>
      <c r="B1004" s="1162">
        <v>350</v>
      </c>
      <c r="C1004" s="1162">
        <v>350</v>
      </c>
      <c r="D1004" s="1163" t="s">
        <v>3791</v>
      </c>
    </row>
    <row r="1005" spans="1:4" s="1176" customFormat="1" ht="11.25" customHeight="1" x14ac:dyDescent="0.2">
      <c r="A1005" s="1433"/>
      <c r="B1005" s="1162">
        <v>200</v>
      </c>
      <c r="C1005" s="1162">
        <v>200</v>
      </c>
      <c r="D1005" s="1163" t="s">
        <v>3792</v>
      </c>
    </row>
    <row r="1006" spans="1:4" s="1176" customFormat="1" ht="11.25" customHeight="1" x14ac:dyDescent="0.2">
      <c r="A1006" s="1433"/>
      <c r="B1006" s="1162">
        <v>80</v>
      </c>
      <c r="C1006" s="1162">
        <v>79.980999999999995</v>
      </c>
      <c r="D1006" s="1163" t="s">
        <v>649</v>
      </c>
    </row>
    <row r="1007" spans="1:4" s="1176" customFormat="1" ht="11.25" customHeight="1" x14ac:dyDescent="0.2">
      <c r="A1007" s="1433"/>
      <c r="B1007" s="1162">
        <v>9.68</v>
      </c>
      <c r="C1007" s="1162">
        <v>0</v>
      </c>
      <c r="D1007" s="1163" t="s">
        <v>4312</v>
      </c>
    </row>
    <row r="1008" spans="1:4" s="1176" customFormat="1" ht="11.25" customHeight="1" x14ac:dyDescent="0.2">
      <c r="A1008" s="1433"/>
      <c r="B1008" s="1162">
        <v>6250</v>
      </c>
      <c r="C1008" s="1162">
        <v>6250</v>
      </c>
      <c r="D1008" s="1163" t="s">
        <v>4951</v>
      </c>
    </row>
    <row r="1009" spans="1:4" s="1176" customFormat="1" ht="11.25" customHeight="1" x14ac:dyDescent="0.2">
      <c r="A1009" s="1433"/>
      <c r="B1009" s="1162">
        <v>6000</v>
      </c>
      <c r="C1009" s="1162">
        <v>6000</v>
      </c>
      <c r="D1009" s="1163" t="s">
        <v>4941</v>
      </c>
    </row>
    <row r="1010" spans="1:4" s="1176" customFormat="1" ht="11.25" customHeight="1" x14ac:dyDescent="0.2">
      <c r="A1010" s="1433"/>
      <c r="B1010" s="1162">
        <v>7.6</v>
      </c>
      <c r="C1010" s="1162">
        <v>7.6</v>
      </c>
      <c r="D1010" s="1163" t="s">
        <v>4935</v>
      </c>
    </row>
    <row r="1011" spans="1:4" s="1176" customFormat="1" ht="11.25" customHeight="1" x14ac:dyDescent="0.2">
      <c r="A1011" s="1433"/>
      <c r="B1011" s="1162">
        <v>10</v>
      </c>
      <c r="C1011" s="1162">
        <v>10</v>
      </c>
      <c r="D1011" s="1163" t="s">
        <v>3155</v>
      </c>
    </row>
    <row r="1012" spans="1:4" s="1176" customFormat="1" ht="11.25" customHeight="1" x14ac:dyDescent="0.2">
      <c r="A1012" s="1433"/>
      <c r="B1012" s="1162">
        <v>8.2899999999999991</v>
      </c>
      <c r="C1012" s="1162">
        <v>8.2799999999999994</v>
      </c>
      <c r="D1012" s="1163" t="s">
        <v>3491</v>
      </c>
    </row>
    <row r="1013" spans="1:4" s="1176" customFormat="1" ht="11.25" customHeight="1" x14ac:dyDescent="0.2">
      <c r="A1013" s="1433"/>
      <c r="B1013" s="1162">
        <v>1240.32</v>
      </c>
      <c r="C1013" s="1162">
        <v>1240.3185000000001</v>
      </c>
      <c r="D1013" s="1163" t="s">
        <v>4237</v>
      </c>
    </row>
    <row r="1014" spans="1:4" s="1176" customFormat="1" ht="11.25" customHeight="1" x14ac:dyDescent="0.2">
      <c r="A1014" s="1434"/>
      <c r="B1014" s="1157">
        <v>24104.89</v>
      </c>
      <c r="C1014" s="1157">
        <v>18142.426199999998</v>
      </c>
      <c r="D1014" s="1164" t="s">
        <v>11</v>
      </c>
    </row>
    <row r="1015" spans="1:4" s="1176" customFormat="1" ht="11.25" customHeight="1" x14ac:dyDescent="0.2">
      <c r="A1015" s="1433" t="s">
        <v>1659</v>
      </c>
      <c r="B1015" s="1162">
        <v>247.02</v>
      </c>
      <c r="C1015" s="1162">
        <v>247.02</v>
      </c>
      <c r="D1015" s="1163" t="s">
        <v>636</v>
      </c>
    </row>
    <row r="1016" spans="1:4" s="1176" customFormat="1" ht="11.25" customHeight="1" x14ac:dyDescent="0.2">
      <c r="A1016" s="1433"/>
      <c r="B1016" s="1162">
        <v>19.5</v>
      </c>
      <c r="C1016" s="1162">
        <v>19.5</v>
      </c>
      <c r="D1016" s="1163" t="s">
        <v>4935</v>
      </c>
    </row>
    <row r="1017" spans="1:4" s="1176" customFormat="1" ht="11.25" customHeight="1" x14ac:dyDescent="0.2">
      <c r="A1017" s="1434"/>
      <c r="B1017" s="1157">
        <v>266.52</v>
      </c>
      <c r="C1017" s="1157">
        <v>266.52</v>
      </c>
      <c r="D1017" s="1164" t="s">
        <v>11</v>
      </c>
    </row>
    <row r="1018" spans="1:4" s="1176" customFormat="1" ht="11.25" customHeight="1" x14ac:dyDescent="0.2">
      <c r="A1018" s="1433" t="s">
        <v>1660</v>
      </c>
      <c r="B1018" s="1162">
        <v>345.09</v>
      </c>
      <c r="C1018" s="1162">
        <v>192.84544</v>
      </c>
      <c r="D1018" s="1163" t="s">
        <v>4935</v>
      </c>
    </row>
    <row r="1019" spans="1:4" s="1176" customFormat="1" ht="11.25" customHeight="1" x14ac:dyDescent="0.2">
      <c r="A1019" s="1434"/>
      <c r="B1019" s="1157">
        <v>345.09</v>
      </c>
      <c r="C1019" s="1157">
        <v>192.84544</v>
      </c>
      <c r="D1019" s="1164" t="s">
        <v>11</v>
      </c>
    </row>
    <row r="1020" spans="1:4" s="1176" customFormat="1" ht="11.25" customHeight="1" x14ac:dyDescent="0.2">
      <c r="A1020" s="1433" t="s">
        <v>1661</v>
      </c>
      <c r="B1020" s="1162">
        <v>384.1</v>
      </c>
      <c r="C1020" s="1162">
        <v>384.09646999999995</v>
      </c>
      <c r="D1020" s="1163" t="s">
        <v>636</v>
      </c>
    </row>
    <row r="1021" spans="1:4" s="1176" customFormat="1" ht="11.25" customHeight="1" x14ac:dyDescent="0.2">
      <c r="A1021" s="1433"/>
      <c r="B1021" s="1162">
        <v>21</v>
      </c>
      <c r="C1021" s="1162">
        <v>21</v>
      </c>
      <c r="D1021" s="1163" t="s">
        <v>648</v>
      </c>
    </row>
    <row r="1022" spans="1:4" s="1176" customFormat="1" ht="11.25" customHeight="1" x14ac:dyDescent="0.2">
      <c r="A1022" s="1434"/>
      <c r="B1022" s="1157">
        <v>405.1</v>
      </c>
      <c r="C1022" s="1157">
        <v>405.09646999999995</v>
      </c>
      <c r="D1022" s="1164" t="s">
        <v>11</v>
      </c>
    </row>
    <row r="1023" spans="1:4" s="1176" customFormat="1" ht="11.25" customHeight="1" x14ac:dyDescent="0.2">
      <c r="A1023" s="1433" t="s">
        <v>1662</v>
      </c>
      <c r="B1023" s="1162">
        <v>38.53</v>
      </c>
      <c r="C1023" s="1162">
        <v>27.146570000000001</v>
      </c>
      <c r="D1023" s="1163" t="s">
        <v>636</v>
      </c>
    </row>
    <row r="1024" spans="1:4" s="1176" customFormat="1" ht="11.25" customHeight="1" x14ac:dyDescent="0.2">
      <c r="A1024" s="1433"/>
      <c r="B1024" s="1162">
        <v>12.01</v>
      </c>
      <c r="C1024" s="1162">
        <v>12.007999999999999</v>
      </c>
      <c r="D1024" s="1163" t="s">
        <v>4935</v>
      </c>
    </row>
    <row r="1025" spans="1:4" s="1176" customFormat="1" ht="11.25" customHeight="1" x14ac:dyDescent="0.2">
      <c r="A1025" s="1434"/>
      <c r="B1025" s="1157">
        <v>50.54</v>
      </c>
      <c r="C1025" s="1157">
        <v>39.15457</v>
      </c>
      <c r="D1025" s="1164" t="s">
        <v>11</v>
      </c>
    </row>
    <row r="1026" spans="1:4" s="1176" customFormat="1" ht="11.25" customHeight="1" x14ac:dyDescent="0.2">
      <c r="A1026" s="1433" t="s">
        <v>1663</v>
      </c>
      <c r="B1026" s="1162">
        <v>500</v>
      </c>
      <c r="C1026" s="1162">
        <v>500</v>
      </c>
      <c r="D1026" s="1163" t="s">
        <v>4313</v>
      </c>
    </row>
    <row r="1027" spans="1:4" s="1176" customFormat="1" ht="11.25" customHeight="1" x14ac:dyDescent="0.2">
      <c r="A1027" s="1434"/>
      <c r="B1027" s="1157">
        <v>500</v>
      </c>
      <c r="C1027" s="1157">
        <v>500</v>
      </c>
      <c r="D1027" s="1164" t="s">
        <v>11</v>
      </c>
    </row>
    <row r="1028" spans="1:4" s="1176" customFormat="1" ht="11.25" customHeight="1" x14ac:dyDescent="0.2">
      <c r="A1028" s="1433" t="s">
        <v>1664</v>
      </c>
      <c r="B1028" s="1162">
        <v>320</v>
      </c>
      <c r="C1028" s="1162">
        <v>320</v>
      </c>
      <c r="D1028" s="1163" t="s">
        <v>636</v>
      </c>
    </row>
    <row r="1029" spans="1:4" s="1176" customFormat="1" ht="11.25" customHeight="1" x14ac:dyDescent="0.2">
      <c r="A1029" s="1433"/>
      <c r="B1029" s="1162">
        <v>2250</v>
      </c>
      <c r="C1029" s="1162">
        <v>2250</v>
      </c>
      <c r="D1029" s="1163" t="s">
        <v>4936</v>
      </c>
    </row>
    <row r="1030" spans="1:4" s="1176" customFormat="1" ht="11.25" customHeight="1" x14ac:dyDescent="0.2">
      <c r="A1030" s="1434"/>
      <c r="B1030" s="1157">
        <v>2570</v>
      </c>
      <c r="C1030" s="1157">
        <v>2570</v>
      </c>
      <c r="D1030" s="1164" t="s">
        <v>11</v>
      </c>
    </row>
    <row r="1031" spans="1:4" s="1176" customFormat="1" ht="11.25" customHeight="1" x14ac:dyDescent="0.2">
      <c r="A1031" s="1433" t="s">
        <v>4990</v>
      </c>
      <c r="B1031" s="1162">
        <v>250</v>
      </c>
      <c r="C1031" s="1162">
        <v>0</v>
      </c>
      <c r="D1031" s="1163" t="s">
        <v>4935</v>
      </c>
    </row>
    <row r="1032" spans="1:4" s="1176" customFormat="1" ht="11.25" customHeight="1" x14ac:dyDescent="0.2">
      <c r="A1032" s="1434"/>
      <c r="B1032" s="1157">
        <v>250</v>
      </c>
      <c r="C1032" s="1157">
        <v>0</v>
      </c>
      <c r="D1032" s="1164" t="s">
        <v>11</v>
      </c>
    </row>
    <row r="1033" spans="1:4" s="1176" customFormat="1" ht="11.25" customHeight="1" x14ac:dyDescent="0.2">
      <c r="A1033" s="1433" t="s">
        <v>3092</v>
      </c>
      <c r="B1033" s="1162">
        <v>320</v>
      </c>
      <c r="C1033" s="1162">
        <v>320</v>
      </c>
      <c r="D1033" s="1163" t="s">
        <v>637</v>
      </c>
    </row>
    <row r="1034" spans="1:4" s="1176" customFormat="1" ht="11.25" customHeight="1" x14ac:dyDescent="0.2">
      <c r="A1034" s="1433"/>
      <c r="B1034" s="1162">
        <v>2987.17</v>
      </c>
      <c r="C1034" s="1162">
        <v>877.11812000000009</v>
      </c>
      <c r="D1034" s="1163" t="s">
        <v>4935</v>
      </c>
    </row>
    <row r="1035" spans="1:4" s="1176" customFormat="1" ht="11.25" customHeight="1" x14ac:dyDescent="0.2">
      <c r="A1035" s="1433"/>
      <c r="B1035" s="1162">
        <v>500</v>
      </c>
      <c r="C1035" s="1162">
        <v>500</v>
      </c>
      <c r="D1035" s="1163" t="s">
        <v>4313</v>
      </c>
    </row>
    <row r="1036" spans="1:4" s="1176" customFormat="1" ht="11.25" customHeight="1" x14ac:dyDescent="0.2">
      <c r="A1036" s="1434"/>
      <c r="B1036" s="1157">
        <v>3807.17</v>
      </c>
      <c r="C1036" s="1157">
        <v>1697.1181200000001</v>
      </c>
      <c r="D1036" s="1164" t="s">
        <v>11</v>
      </c>
    </row>
    <row r="1037" spans="1:4" s="1176" customFormat="1" ht="11.25" customHeight="1" x14ac:dyDescent="0.2">
      <c r="A1037" s="1433" t="s">
        <v>3313</v>
      </c>
      <c r="B1037" s="1162">
        <v>400</v>
      </c>
      <c r="C1037" s="1162">
        <v>400</v>
      </c>
      <c r="D1037" s="1163" t="s">
        <v>636</v>
      </c>
    </row>
    <row r="1038" spans="1:4" s="1176" customFormat="1" ht="11.25" customHeight="1" x14ac:dyDescent="0.2">
      <c r="A1038" s="1433"/>
      <c r="B1038" s="1162">
        <v>320</v>
      </c>
      <c r="C1038" s="1162">
        <v>320</v>
      </c>
      <c r="D1038" s="1163" t="s">
        <v>637</v>
      </c>
    </row>
    <row r="1039" spans="1:4" s="1176" customFormat="1" ht="11.25" customHeight="1" x14ac:dyDescent="0.2">
      <c r="A1039" s="1434"/>
      <c r="B1039" s="1157">
        <v>720</v>
      </c>
      <c r="C1039" s="1157">
        <v>720</v>
      </c>
      <c r="D1039" s="1164" t="s">
        <v>11</v>
      </c>
    </row>
    <row r="1040" spans="1:4" s="1176" customFormat="1" ht="11.25" customHeight="1" x14ac:dyDescent="0.2">
      <c r="A1040" s="1433" t="s">
        <v>4991</v>
      </c>
      <c r="B1040" s="1162">
        <v>500</v>
      </c>
      <c r="C1040" s="1162">
        <v>500</v>
      </c>
      <c r="D1040" s="1163" t="s">
        <v>4313</v>
      </c>
    </row>
    <row r="1041" spans="1:4" s="1176" customFormat="1" ht="11.25" customHeight="1" x14ac:dyDescent="0.2">
      <c r="A1041" s="1434"/>
      <c r="B1041" s="1157">
        <v>500</v>
      </c>
      <c r="C1041" s="1157">
        <v>500</v>
      </c>
      <c r="D1041" s="1164" t="s">
        <v>11</v>
      </c>
    </row>
    <row r="1042" spans="1:4" s="1176" customFormat="1" ht="11.25" customHeight="1" x14ac:dyDescent="0.2">
      <c r="A1042" s="1433" t="s">
        <v>3816</v>
      </c>
      <c r="B1042" s="1162">
        <v>335.40000000000003</v>
      </c>
      <c r="C1042" s="1162">
        <v>335.40000000000003</v>
      </c>
      <c r="D1042" s="1163" t="s">
        <v>636</v>
      </c>
    </row>
    <row r="1043" spans="1:4" s="1176" customFormat="1" ht="11.25" customHeight="1" x14ac:dyDescent="0.2">
      <c r="A1043" s="1433"/>
      <c r="B1043" s="1162">
        <v>20.38</v>
      </c>
      <c r="C1043" s="1162">
        <v>20.38</v>
      </c>
      <c r="D1043" s="1163" t="s">
        <v>637</v>
      </c>
    </row>
    <row r="1044" spans="1:4" s="1176" customFormat="1" ht="11.25" customHeight="1" x14ac:dyDescent="0.2">
      <c r="A1044" s="1434"/>
      <c r="B1044" s="1157">
        <v>355.78000000000003</v>
      </c>
      <c r="C1044" s="1157">
        <v>355.78000000000003</v>
      </c>
      <c r="D1044" s="1164" t="s">
        <v>11</v>
      </c>
    </row>
    <row r="1045" spans="1:4" s="1176" customFormat="1" ht="11.25" customHeight="1" x14ac:dyDescent="0.2">
      <c r="A1045" s="1433" t="s">
        <v>4992</v>
      </c>
      <c r="B1045" s="1162">
        <v>15.53</v>
      </c>
      <c r="C1045" s="1162">
        <v>15.528</v>
      </c>
      <c r="D1045" s="1163" t="s">
        <v>4935</v>
      </c>
    </row>
    <row r="1046" spans="1:4" s="1176" customFormat="1" ht="11.25" customHeight="1" x14ac:dyDescent="0.2">
      <c r="A1046" s="1434"/>
      <c r="B1046" s="1157">
        <v>15.53</v>
      </c>
      <c r="C1046" s="1157">
        <v>15.528</v>
      </c>
      <c r="D1046" s="1164" t="s">
        <v>11</v>
      </c>
    </row>
    <row r="1047" spans="1:4" s="1176" customFormat="1" ht="11.25" customHeight="1" x14ac:dyDescent="0.2">
      <c r="A1047" s="1433" t="s">
        <v>3314</v>
      </c>
      <c r="B1047" s="1162">
        <v>43.4</v>
      </c>
      <c r="C1047" s="1162">
        <v>43.404000000000003</v>
      </c>
      <c r="D1047" s="1163" t="s">
        <v>4935</v>
      </c>
    </row>
    <row r="1048" spans="1:4" s="1176" customFormat="1" ht="11.25" customHeight="1" x14ac:dyDescent="0.2">
      <c r="A1048" s="1433"/>
      <c r="B1048" s="1162">
        <v>2000</v>
      </c>
      <c r="C1048" s="1162">
        <v>0</v>
      </c>
      <c r="D1048" s="1163" t="s">
        <v>4936</v>
      </c>
    </row>
    <row r="1049" spans="1:4" s="1176" customFormat="1" ht="11.25" customHeight="1" x14ac:dyDescent="0.2">
      <c r="A1049" s="1434"/>
      <c r="B1049" s="1157">
        <v>2043.4</v>
      </c>
      <c r="C1049" s="1157">
        <v>43.404000000000003</v>
      </c>
      <c r="D1049" s="1164" t="s">
        <v>11</v>
      </c>
    </row>
    <row r="1050" spans="1:4" s="1176" customFormat="1" ht="11.25" customHeight="1" x14ac:dyDescent="0.2">
      <c r="A1050" s="1433" t="s">
        <v>1665</v>
      </c>
      <c r="B1050" s="1162">
        <v>3000</v>
      </c>
      <c r="C1050" s="1162">
        <v>3000</v>
      </c>
      <c r="D1050" s="1163" t="s">
        <v>640</v>
      </c>
    </row>
    <row r="1051" spans="1:4" s="1176" customFormat="1" ht="11.25" customHeight="1" x14ac:dyDescent="0.2">
      <c r="A1051" s="1433"/>
      <c r="B1051" s="1162">
        <v>30.4</v>
      </c>
      <c r="C1051" s="1162">
        <v>30.4</v>
      </c>
      <c r="D1051" s="1163" t="s">
        <v>4935</v>
      </c>
    </row>
    <row r="1052" spans="1:4" s="1176" customFormat="1" ht="11.25" customHeight="1" x14ac:dyDescent="0.2">
      <c r="A1052" s="1434"/>
      <c r="B1052" s="1157">
        <v>3030.4</v>
      </c>
      <c r="C1052" s="1157">
        <v>3030.4</v>
      </c>
      <c r="D1052" s="1164" t="s">
        <v>11</v>
      </c>
    </row>
    <row r="1053" spans="1:4" s="1176" customFormat="1" ht="11.25" customHeight="1" x14ac:dyDescent="0.2">
      <c r="A1053" s="1433" t="s">
        <v>4993</v>
      </c>
      <c r="B1053" s="1162">
        <v>400</v>
      </c>
      <c r="C1053" s="1162">
        <v>400</v>
      </c>
      <c r="D1053" s="1163" t="s">
        <v>636</v>
      </c>
    </row>
    <row r="1054" spans="1:4" s="1176" customFormat="1" ht="11.25" customHeight="1" x14ac:dyDescent="0.2">
      <c r="A1054" s="1433"/>
      <c r="B1054" s="1162">
        <v>320</v>
      </c>
      <c r="C1054" s="1162">
        <v>320</v>
      </c>
      <c r="D1054" s="1163" t="s">
        <v>637</v>
      </c>
    </row>
    <row r="1055" spans="1:4" s="1176" customFormat="1" ht="11.25" customHeight="1" x14ac:dyDescent="0.2">
      <c r="A1055" s="1433"/>
      <c r="B1055" s="1162">
        <v>502.45</v>
      </c>
      <c r="C1055" s="1162">
        <v>502.45</v>
      </c>
      <c r="D1055" s="1163" t="s">
        <v>4935</v>
      </c>
    </row>
    <row r="1056" spans="1:4" s="1176" customFormat="1" ht="11.25" customHeight="1" x14ac:dyDescent="0.2">
      <c r="A1056" s="1434"/>
      <c r="B1056" s="1157">
        <v>1222.45</v>
      </c>
      <c r="C1056" s="1157">
        <v>1222.45</v>
      </c>
      <c r="D1056" s="1164" t="s">
        <v>11</v>
      </c>
    </row>
    <row r="1057" spans="1:4" s="1176" customFormat="1" ht="11.25" customHeight="1" x14ac:dyDescent="0.2">
      <c r="A1057" s="1433" t="s">
        <v>2682</v>
      </c>
      <c r="B1057" s="1162">
        <v>319.2</v>
      </c>
      <c r="C1057" s="1162">
        <v>319.2</v>
      </c>
      <c r="D1057" s="1163" t="s">
        <v>636</v>
      </c>
    </row>
    <row r="1058" spans="1:4" s="1176" customFormat="1" ht="11.25" customHeight="1" x14ac:dyDescent="0.2">
      <c r="A1058" s="1433"/>
      <c r="B1058" s="1162">
        <v>969.85</v>
      </c>
      <c r="C1058" s="1162">
        <v>924.85</v>
      </c>
      <c r="D1058" s="1163" t="s">
        <v>3792</v>
      </c>
    </row>
    <row r="1059" spans="1:4" s="1176" customFormat="1" ht="11.25" customHeight="1" x14ac:dyDescent="0.2">
      <c r="A1059" s="1433"/>
      <c r="B1059" s="1162">
        <v>296</v>
      </c>
      <c r="C1059" s="1162">
        <v>296</v>
      </c>
      <c r="D1059" s="1163" t="s">
        <v>637</v>
      </c>
    </row>
    <row r="1060" spans="1:4" s="1176" customFormat="1" ht="11.25" customHeight="1" x14ac:dyDescent="0.2">
      <c r="A1060" s="1433"/>
      <c r="B1060" s="1162">
        <v>80</v>
      </c>
      <c r="C1060" s="1162">
        <v>77</v>
      </c>
      <c r="D1060" s="1163" t="s">
        <v>4941</v>
      </c>
    </row>
    <row r="1061" spans="1:4" s="1176" customFormat="1" ht="11.25" customHeight="1" x14ac:dyDescent="0.2">
      <c r="A1061" s="1433"/>
      <c r="B1061" s="1162">
        <v>17.64</v>
      </c>
      <c r="C1061" s="1162">
        <v>17.64</v>
      </c>
      <c r="D1061" s="1163" t="s">
        <v>4935</v>
      </c>
    </row>
    <row r="1062" spans="1:4" s="1176" customFormat="1" ht="11.25" customHeight="1" x14ac:dyDescent="0.2">
      <c r="A1062" s="1433"/>
      <c r="B1062" s="1162">
        <v>100</v>
      </c>
      <c r="C1062" s="1162">
        <v>100</v>
      </c>
      <c r="D1062" s="1163" t="s">
        <v>643</v>
      </c>
    </row>
    <row r="1063" spans="1:4" s="1176" customFormat="1" ht="11.25" customHeight="1" x14ac:dyDescent="0.2">
      <c r="A1063" s="1434"/>
      <c r="B1063" s="1157">
        <v>1782.69</v>
      </c>
      <c r="C1063" s="1157">
        <v>1734.69</v>
      </c>
      <c r="D1063" s="1164" t="s">
        <v>11</v>
      </c>
    </row>
    <row r="1064" spans="1:4" s="1176" customFormat="1" ht="11.25" customHeight="1" x14ac:dyDescent="0.2">
      <c r="A1064" s="1433" t="s">
        <v>3510</v>
      </c>
      <c r="B1064" s="1162">
        <v>1027.8599999999999</v>
      </c>
      <c r="C1064" s="1162">
        <v>1027.856</v>
      </c>
      <c r="D1064" s="1163" t="s">
        <v>4935</v>
      </c>
    </row>
    <row r="1065" spans="1:4" s="1176" customFormat="1" ht="11.25" customHeight="1" x14ac:dyDescent="0.2">
      <c r="A1065" s="1433"/>
      <c r="B1065" s="1162">
        <v>225</v>
      </c>
      <c r="C1065" s="1162">
        <v>225</v>
      </c>
      <c r="D1065" s="1163" t="s">
        <v>4936</v>
      </c>
    </row>
    <row r="1066" spans="1:4" s="1176" customFormat="1" ht="11.25" customHeight="1" x14ac:dyDescent="0.2">
      <c r="A1066" s="1434"/>
      <c r="B1066" s="1157">
        <v>1252.8599999999999</v>
      </c>
      <c r="C1066" s="1157">
        <v>1252.856</v>
      </c>
      <c r="D1066" s="1164" t="s">
        <v>11</v>
      </c>
    </row>
    <row r="1067" spans="1:4" s="1176" customFormat="1" ht="11.25" customHeight="1" x14ac:dyDescent="0.2">
      <c r="A1067" s="1433" t="s">
        <v>4994</v>
      </c>
      <c r="B1067" s="1162">
        <v>1466.5</v>
      </c>
      <c r="C1067" s="1162">
        <v>1466.5</v>
      </c>
      <c r="D1067" s="1163" t="s">
        <v>4935</v>
      </c>
    </row>
    <row r="1068" spans="1:4" s="1176" customFormat="1" ht="11.25" customHeight="1" x14ac:dyDescent="0.2">
      <c r="A1068" s="1434"/>
      <c r="B1068" s="1157">
        <v>1466.5</v>
      </c>
      <c r="C1068" s="1157">
        <v>1466.5</v>
      </c>
      <c r="D1068" s="1164" t="s">
        <v>11</v>
      </c>
    </row>
    <row r="1069" spans="1:4" s="1176" customFormat="1" ht="11.25" customHeight="1" x14ac:dyDescent="0.2">
      <c r="A1069" s="1433" t="s">
        <v>4995</v>
      </c>
      <c r="B1069" s="1162">
        <v>384</v>
      </c>
      <c r="C1069" s="1162">
        <v>384</v>
      </c>
      <c r="D1069" s="1163" t="s">
        <v>3792</v>
      </c>
    </row>
    <row r="1070" spans="1:4" s="1176" customFormat="1" ht="11.25" customHeight="1" x14ac:dyDescent="0.2">
      <c r="A1070" s="1433"/>
      <c r="B1070" s="1162">
        <v>320</v>
      </c>
      <c r="C1070" s="1162">
        <v>320</v>
      </c>
      <c r="D1070" s="1163" t="s">
        <v>637</v>
      </c>
    </row>
    <row r="1071" spans="1:4" s="1176" customFormat="1" ht="11.25" customHeight="1" x14ac:dyDescent="0.2">
      <c r="A1071" s="1433"/>
      <c r="B1071" s="1162">
        <v>65.25</v>
      </c>
      <c r="C1071" s="1162">
        <v>65.25</v>
      </c>
      <c r="D1071" s="1163" t="s">
        <v>4935</v>
      </c>
    </row>
    <row r="1072" spans="1:4" s="1176" customFormat="1" ht="11.25" customHeight="1" x14ac:dyDescent="0.2">
      <c r="A1072" s="1433"/>
      <c r="B1072" s="1162">
        <v>475</v>
      </c>
      <c r="C1072" s="1162">
        <v>225</v>
      </c>
      <c r="D1072" s="1163" t="s">
        <v>4936</v>
      </c>
    </row>
    <row r="1073" spans="1:4" s="1176" customFormat="1" ht="11.25" customHeight="1" x14ac:dyDescent="0.2">
      <c r="A1073" s="1434"/>
      <c r="B1073" s="1157">
        <v>1244.25</v>
      </c>
      <c r="C1073" s="1157">
        <v>994.25</v>
      </c>
      <c r="D1073" s="1164" t="s">
        <v>11</v>
      </c>
    </row>
    <row r="1074" spans="1:4" s="1176" customFormat="1" ht="11.25" customHeight="1" x14ac:dyDescent="0.2">
      <c r="A1074" s="1433" t="s">
        <v>4996</v>
      </c>
      <c r="B1074" s="1162">
        <v>320</v>
      </c>
      <c r="C1074" s="1162">
        <v>320</v>
      </c>
      <c r="D1074" s="1163" t="s">
        <v>636</v>
      </c>
    </row>
    <row r="1075" spans="1:4" s="1176" customFormat="1" ht="11.25" customHeight="1" x14ac:dyDescent="0.2">
      <c r="A1075" s="1433"/>
      <c r="B1075" s="1162">
        <v>187.96</v>
      </c>
      <c r="C1075" s="1162">
        <v>187.96</v>
      </c>
      <c r="D1075" s="1163" t="s">
        <v>637</v>
      </c>
    </row>
    <row r="1076" spans="1:4" s="1176" customFormat="1" ht="11.25" customHeight="1" x14ac:dyDescent="0.2">
      <c r="A1076" s="1433"/>
      <c r="B1076" s="1162">
        <v>44</v>
      </c>
      <c r="C1076" s="1162">
        <v>22.35</v>
      </c>
      <c r="D1076" s="1163" t="s">
        <v>657</v>
      </c>
    </row>
    <row r="1077" spans="1:4" s="1176" customFormat="1" ht="11.25" customHeight="1" x14ac:dyDescent="0.2">
      <c r="A1077" s="1433"/>
      <c r="B1077" s="1162">
        <v>500</v>
      </c>
      <c r="C1077" s="1162">
        <v>500</v>
      </c>
      <c r="D1077" s="1163" t="s">
        <v>4313</v>
      </c>
    </row>
    <row r="1078" spans="1:4" s="1176" customFormat="1" ht="11.25" customHeight="1" x14ac:dyDescent="0.2">
      <c r="A1078" s="1434"/>
      <c r="B1078" s="1157">
        <v>1051.96</v>
      </c>
      <c r="C1078" s="1157">
        <v>1030.31</v>
      </c>
      <c r="D1078" s="1164" t="s">
        <v>11</v>
      </c>
    </row>
    <row r="1079" spans="1:4" s="1176" customFormat="1" ht="11.25" customHeight="1" x14ac:dyDescent="0.2">
      <c r="A1079" s="1433" t="s">
        <v>2873</v>
      </c>
      <c r="B1079" s="1162">
        <v>473</v>
      </c>
      <c r="C1079" s="1162">
        <v>473</v>
      </c>
      <c r="D1079" s="1163" t="s">
        <v>636</v>
      </c>
    </row>
    <row r="1080" spans="1:4" s="1176" customFormat="1" ht="11.25" customHeight="1" x14ac:dyDescent="0.2">
      <c r="A1080" s="1433"/>
      <c r="B1080" s="1162">
        <v>3742.42</v>
      </c>
      <c r="C1080" s="1162">
        <v>3742.42</v>
      </c>
      <c r="D1080" s="1163" t="s">
        <v>640</v>
      </c>
    </row>
    <row r="1081" spans="1:4" s="1176" customFormat="1" ht="11.25" customHeight="1" x14ac:dyDescent="0.2">
      <c r="A1081" s="1433"/>
      <c r="B1081" s="1162">
        <v>27.94</v>
      </c>
      <c r="C1081" s="1162">
        <v>27.94</v>
      </c>
      <c r="D1081" s="1163" t="s">
        <v>637</v>
      </c>
    </row>
    <row r="1082" spans="1:4" s="1176" customFormat="1" ht="11.25" customHeight="1" x14ac:dyDescent="0.2">
      <c r="A1082" s="1433"/>
      <c r="B1082" s="1162">
        <v>2224.8000000000002</v>
      </c>
      <c r="C1082" s="1162">
        <v>2224.8000000000002</v>
      </c>
      <c r="D1082" s="1163" t="s">
        <v>4949</v>
      </c>
    </row>
    <row r="1083" spans="1:4" s="1176" customFormat="1" ht="11.25" customHeight="1" x14ac:dyDescent="0.2">
      <c r="A1083" s="1433"/>
      <c r="B1083" s="1162">
        <v>207.32</v>
      </c>
      <c r="C1083" s="1162">
        <v>207.32</v>
      </c>
      <c r="D1083" s="1163" t="s">
        <v>4935</v>
      </c>
    </row>
    <row r="1084" spans="1:4" s="1176" customFormat="1" ht="11.25" customHeight="1" x14ac:dyDescent="0.2">
      <c r="A1084" s="1434"/>
      <c r="B1084" s="1157">
        <v>6675.48</v>
      </c>
      <c r="C1084" s="1157">
        <v>6675.48</v>
      </c>
      <c r="D1084" s="1164" t="s">
        <v>11</v>
      </c>
    </row>
    <row r="1085" spans="1:4" s="1176" customFormat="1" ht="11.25" customHeight="1" x14ac:dyDescent="0.2">
      <c r="A1085" s="1433" t="s">
        <v>3817</v>
      </c>
      <c r="B1085" s="1162">
        <v>20</v>
      </c>
      <c r="C1085" s="1162">
        <v>20</v>
      </c>
      <c r="D1085" s="1163" t="s">
        <v>636</v>
      </c>
    </row>
    <row r="1086" spans="1:4" s="1176" customFormat="1" ht="11.25" customHeight="1" x14ac:dyDescent="0.2">
      <c r="A1086" s="1433"/>
      <c r="B1086" s="1162">
        <v>673.68</v>
      </c>
      <c r="C1086" s="1162">
        <v>673.68</v>
      </c>
      <c r="D1086" s="1163" t="s">
        <v>3792</v>
      </c>
    </row>
    <row r="1087" spans="1:4" s="1176" customFormat="1" ht="11.25" customHeight="1" x14ac:dyDescent="0.2">
      <c r="A1087" s="1433"/>
      <c r="B1087" s="1162">
        <v>12.68</v>
      </c>
      <c r="C1087" s="1162">
        <v>12.682</v>
      </c>
      <c r="D1087" s="1163" t="s">
        <v>4935</v>
      </c>
    </row>
    <row r="1088" spans="1:4" s="1176" customFormat="1" ht="11.25" customHeight="1" x14ac:dyDescent="0.2">
      <c r="A1088" s="1434"/>
      <c r="B1088" s="1157">
        <v>706.3599999999999</v>
      </c>
      <c r="C1088" s="1157">
        <v>706.36199999999997</v>
      </c>
      <c r="D1088" s="1164" t="s">
        <v>11</v>
      </c>
    </row>
    <row r="1089" spans="1:4" s="1176" customFormat="1" ht="11.25" customHeight="1" x14ac:dyDescent="0.2">
      <c r="A1089" s="1433" t="s">
        <v>3511</v>
      </c>
      <c r="B1089" s="1162">
        <v>340.7</v>
      </c>
      <c r="C1089" s="1162">
        <v>340.69144</v>
      </c>
      <c r="D1089" s="1163" t="s">
        <v>636</v>
      </c>
    </row>
    <row r="1090" spans="1:4" s="1176" customFormat="1" ht="11.25" customHeight="1" x14ac:dyDescent="0.2">
      <c r="A1090" s="1433"/>
      <c r="B1090" s="1162">
        <v>294</v>
      </c>
      <c r="C1090" s="1162">
        <v>294</v>
      </c>
      <c r="D1090" s="1163" t="s">
        <v>637</v>
      </c>
    </row>
    <row r="1091" spans="1:4" s="1176" customFormat="1" ht="11.25" customHeight="1" x14ac:dyDescent="0.2">
      <c r="A1091" s="1433"/>
      <c r="B1091" s="1162">
        <v>29589.25</v>
      </c>
      <c r="C1091" s="1162">
        <v>29589.25</v>
      </c>
      <c r="D1091" s="1163" t="s">
        <v>4935</v>
      </c>
    </row>
    <row r="1092" spans="1:4" s="1176" customFormat="1" ht="11.25" customHeight="1" x14ac:dyDescent="0.2">
      <c r="A1092" s="1433"/>
      <c r="B1092" s="1162">
        <v>225</v>
      </c>
      <c r="C1092" s="1162">
        <v>225</v>
      </c>
      <c r="D1092" s="1163" t="s">
        <v>4936</v>
      </c>
    </row>
    <row r="1093" spans="1:4" s="1176" customFormat="1" ht="11.25" customHeight="1" x14ac:dyDescent="0.2">
      <c r="A1093" s="1433"/>
      <c r="B1093" s="1162">
        <v>78.86</v>
      </c>
      <c r="C1093" s="1162">
        <v>78.853499999999997</v>
      </c>
      <c r="D1093" s="1163" t="s">
        <v>3491</v>
      </c>
    </row>
    <row r="1094" spans="1:4" s="1176" customFormat="1" ht="11.25" customHeight="1" x14ac:dyDescent="0.2">
      <c r="A1094" s="1433"/>
      <c r="B1094" s="1162">
        <v>500</v>
      </c>
      <c r="C1094" s="1162">
        <v>500</v>
      </c>
      <c r="D1094" s="1163" t="s">
        <v>4313</v>
      </c>
    </row>
    <row r="1095" spans="1:4" s="1176" customFormat="1" ht="11.25" customHeight="1" x14ac:dyDescent="0.2">
      <c r="A1095" s="1434"/>
      <c r="B1095" s="1157">
        <v>31027.81</v>
      </c>
      <c r="C1095" s="1157">
        <v>31027.79494</v>
      </c>
      <c r="D1095" s="1164" t="s">
        <v>11</v>
      </c>
    </row>
    <row r="1096" spans="1:4" s="1176" customFormat="1" ht="11.25" customHeight="1" x14ac:dyDescent="0.2">
      <c r="A1096" s="1433" t="s">
        <v>1666</v>
      </c>
      <c r="B1096" s="1162">
        <v>302.39999999999998</v>
      </c>
      <c r="C1096" s="1162">
        <v>302.39999999999998</v>
      </c>
      <c r="D1096" s="1163" t="s">
        <v>636</v>
      </c>
    </row>
    <row r="1097" spans="1:4" s="1176" customFormat="1" ht="11.25" customHeight="1" x14ac:dyDescent="0.2">
      <c r="A1097" s="1433"/>
      <c r="B1097" s="1162">
        <v>358.5</v>
      </c>
      <c r="C1097" s="1162">
        <v>341</v>
      </c>
      <c r="D1097" s="1163" t="s">
        <v>637</v>
      </c>
    </row>
    <row r="1098" spans="1:4" s="1176" customFormat="1" ht="11.25" customHeight="1" x14ac:dyDescent="0.2">
      <c r="A1098" s="1433"/>
      <c r="B1098" s="1162">
        <v>82.29</v>
      </c>
      <c r="C1098" s="1162">
        <v>82.293000000000006</v>
      </c>
      <c r="D1098" s="1163" t="s">
        <v>4935</v>
      </c>
    </row>
    <row r="1099" spans="1:4" s="1176" customFormat="1" ht="11.25" customHeight="1" x14ac:dyDescent="0.2">
      <c r="A1099" s="1434"/>
      <c r="B1099" s="1157">
        <v>743.18999999999994</v>
      </c>
      <c r="C1099" s="1157">
        <v>725.69299999999998</v>
      </c>
      <c r="D1099" s="1164" t="s">
        <v>11</v>
      </c>
    </row>
    <row r="1100" spans="1:4" s="1176" customFormat="1" ht="11.25" customHeight="1" x14ac:dyDescent="0.2">
      <c r="A1100" s="1433" t="s">
        <v>4997</v>
      </c>
      <c r="B1100" s="1162">
        <v>320</v>
      </c>
      <c r="C1100" s="1162">
        <v>320</v>
      </c>
      <c r="D1100" s="1163" t="s">
        <v>637</v>
      </c>
    </row>
    <row r="1101" spans="1:4" s="1176" customFormat="1" ht="11.25" customHeight="1" x14ac:dyDescent="0.2">
      <c r="A1101" s="1433"/>
      <c r="B1101" s="1162">
        <v>234.27</v>
      </c>
      <c r="C1101" s="1162">
        <v>234.26599999999999</v>
      </c>
      <c r="D1101" s="1163" t="s">
        <v>4935</v>
      </c>
    </row>
    <row r="1102" spans="1:4" s="1176" customFormat="1" ht="11.25" customHeight="1" x14ac:dyDescent="0.2">
      <c r="A1102" s="1434"/>
      <c r="B1102" s="1157">
        <v>554.27</v>
      </c>
      <c r="C1102" s="1157">
        <v>554.26599999999996</v>
      </c>
      <c r="D1102" s="1164" t="s">
        <v>11</v>
      </c>
    </row>
    <row r="1103" spans="1:4" s="1176" customFormat="1" ht="11.25" customHeight="1" x14ac:dyDescent="0.2">
      <c r="A1103" s="1433" t="s">
        <v>1667</v>
      </c>
      <c r="B1103" s="1162">
        <v>50</v>
      </c>
      <c r="C1103" s="1162">
        <v>50</v>
      </c>
      <c r="D1103" s="1163" t="s">
        <v>657</v>
      </c>
    </row>
    <row r="1104" spans="1:4" s="1176" customFormat="1" ht="11.25" customHeight="1" x14ac:dyDescent="0.2">
      <c r="A1104" s="1434"/>
      <c r="B1104" s="1157">
        <v>50</v>
      </c>
      <c r="C1104" s="1157">
        <v>50</v>
      </c>
      <c r="D1104" s="1164" t="s">
        <v>11</v>
      </c>
    </row>
    <row r="1105" spans="1:4" s="1176" customFormat="1" ht="11.25" customHeight="1" x14ac:dyDescent="0.2">
      <c r="A1105" s="1433" t="s">
        <v>3315</v>
      </c>
      <c r="B1105" s="1162">
        <v>520</v>
      </c>
      <c r="C1105" s="1162">
        <v>440</v>
      </c>
      <c r="D1105" s="1163" t="s">
        <v>636</v>
      </c>
    </row>
    <row r="1106" spans="1:4" s="1176" customFormat="1" ht="11.25" customHeight="1" x14ac:dyDescent="0.2">
      <c r="A1106" s="1433"/>
      <c r="B1106" s="1162">
        <v>375.3</v>
      </c>
      <c r="C1106" s="1162">
        <v>375.3</v>
      </c>
      <c r="D1106" s="1163" t="s">
        <v>637</v>
      </c>
    </row>
    <row r="1107" spans="1:4" s="1176" customFormat="1" ht="11.25" customHeight="1" x14ac:dyDescent="0.2">
      <c r="A1107" s="1433"/>
      <c r="B1107" s="1162">
        <v>45.03</v>
      </c>
      <c r="C1107" s="1162">
        <v>42.4467</v>
      </c>
      <c r="D1107" s="1163" t="s">
        <v>4935</v>
      </c>
    </row>
    <row r="1108" spans="1:4" s="1176" customFormat="1" ht="11.25" customHeight="1" x14ac:dyDescent="0.2">
      <c r="A1108" s="1434"/>
      <c r="B1108" s="1157">
        <v>940.32999999999993</v>
      </c>
      <c r="C1108" s="1157">
        <v>857.74669999999992</v>
      </c>
      <c r="D1108" s="1164" t="s">
        <v>11</v>
      </c>
    </row>
    <row r="1109" spans="1:4" s="1176" customFormat="1" ht="11.25" customHeight="1" x14ac:dyDescent="0.2">
      <c r="A1109" s="1433" t="s">
        <v>3818</v>
      </c>
      <c r="B1109" s="1162">
        <v>507.32</v>
      </c>
      <c r="C1109" s="1162">
        <v>507.32100000000003</v>
      </c>
      <c r="D1109" s="1163" t="s">
        <v>4944</v>
      </c>
    </row>
    <row r="1110" spans="1:4" s="1176" customFormat="1" ht="11.25" customHeight="1" x14ac:dyDescent="0.2">
      <c r="A1110" s="1433"/>
      <c r="B1110" s="1162">
        <v>1.67</v>
      </c>
      <c r="C1110" s="1162">
        <v>1.6639999999999999</v>
      </c>
      <c r="D1110" s="1163" t="s">
        <v>4935</v>
      </c>
    </row>
    <row r="1111" spans="1:4" s="1176" customFormat="1" ht="11.25" customHeight="1" x14ac:dyDescent="0.2">
      <c r="A1111" s="1434"/>
      <c r="B1111" s="1157">
        <v>508.99</v>
      </c>
      <c r="C1111" s="1157">
        <v>508.98500000000001</v>
      </c>
      <c r="D1111" s="1164" t="s">
        <v>11</v>
      </c>
    </row>
    <row r="1112" spans="1:4" s="1176" customFormat="1" ht="11.25" customHeight="1" x14ac:dyDescent="0.2">
      <c r="A1112" s="1433" t="s">
        <v>1668</v>
      </c>
      <c r="B1112" s="1162">
        <v>84.65</v>
      </c>
      <c r="C1112" s="1162">
        <v>84.641440000000003</v>
      </c>
      <c r="D1112" s="1163" t="s">
        <v>636</v>
      </c>
    </row>
    <row r="1113" spans="1:4" s="1176" customFormat="1" ht="11.25" customHeight="1" x14ac:dyDescent="0.2">
      <c r="A1113" s="1433"/>
      <c r="B1113" s="1162">
        <v>91</v>
      </c>
      <c r="C1113" s="1162">
        <v>0</v>
      </c>
      <c r="D1113" s="1163" t="s">
        <v>4937</v>
      </c>
    </row>
    <row r="1114" spans="1:4" s="1176" customFormat="1" ht="11.25" customHeight="1" x14ac:dyDescent="0.2">
      <c r="A1114" s="1433"/>
      <c r="B1114" s="1162">
        <v>320</v>
      </c>
      <c r="C1114" s="1162">
        <v>320</v>
      </c>
      <c r="D1114" s="1163" t="s">
        <v>637</v>
      </c>
    </row>
    <row r="1115" spans="1:4" s="1176" customFormat="1" ht="11.25" customHeight="1" x14ac:dyDescent="0.2">
      <c r="A1115" s="1433"/>
      <c r="B1115" s="1162">
        <v>172.5</v>
      </c>
      <c r="C1115" s="1162">
        <v>172.495</v>
      </c>
      <c r="D1115" s="1163" t="s">
        <v>4935</v>
      </c>
    </row>
    <row r="1116" spans="1:4" s="1176" customFormat="1" ht="11.25" customHeight="1" x14ac:dyDescent="0.2">
      <c r="A1116" s="1434"/>
      <c r="B1116" s="1157">
        <v>668.15</v>
      </c>
      <c r="C1116" s="1157">
        <v>577.13643999999999</v>
      </c>
      <c r="D1116" s="1164" t="s">
        <v>11</v>
      </c>
    </row>
    <row r="1117" spans="1:4" s="1176" customFormat="1" ht="11.25" customHeight="1" x14ac:dyDescent="0.2">
      <c r="A1117" s="1433" t="s">
        <v>4998</v>
      </c>
      <c r="B1117" s="1162">
        <v>26</v>
      </c>
      <c r="C1117" s="1162">
        <v>0</v>
      </c>
      <c r="D1117" s="1163" t="s">
        <v>4935</v>
      </c>
    </row>
    <row r="1118" spans="1:4" s="1176" customFormat="1" ht="11.25" customHeight="1" x14ac:dyDescent="0.2">
      <c r="A1118" s="1434"/>
      <c r="B1118" s="1157">
        <v>26</v>
      </c>
      <c r="C1118" s="1157">
        <v>0</v>
      </c>
      <c r="D1118" s="1164" t="s">
        <v>11</v>
      </c>
    </row>
    <row r="1119" spans="1:4" s="1176" customFormat="1" ht="11.25" customHeight="1" x14ac:dyDescent="0.2">
      <c r="A1119" s="1433" t="s">
        <v>1669</v>
      </c>
      <c r="B1119" s="1162">
        <v>31.51</v>
      </c>
      <c r="C1119" s="1162">
        <v>31.51</v>
      </c>
      <c r="D1119" s="1163" t="s">
        <v>4935</v>
      </c>
    </row>
    <row r="1120" spans="1:4" s="1176" customFormat="1" ht="11.25" customHeight="1" x14ac:dyDescent="0.2">
      <c r="A1120" s="1433"/>
      <c r="B1120" s="1162">
        <v>12.850000000000001</v>
      </c>
      <c r="C1120" s="1162">
        <v>12.834000000000001</v>
      </c>
      <c r="D1120" s="1163" t="s">
        <v>3491</v>
      </c>
    </row>
    <row r="1121" spans="1:4" s="1176" customFormat="1" ht="11.25" customHeight="1" x14ac:dyDescent="0.2">
      <c r="A1121" s="1434"/>
      <c r="B1121" s="1157">
        <v>44.36</v>
      </c>
      <c r="C1121" s="1157">
        <v>44.344000000000001</v>
      </c>
      <c r="D1121" s="1164" t="s">
        <v>11</v>
      </c>
    </row>
    <row r="1122" spans="1:4" s="1176" customFormat="1" ht="11.25" customHeight="1" x14ac:dyDescent="0.2">
      <c r="A1122" s="1433" t="s">
        <v>1670</v>
      </c>
      <c r="B1122" s="1162">
        <v>81.5</v>
      </c>
      <c r="C1122" s="1162">
        <v>81.5</v>
      </c>
      <c r="D1122" s="1163" t="s">
        <v>3789</v>
      </c>
    </row>
    <row r="1123" spans="1:4" s="1176" customFormat="1" ht="11.25" customHeight="1" x14ac:dyDescent="0.2">
      <c r="A1123" s="1433"/>
      <c r="B1123" s="1162">
        <v>70</v>
      </c>
      <c r="C1123" s="1162">
        <v>70</v>
      </c>
      <c r="D1123" s="1163" t="s">
        <v>720</v>
      </c>
    </row>
    <row r="1124" spans="1:4" s="1176" customFormat="1" ht="11.25" customHeight="1" x14ac:dyDescent="0.2">
      <c r="A1124" s="1433"/>
      <c r="B1124" s="1162">
        <v>8030</v>
      </c>
      <c r="C1124" s="1162">
        <v>8030</v>
      </c>
      <c r="D1124" s="1163" t="s">
        <v>662</v>
      </c>
    </row>
    <row r="1125" spans="1:4" s="1176" customFormat="1" ht="11.25" customHeight="1" x14ac:dyDescent="0.2">
      <c r="A1125" s="1433"/>
      <c r="B1125" s="1162">
        <v>100</v>
      </c>
      <c r="C1125" s="1162">
        <v>97.5</v>
      </c>
      <c r="D1125" s="1163" t="s">
        <v>657</v>
      </c>
    </row>
    <row r="1126" spans="1:4" s="1176" customFormat="1" ht="11.25" customHeight="1" x14ac:dyDescent="0.2">
      <c r="A1126" s="1433"/>
      <c r="B1126" s="1162">
        <v>463</v>
      </c>
      <c r="C1126" s="1162">
        <v>463</v>
      </c>
      <c r="D1126" s="1163" t="s">
        <v>659</v>
      </c>
    </row>
    <row r="1127" spans="1:4" s="1176" customFormat="1" ht="11.25" customHeight="1" x14ac:dyDescent="0.2">
      <c r="A1127" s="1433"/>
      <c r="B1127" s="1162">
        <v>100</v>
      </c>
      <c r="C1127" s="1162">
        <v>100</v>
      </c>
      <c r="D1127" s="1163" t="s">
        <v>4950</v>
      </c>
    </row>
    <row r="1128" spans="1:4" s="1176" customFormat="1" ht="11.25" customHeight="1" x14ac:dyDescent="0.2">
      <c r="A1128" s="1433"/>
      <c r="B1128" s="1162">
        <v>326.89999999999998</v>
      </c>
      <c r="C1128" s="1162">
        <v>326.89999999999998</v>
      </c>
      <c r="D1128" s="1163" t="s">
        <v>4935</v>
      </c>
    </row>
    <row r="1129" spans="1:4" s="1176" customFormat="1" ht="11.25" customHeight="1" x14ac:dyDescent="0.2">
      <c r="A1129" s="1433"/>
      <c r="B1129" s="1162">
        <v>200</v>
      </c>
      <c r="C1129" s="1162">
        <v>200</v>
      </c>
      <c r="D1129" s="1163" t="s">
        <v>4945</v>
      </c>
    </row>
    <row r="1130" spans="1:4" s="1176" customFormat="1" ht="11.25" customHeight="1" x14ac:dyDescent="0.2">
      <c r="A1130" s="1433"/>
      <c r="B1130" s="1162">
        <v>4630.1399999999994</v>
      </c>
      <c r="C1130" s="1162">
        <v>3143.402</v>
      </c>
      <c r="D1130" s="1163" t="s">
        <v>3491</v>
      </c>
    </row>
    <row r="1131" spans="1:4" s="1176" customFormat="1" ht="11.25" customHeight="1" x14ac:dyDescent="0.2">
      <c r="A1131" s="1434"/>
      <c r="B1131" s="1157">
        <v>14001.539999999999</v>
      </c>
      <c r="C1131" s="1157">
        <v>12512.302</v>
      </c>
      <c r="D1131" s="1164" t="s">
        <v>11</v>
      </c>
    </row>
    <row r="1132" spans="1:4" s="1176" customFormat="1" ht="11.25" customHeight="1" x14ac:dyDescent="0.2">
      <c r="A1132" s="1433" t="s">
        <v>1671</v>
      </c>
      <c r="B1132" s="1162">
        <v>113.75</v>
      </c>
      <c r="C1132" s="1162">
        <v>113.75</v>
      </c>
      <c r="D1132" s="1163" t="s">
        <v>4935</v>
      </c>
    </row>
    <row r="1133" spans="1:4" s="1176" customFormat="1" ht="11.25" customHeight="1" x14ac:dyDescent="0.2">
      <c r="A1133" s="1434"/>
      <c r="B1133" s="1157">
        <v>113.75</v>
      </c>
      <c r="C1133" s="1157">
        <v>113.75</v>
      </c>
      <c r="D1133" s="1164" t="s">
        <v>11</v>
      </c>
    </row>
    <row r="1134" spans="1:4" s="1176" customFormat="1" ht="11.25" customHeight="1" x14ac:dyDescent="0.2">
      <c r="A1134" s="1433" t="s">
        <v>1672</v>
      </c>
      <c r="B1134" s="1162">
        <v>763.54</v>
      </c>
      <c r="C1134" s="1162">
        <v>763.49850000000015</v>
      </c>
      <c r="D1134" s="1163" t="s">
        <v>3491</v>
      </c>
    </row>
    <row r="1135" spans="1:4" s="1176" customFormat="1" ht="11.25" customHeight="1" x14ac:dyDescent="0.2">
      <c r="A1135" s="1434"/>
      <c r="B1135" s="1157">
        <v>763.54</v>
      </c>
      <c r="C1135" s="1157">
        <v>763.49850000000015</v>
      </c>
      <c r="D1135" s="1164" t="s">
        <v>11</v>
      </c>
    </row>
    <row r="1136" spans="1:4" s="1176" customFormat="1" ht="11.25" customHeight="1" x14ac:dyDescent="0.2">
      <c r="A1136" s="1433" t="s">
        <v>4999</v>
      </c>
      <c r="B1136" s="1162">
        <v>77.150000000000006</v>
      </c>
      <c r="C1136" s="1162">
        <v>35.284000000000006</v>
      </c>
      <c r="D1136" s="1163" t="s">
        <v>4935</v>
      </c>
    </row>
    <row r="1137" spans="1:4" s="1176" customFormat="1" ht="11.25" customHeight="1" x14ac:dyDescent="0.2">
      <c r="A1137" s="1434"/>
      <c r="B1137" s="1157">
        <v>77.150000000000006</v>
      </c>
      <c r="C1137" s="1157">
        <v>35.284000000000006</v>
      </c>
      <c r="D1137" s="1164" t="s">
        <v>11</v>
      </c>
    </row>
    <row r="1138" spans="1:4" s="1176" customFormat="1" ht="11.25" customHeight="1" x14ac:dyDescent="0.2">
      <c r="A1138" s="1433" t="s">
        <v>3819</v>
      </c>
      <c r="B1138" s="1162">
        <v>64.5</v>
      </c>
      <c r="C1138" s="1162">
        <v>64.5</v>
      </c>
      <c r="D1138" s="1163" t="s">
        <v>3789</v>
      </c>
    </row>
    <row r="1139" spans="1:4" s="1176" customFormat="1" ht="11.25" customHeight="1" x14ac:dyDescent="0.2">
      <c r="A1139" s="1433"/>
      <c r="B1139" s="1162">
        <v>171.75</v>
      </c>
      <c r="C1139" s="1162">
        <v>171.75</v>
      </c>
      <c r="D1139" s="1163" t="s">
        <v>4935</v>
      </c>
    </row>
    <row r="1140" spans="1:4" s="1176" customFormat="1" ht="11.25" customHeight="1" x14ac:dyDescent="0.2">
      <c r="A1140" s="1434"/>
      <c r="B1140" s="1157">
        <v>236.25</v>
      </c>
      <c r="C1140" s="1157">
        <v>236.25</v>
      </c>
      <c r="D1140" s="1164" t="s">
        <v>11</v>
      </c>
    </row>
    <row r="1141" spans="1:4" s="1176" customFormat="1" ht="11.25" customHeight="1" x14ac:dyDescent="0.2">
      <c r="A1141" s="1433" t="s">
        <v>1673</v>
      </c>
      <c r="B1141" s="1162">
        <v>973.53</v>
      </c>
      <c r="C1141" s="1162">
        <v>973.40549999999996</v>
      </c>
      <c r="D1141" s="1163" t="s">
        <v>3491</v>
      </c>
    </row>
    <row r="1142" spans="1:4" s="1176" customFormat="1" ht="11.25" customHeight="1" x14ac:dyDescent="0.2">
      <c r="A1142" s="1434"/>
      <c r="B1142" s="1157">
        <v>973.53</v>
      </c>
      <c r="C1142" s="1157">
        <v>973.40549999999996</v>
      </c>
      <c r="D1142" s="1164" t="s">
        <v>11</v>
      </c>
    </row>
    <row r="1143" spans="1:4" s="1176" customFormat="1" ht="11.25" customHeight="1" x14ac:dyDescent="0.2">
      <c r="A1143" s="1433" t="s">
        <v>5000</v>
      </c>
      <c r="B1143" s="1162">
        <v>280</v>
      </c>
      <c r="C1143" s="1162">
        <v>280</v>
      </c>
      <c r="D1143" s="1163" t="s">
        <v>4935</v>
      </c>
    </row>
    <row r="1144" spans="1:4" s="1176" customFormat="1" ht="11.25" customHeight="1" x14ac:dyDescent="0.2">
      <c r="A1144" s="1434"/>
      <c r="B1144" s="1157">
        <v>280</v>
      </c>
      <c r="C1144" s="1157">
        <v>280</v>
      </c>
      <c r="D1144" s="1164" t="s">
        <v>11</v>
      </c>
    </row>
    <row r="1145" spans="1:4" s="1176" customFormat="1" ht="11.25" customHeight="1" x14ac:dyDescent="0.2">
      <c r="A1145" s="1433" t="s">
        <v>5001</v>
      </c>
      <c r="B1145" s="1162">
        <v>55.02</v>
      </c>
      <c r="C1145" s="1162">
        <v>55.015999999999998</v>
      </c>
      <c r="D1145" s="1163" t="s">
        <v>4935</v>
      </c>
    </row>
    <row r="1146" spans="1:4" s="1176" customFormat="1" ht="11.25" customHeight="1" x14ac:dyDescent="0.2">
      <c r="A1146" s="1434"/>
      <c r="B1146" s="1157">
        <v>55.02</v>
      </c>
      <c r="C1146" s="1157">
        <v>55.015999999999998</v>
      </c>
      <c r="D1146" s="1164" t="s">
        <v>11</v>
      </c>
    </row>
    <row r="1147" spans="1:4" s="1176" customFormat="1" ht="11.25" customHeight="1" x14ac:dyDescent="0.2">
      <c r="A1147" s="1433" t="s">
        <v>5002</v>
      </c>
      <c r="B1147" s="1162">
        <v>32.35</v>
      </c>
      <c r="C1147" s="1162">
        <v>29.798000000000002</v>
      </c>
      <c r="D1147" s="1163" t="s">
        <v>4935</v>
      </c>
    </row>
    <row r="1148" spans="1:4" s="1176" customFormat="1" ht="11.25" customHeight="1" x14ac:dyDescent="0.2">
      <c r="A1148" s="1434"/>
      <c r="B1148" s="1157">
        <v>32.35</v>
      </c>
      <c r="C1148" s="1157">
        <v>29.798000000000002</v>
      </c>
      <c r="D1148" s="1164" t="s">
        <v>11</v>
      </c>
    </row>
    <row r="1149" spans="1:4" s="1176" customFormat="1" ht="11.25" customHeight="1" x14ac:dyDescent="0.2">
      <c r="A1149" s="1433" t="s">
        <v>5003</v>
      </c>
      <c r="B1149" s="1162">
        <v>228</v>
      </c>
      <c r="C1149" s="1162">
        <v>204.63499999999999</v>
      </c>
      <c r="D1149" s="1163" t="s">
        <v>4935</v>
      </c>
    </row>
    <row r="1150" spans="1:4" s="1176" customFormat="1" ht="11.25" customHeight="1" x14ac:dyDescent="0.2">
      <c r="A1150" s="1434"/>
      <c r="B1150" s="1157">
        <v>228</v>
      </c>
      <c r="C1150" s="1157">
        <v>204.63499999999999</v>
      </c>
      <c r="D1150" s="1164" t="s">
        <v>11</v>
      </c>
    </row>
    <row r="1151" spans="1:4" s="1176" customFormat="1" ht="21" x14ac:dyDescent="0.2">
      <c r="A1151" s="1433" t="s">
        <v>1674</v>
      </c>
      <c r="B1151" s="1162">
        <v>1500</v>
      </c>
      <c r="C1151" s="1162">
        <v>1500</v>
      </c>
      <c r="D1151" s="1163" t="s">
        <v>2874</v>
      </c>
    </row>
    <row r="1152" spans="1:4" s="1176" customFormat="1" ht="11.25" customHeight="1" x14ac:dyDescent="0.2">
      <c r="A1152" s="1433"/>
      <c r="B1152" s="1162">
        <v>68.5</v>
      </c>
      <c r="C1152" s="1162">
        <v>68.5</v>
      </c>
      <c r="D1152" s="1163" t="s">
        <v>3789</v>
      </c>
    </row>
    <row r="1153" spans="1:4" s="1176" customFormat="1" ht="11.25" customHeight="1" x14ac:dyDescent="0.2">
      <c r="A1153" s="1433"/>
      <c r="B1153" s="1162">
        <v>70</v>
      </c>
      <c r="C1153" s="1162">
        <v>70</v>
      </c>
      <c r="D1153" s="1163" t="s">
        <v>720</v>
      </c>
    </row>
    <row r="1154" spans="1:4" s="1176" customFormat="1" ht="11.25" customHeight="1" x14ac:dyDescent="0.2">
      <c r="A1154" s="1433"/>
      <c r="B1154" s="1162">
        <v>9571</v>
      </c>
      <c r="C1154" s="1162">
        <v>9571</v>
      </c>
      <c r="D1154" s="1163" t="s">
        <v>662</v>
      </c>
    </row>
    <row r="1155" spans="1:4" s="1176" customFormat="1" ht="11.25" customHeight="1" x14ac:dyDescent="0.2">
      <c r="A1155" s="1433"/>
      <c r="B1155" s="1162">
        <v>81.7</v>
      </c>
      <c r="C1155" s="1162">
        <v>81.7</v>
      </c>
      <c r="D1155" s="1163" t="s">
        <v>659</v>
      </c>
    </row>
    <row r="1156" spans="1:4" s="1176" customFormat="1" ht="11.25" customHeight="1" x14ac:dyDescent="0.2">
      <c r="A1156" s="1433"/>
      <c r="B1156" s="1162">
        <v>190</v>
      </c>
      <c r="C1156" s="1162">
        <v>190</v>
      </c>
      <c r="D1156" s="1163" t="s">
        <v>619</v>
      </c>
    </row>
    <row r="1157" spans="1:4" s="1176" customFormat="1" ht="11.25" customHeight="1" x14ac:dyDescent="0.2">
      <c r="A1157" s="1433"/>
      <c r="B1157" s="1162">
        <v>50</v>
      </c>
      <c r="C1157" s="1162">
        <v>50</v>
      </c>
      <c r="D1157" s="1163" t="s">
        <v>4942</v>
      </c>
    </row>
    <row r="1158" spans="1:4" s="1176" customFormat="1" ht="11.25" customHeight="1" x14ac:dyDescent="0.2">
      <c r="A1158" s="1433"/>
      <c r="B1158" s="1162">
        <v>7174.01</v>
      </c>
      <c r="C1158" s="1162">
        <v>7174</v>
      </c>
      <c r="D1158" s="1163" t="s">
        <v>3180</v>
      </c>
    </row>
    <row r="1159" spans="1:4" s="1176" customFormat="1" ht="11.25" customHeight="1" x14ac:dyDescent="0.2">
      <c r="A1159" s="1433"/>
      <c r="B1159" s="1162">
        <v>2231.35</v>
      </c>
      <c r="C1159" s="1162">
        <v>2229.5749999999998</v>
      </c>
      <c r="D1159" s="1163" t="s">
        <v>3491</v>
      </c>
    </row>
    <row r="1160" spans="1:4" s="1176" customFormat="1" ht="11.25" customHeight="1" x14ac:dyDescent="0.2">
      <c r="A1160" s="1434"/>
      <c r="B1160" s="1157">
        <v>20936.559999999998</v>
      </c>
      <c r="C1160" s="1157">
        <v>20934.775000000001</v>
      </c>
      <c r="D1160" s="1164" t="s">
        <v>11</v>
      </c>
    </row>
    <row r="1161" spans="1:4" s="1176" customFormat="1" ht="11.25" customHeight="1" x14ac:dyDescent="0.2">
      <c r="A1161" s="1433" t="s">
        <v>5004</v>
      </c>
      <c r="B1161" s="1162">
        <v>297.10000000000002</v>
      </c>
      <c r="C1161" s="1162">
        <v>227.70032000000003</v>
      </c>
      <c r="D1161" s="1163" t="s">
        <v>4935</v>
      </c>
    </row>
    <row r="1162" spans="1:4" s="1176" customFormat="1" ht="11.25" customHeight="1" x14ac:dyDescent="0.2">
      <c r="A1162" s="1434"/>
      <c r="B1162" s="1157">
        <v>297.10000000000002</v>
      </c>
      <c r="C1162" s="1157">
        <v>227.70032000000003</v>
      </c>
      <c r="D1162" s="1164" t="s">
        <v>11</v>
      </c>
    </row>
    <row r="1163" spans="1:4" s="1176" customFormat="1" ht="11.25" customHeight="1" x14ac:dyDescent="0.2">
      <c r="A1163" s="1433" t="s">
        <v>5005</v>
      </c>
      <c r="B1163" s="1162">
        <v>161.19999999999999</v>
      </c>
      <c r="C1163" s="1162">
        <v>161.20400000000001</v>
      </c>
      <c r="D1163" s="1163" t="s">
        <v>4935</v>
      </c>
    </row>
    <row r="1164" spans="1:4" s="1176" customFormat="1" ht="11.25" customHeight="1" x14ac:dyDescent="0.2">
      <c r="A1164" s="1434"/>
      <c r="B1164" s="1157">
        <v>161.19999999999999</v>
      </c>
      <c r="C1164" s="1157">
        <v>161.20400000000001</v>
      </c>
      <c r="D1164" s="1164" t="s">
        <v>11</v>
      </c>
    </row>
    <row r="1165" spans="1:4" s="1176" customFormat="1" ht="11.25" customHeight="1" x14ac:dyDescent="0.2">
      <c r="A1165" s="1433" t="s">
        <v>2875</v>
      </c>
      <c r="B1165" s="1162">
        <v>276.69</v>
      </c>
      <c r="C1165" s="1162">
        <v>276.52674999999999</v>
      </c>
      <c r="D1165" s="1163" t="s">
        <v>4935</v>
      </c>
    </row>
    <row r="1166" spans="1:4" s="1176" customFormat="1" ht="11.25" customHeight="1" x14ac:dyDescent="0.2">
      <c r="A1166" s="1433"/>
      <c r="B1166" s="1162">
        <v>17.8</v>
      </c>
      <c r="C1166" s="1162">
        <v>17.779999999999998</v>
      </c>
      <c r="D1166" s="1163" t="s">
        <v>3491</v>
      </c>
    </row>
    <row r="1167" spans="1:4" s="1176" customFormat="1" ht="11.25" customHeight="1" x14ac:dyDescent="0.2">
      <c r="A1167" s="1434"/>
      <c r="B1167" s="1157">
        <v>294.49</v>
      </c>
      <c r="C1167" s="1157">
        <v>294.30674999999997</v>
      </c>
      <c r="D1167" s="1164" t="s">
        <v>11</v>
      </c>
    </row>
    <row r="1168" spans="1:4" s="1176" customFormat="1" ht="11.25" customHeight="1" x14ac:dyDescent="0.2">
      <c r="A1168" s="1433" t="s">
        <v>360</v>
      </c>
      <c r="B1168" s="1162">
        <v>291.5</v>
      </c>
      <c r="C1168" s="1162">
        <v>291.5</v>
      </c>
      <c r="D1168" s="1163" t="s">
        <v>3792</v>
      </c>
    </row>
    <row r="1169" spans="1:4" s="1176" customFormat="1" ht="11.25" customHeight="1" x14ac:dyDescent="0.2">
      <c r="A1169" s="1433"/>
      <c r="B1169" s="1162">
        <v>10222</v>
      </c>
      <c r="C1169" s="1162">
        <v>10222</v>
      </c>
      <c r="D1169" s="1163" t="s">
        <v>662</v>
      </c>
    </row>
    <row r="1170" spans="1:4" s="1176" customFormat="1" ht="11.25" customHeight="1" x14ac:dyDescent="0.2">
      <c r="A1170" s="1433"/>
      <c r="B1170" s="1162">
        <v>1000</v>
      </c>
      <c r="C1170" s="1162">
        <v>1000</v>
      </c>
      <c r="D1170" s="1163" t="s">
        <v>659</v>
      </c>
    </row>
    <row r="1171" spans="1:4" s="1176" customFormat="1" ht="11.25" customHeight="1" x14ac:dyDescent="0.2">
      <c r="A1171" s="1433"/>
      <c r="B1171" s="1162">
        <v>340.5</v>
      </c>
      <c r="C1171" s="1162">
        <v>340.5</v>
      </c>
      <c r="D1171" s="1163" t="s">
        <v>4935</v>
      </c>
    </row>
    <row r="1172" spans="1:4" s="1176" customFormat="1" ht="11.25" customHeight="1" x14ac:dyDescent="0.2">
      <c r="A1172" s="1433"/>
      <c r="B1172" s="1162">
        <v>2250</v>
      </c>
      <c r="C1172" s="1162">
        <v>0</v>
      </c>
      <c r="D1172" s="1163" t="s">
        <v>4936</v>
      </c>
    </row>
    <row r="1173" spans="1:4" s="1176" customFormat="1" ht="11.25" customHeight="1" x14ac:dyDescent="0.2">
      <c r="A1173" s="1433"/>
      <c r="B1173" s="1162">
        <v>1338.9</v>
      </c>
      <c r="C1173" s="1162">
        <v>1338.8410000000001</v>
      </c>
      <c r="D1173" s="1163" t="s">
        <v>3491</v>
      </c>
    </row>
    <row r="1174" spans="1:4" s="1176" customFormat="1" ht="11.25" customHeight="1" x14ac:dyDescent="0.2">
      <c r="A1174" s="1434"/>
      <c r="B1174" s="1157">
        <v>15442.9</v>
      </c>
      <c r="C1174" s="1157">
        <v>13192.841</v>
      </c>
      <c r="D1174" s="1164" t="s">
        <v>11</v>
      </c>
    </row>
    <row r="1175" spans="1:4" s="1176" customFormat="1" ht="11.25" customHeight="1" x14ac:dyDescent="0.2">
      <c r="A1175" s="1433" t="s">
        <v>5006</v>
      </c>
      <c r="B1175" s="1162">
        <v>20.99</v>
      </c>
      <c r="C1175" s="1162">
        <v>20.797180000000001</v>
      </c>
      <c r="D1175" s="1163" t="s">
        <v>4935</v>
      </c>
    </row>
    <row r="1176" spans="1:4" s="1176" customFormat="1" ht="11.25" customHeight="1" x14ac:dyDescent="0.2">
      <c r="A1176" s="1434"/>
      <c r="B1176" s="1157">
        <v>20.99</v>
      </c>
      <c r="C1176" s="1157">
        <v>20.797180000000001</v>
      </c>
      <c r="D1176" s="1164" t="s">
        <v>11</v>
      </c>
    </row>
    <row r="1177" spans="1:4" s="1176" customFormat="1" ht="11.25" customHeight="1" x14ac:dyDescent="0.2">
      <c r="A1177" s="1433" t="s">
        <v>1675</v>
      </c>
      <c r="B1177" s="1162">
        <v>21.61</v>
      </c>
      <c r="C1177" s="1162">
        <v>21.592449999999999</v>
      </c>
      <c r="D1177" s="1163" t="s">
        <v>4935</v>
      </c>
    </row>
    <row r="1178" spans="1:4" s="1176" customFormat="1" ht="11.25" customHeight="1" x14ac:dyDescent="0.2">
      <c r="A1178" s="1433"/>
      <c r="B1178" s="1162">
        <v>175.37</v>
      </c>
      <c r="C1178" s="1162">
        <v>175.35149999999999</v>
      </c>
      <c r="D1178" s="1163" t="s">
        <v>3491</v>
      </c>
    </row>
    <row r="1179" spans="1:4" s="1176" customFormat="1" ht="11.25" customHeight="1" x14ac:dyDescent="0.2">
      <c r="A1179" s="1434"/>
      <c r="B1179" s="1157">
        <v>196.98000000000002</v>
      </c>
      <c r="C1179" s="1157">
        <v>196.94394999999997</v>
      </c>
      <c r="D1179" s="1164" t="s">
        <v>11</v>
      </c>
    </row>
    <row r="1180" spans="1:4" s="1176" customFormat="1" ht="11.25" customHeight="1" x14ac:dyDescent="0.2">
      <c r="A1180" s="1433" t="s">
        <v>5007</v>
      </c>
      <c r="B1180" s="1162">
        <v>91.6</v>
      </c>
      <c r="C1180" s="1162">
        <v>91.6</v>
      </c>
      <c r="D1180" s="1163" t="s">
        <v>4935</v>
      </c>
    </row>
    <row r="1181" spans="1:4" s="1176" customFormat="1" ht="11.25" customHeight="1" x14ac:dyDescent="0.2">
      <c r="A1181" s="1434"/>
      <c r="B1181" s="1157">
        <v>91.6</v>
      </c>
      <c r="C1181" s="1157">
        <v>91.6</v>
      </c>
      <c r="D1181" s="1164" t="s">
        <v>11</v>
      </c>
    </row>
    <row r="1182" spans="1:4" s="1176" customFormat="1" ht="11.25" customHeight="1" x14ac:dyDescent="0.2">
      <c r="A1182" s="1433" t="s">
        <v>1676</v>
      </c>
      <c r="B1182" s="1162">
        <v>502.35</v>
      </c>
      <c r="C1182" s="1162">
        <v>502.315</v>
      </c>
      <c r="D1182" s="1163" t="s">
        <v>3491</v>
      </c>
    </row>
    <row r="1183" spans="1:4" s="1176" customFormat="1" ht="11.25" customHeight="1" x14ac:dyDescent="0.2">
      <c r="A1183" s="1434"/>
      <c r="B1183" s="1157">
        <v>502.35</v>
      </c>
      <c r="C1183" s="1157">
        <v>502.315</v>
      </c>
      <c r="D1183" s="1164" t="s">
        <v>11</v>
      </c>
    </row>
    <row r="1184" spans="1:4" s="1176" customFormat="1" ht="11.25" customHeight="1" x14ac:dyDescent="0.2">
      <c r="A1184" s="1433" t="s">
        <v>361</v>
      </c>
      <c r="B1184" s="1162">
        <v>26165.61</v>
      </c>
      <c r="C1184" s="1162">
        <v>26165.613000000001</v>
      </c>
      <c r="D1184" s="1163" t="s">
        <v>598</v>
      </c>
    </row>
    <row r="1185" spans="1:4" s="1176" customFormat="1" ht="11.25" customHeight="1" x14ac:dyDescent="0.2">
      <c r="A1185" s="1433"/>
      <c r="B1185" s="1162">
        <v>201.1</v>
      </c>
      <c r="C1185" s="1162">
        <v>201.1</v>
      </c>
      <c r="D1185" s="1163" t="s">
        <v>3789</v>
      </c>
    </row>
    <row r="1186" spans="1:4" s="1176" customFormat="1" ht="11.25" customHeight="1" x14ac:dyDescent="0.2">
      <c r="A1186" s="1433"/>
      <c r="B1186" s="1162">
        <v>80</v>
      </c>
      <c r="C1186" s="1162">
        <v>80</v>
      </c>
      <c r="D1186" s="1163" t="s">
        <v>649</v>
      </c>
    </row>
    <row r="1187" spans="1:4" s="1176" customFormat="1" ht="11.25" customHeight="1" x14ac:dyDescent="0.2">
      <c r="A1187" s="1433"/>
      <c r="B1187" s="1162">
        <v>150</v>
      </c>
      <c r="C1187" s="1162">
        <v>150</v>
      </c>
      <c r="D1187" s="1163" t="s">
        <v>720</v>
      </c>
    </row>
    <row r="1188" spans="1:4" s="1176" customFormat="1" ht="11.25" customHeight="1" x14ac:dyDescent="0.2">
      <c r="A1188" s="1433"/>
      <c r="B1188" s="1162">
        <v>62397</v>
      </c>
      <c r="C1188" s="1162">
        <v>62286</v>
      </c>
      <c r="D1188" s="1163" t="s">
        <v>662</v>
      </c>
    </row>
    <row r="1189" spans="1:4" s="1176" customFormat="1" ht="11.25" customHeight="1" x14ac:dyDescent="0.2">
      <c r="A1189" s="1433"/>
      <c r="B1189" s="1162">
        <v>100</v>
      </c>
      <c r="C1189" s="1162">
        <v>100</v>
      </c>
      <c r="D1189" s="1163" t="s">
        <v>650</v>
      </c>
    </row>
    <row r="1190" spans="1:4" s="1176" customFormat="1" ht="11.25" customHeight="1" x14ac:dyDescent="0.2">
      <c r="A1190" s="1433"/>
      <c r="B1190" s="1162">
        <v>30.5</v>
      </c>
      <c r="C1190" s="1162">
        <v>30.5</v>
      </c>
      <c r="D1190" s="1163" t="s">
        <v>657</v>
      </c>
    </row>
    <row r="1191" spans="1:4" s="1176" customFormat="1" ht="11.25" customHeight="1" x14ac:dyDescent="0.2">
      <c r="A1191" s="1433"/>
      <c r="B1191" s="1162">
        <v>702.69</v>
      </c>
      <c r="C1191" s="1162">
        <v>443</v>
      </c>
      <c r="D1191" s="1163" t="s">
        <v>4947</v>
      </c>
    </row>
    <row r="1192" spans="1:4" s="1176" customFormat="1" ht="11.25" customHeight="1" x14ac:dyDescent="0.2">
      <c r="A1192" s="1433"/>
      <c r="B1192" s="1162">
        <v>2500</v>
      </c>
      <c r="C1192" s="1162">
        <v>0</v>
      </c>
      <c r="D1192" s="1163" t="s">
        <v>4941</v>
      </c>
    </row>
    <row r="1193" spans="1:4" s="1176" customFormat="1" ht="11.25" customHeight="1" x14ac:dyDescent="0.2">
      <c r="A1193" s="1433"/>
      <c r="B1193" s="1162">
        <v>1493.26</v>
      </c>
      <c r="C1193" s="1162">
        <v>1290.40291</v>
      </c>
      <c r="D1193" s="1163" t="s">
        <v>4935</v>
      </c>
    </row>
    <row r="1194" spans="1:4" s="1176" customFormat="1" ht="11.25" customHeight="1" x14ac:dyDescent="0.2">
      <c r="A1194" s="1433"/>
      <c r="B1194" s="1162">
        <v>99</v>
      </c>
      <c r="C1194" s="1162">
        <v>99</v>
      </c>
      <c r="D1194" s="1163" t="s">
        <v>4936</v>
      </c>
    </row>
    <row r="1195" spans="1:4" s="1176" customFormat="1" ht="11.25" customHeight="1" x14ac:dyDescent="0.2">
      <c r="A1195" s="1433"/>
      <c r="B1195" s="1162">
        <v>1829</v>
      </c>
      <c r="C1195" s="1162">
        <v>1829</v>
      </c>
      <c r="D1195" s="1163" t="s">
        <v>4938</v>
      </c>
    </row>
    <row r="1196" spans="1:4" s="1176" customFormat="1" ht="11.25" customHeight="1" x14ac:dyDescent="0.2">
      <c r="A1196" s="1433"/>
      <c r="B1196" s="1162">
        <v>1105.07</v>
      </c>
      <c r="C1196" s="1162">
        <v>1104.8970000000002</v>
      </c>
      <c r="D1196" s="1163" t="s">
        <v>3491</v>
      </c>
    </row>
    <row r="1197" spans="1:4" s="1176" customFormat="1" ht="11.25" customHeight="1" x14ac:dyDescent="0.2">
      <c r="A1197" s="1434"/>
      <c r="B1197" s="1157">
        <v>96853.23</v>
      </c>
      <c r="C1197" s="1157">
        <v>93779.512910000005</v>
      </c>
      <c r="D1197" s="1164" t="s">
        <v>11</v>
      </c>
    </row>
    <row r="1198" spans="1:4" s="1176" customFormat="1" ht="11.25" customHeight="1" x14ac:dyDescent="0.2">
      <c r="A1198" s="1433" t="s">
        <v>397</v>
      </c>
      <c r="B1198" s="1162">
        <v>234</v>
      </c>
      <c r="C1198" s="1162">
        <v>234</v>
      </c>
      <c r="D1198" s="1163" t="s">
        <v>2646</v>
      </c>
    </row>
    <row r="1199" spans="1:4" s="1176" customFormat="1" ht="11.25" customHeight="1" x14ac:dyDescent="0.2">
      <c r="A1199" s="1433"/>
      <c r="B1199" s="1162">
        <v>249.2</v>
      </c>
      <c r="C1199" s="1162">
        <v>199.36</v>
      </c>
      <c r="D1199" s="1163" t="s">
        <v>3792</v>
      </c>
    </row>
    <row r="1200" spans="1:4" s="1176" customFormat="1" ht="21" x14ac:dyDescent="0.2">
      <c r="A1200" s="1433"/>
      <c r="B1200" s="1162">
        <v>532</v>
      </c>
      <c r="C1200" s="1162">
        <v>532</v>
      </c>
      <c r="D1200" s="1163" t="s">
        <v>661</v>
      </c>
    </row>
    <row r="1201" spans="1:4" s="1176" customFormat="1" ht="11.25" customHeight="1" x14ac:dyDescent="0.2">
      <c r="A1201" s="1433"/>
      <c r="B1201" s="1162">
        <v>90505</v>
      </c>
      <c r="C1201" s="1162">
        <v>90426.271999999997</v>
      </c>
      <c r="D1201" s="1163" t="s">
        <v>662</v>
      </c>
    </row>
    <row r="1202" spans="1:4" s="1176" customFormat="1" ht="11.25" customHeight="1" x14ac:dyDescent="0.2">
      <c r="A1202" s="1433"/>
      <c r="B1202" s="1162">
        <v>33.6</v>
      </c>
      <c r="C1202" s="1162">
        <v>33.6</v>
      </c>
      <c r="D1202" s="1163" t="s">
        <v>659</v>
      </c>
    </row>
    <row r="1203" spans="1:4" s="1176" customFormat="1" ht="11.25" customHeight="1" x14ac:dyDescent="0.2">
      <c r="A1203" s="1433"/>
      <c r="B1203" s="1162">
        <v>200</v>
      </c>
      <c r="C1203" s="1162">
        <v>200</v>
      </c>
      <c r="D1203" s="1163" t="s">
        <v>4935</v>
      </c>
    </row>
    <row r="1204" spans="1:4" s="1176" customFormat="1" ht="11.25" customHeight="1" x14ac:dyDescent="0.2">
      <c r="A1204" s="1433"/>
      <c r="B1204" s="1162">
        <v>1548</v>
      </c>
      <c r="C1204" s="1162">
        <v>1548</v>
      </c>
      <c r="D1204" s="1163" t="s">
        <v>4938</v>
      </c>
    </row>
    <row r="1205" spans="1:4" s="1176" customFormat="1" ht="11.25" customHeight="1" x14ac:dyDescent="0.2">
      <c r="A1205" s="1433"/>
      <c r="B1205" s="1162">
        <v>2000</v>
      </c>
      <c r="C1205" s="1162">
        <v>2000</v>
      </c>
      <c r="D1205" s="1163" t="s">
        <v>4945</v>
      </c>
    </row>
    <row r="1206" spans="1:4" s="1176" customFormat="1" ht="11.25" customHeight="1" x14ac:dyDescent="0.2">
      <c r="A1206" s="1433"/>
      <c r="B1206" s="1162">
        <v>3941.1299999999997</v>
      </c>
      <c r="C1206" s="1162">
        <v>2801.5385000000001</v>
      </c>
      <c r="D1206" s="1163" t="s">
        <v>3491</v>
      </c>
    </row>
    <row r="1207" spans="1:4" s="1176" customFormat="1" ht="11.25" customHeight="1" x14ac:dyDescent="0.2">
      <c r="A1207" s="1434"/>
      <c r="B1207" s="1157">
        <v>99242.930000000008</v>
      </c>
      <c r="C1207" s="1157">
        <v>97974.770499999999</v>
      </c>
      <c r="D1207" s="1164" t="s">
        <v>11</v>
      </c>
    </row>
    <row r="1208" spans="1:4" s="1176" customFormat="1" ht="11.25" customHeight="1" x14ac:dyDescent="0.2">
      <c r="A1208" s="1433" t="s">
        <v>398</v>
      </c>
      <c r="B1208" s="1162">
        <v>11674.119999999999</v>
      </c>
      <c r="C1208" s="1162">
        <v>11674.119999999999</v>
      </c>
      <c r="D1208" s="1163" t="s">
        <v>662</v>
      </c>
    </row>
    <row r="1209" spans="1:4" s="1176" customFormat="1" ht="11.25" customHeight="1" x14ac:dyDescent="0.2">
      <c r="A1209" s="1433"/>
      <c r="B1209" s="1162">
        <v>149.5</v>
      </c>
      <c r="C1209" s="1162">
        <v>149.5</v>
      </c>
      <c r="D1209" s="1163" t="s">
        <v>619</v>
      </c>
    </row>
    <row r="1210" spans="1:4" s="1176" customFormat="1" ht="11.25" customHeight="1" x14ac:dyDescent="0.2">
      <c r="A1210" s="1433"/>
      <c r="B1210" s="1162">
        <v>720.76</v>
      </c>
      <c r="C1210" s="1162">
        <v>427.02</v>
      </c>
      <c r="D1210" s="1163" t="s">
        <v>4947</v>
      </c>
    </row>
    <row r="1211" spans="1:4" s="1176" customFormat="1" ht="11.25" customHeight="1" x14ac:dyDescent="0.2">
      <c r="A1211" s="1433"/>
      <c r="B1211" s="1162">
        <v>40</v>
      </c>
      <c r="C1211" s="1162">
        <v>40</v>
      </c>
      <c r="D1211" s="1163" t="s">
        <v>4966</v>
      </c>
    </row>
    <row r="1212" spans="1:4" s="1176" customFormat="1" ht="11.25" customHeight="1" x14ac:dyDescent="0.2">
      <c r="A1212" s="1433"/>
      <c r="B1212" s="1162">
        <v>1035.3399999999999</v>
      </c>
      <c r="C1212" s="1162">
        <v>1034.0959500000001</v>
      </c>
      <c r="D1212" s="1163" t="s">
        <v>4935</v>
      </c>
    </row>
    <row r="1213" spans="1:4" s="1176" customFormat="1" ht="11.25" customHeight="1" x14ac:dyDescent="0.2">
      <c r="A1213" s="1433"/>
      <c r="B1213" s="1162">
        <v>2117</v>
      </c>
      <c r="C1213" s="1162">
        <v>2117</v>
      </c>
      <c r="D1213" s="1163" t="s">
        <v>4938</v>
      </c>
    </row>
    <row r="1214" spans="1:4" s="1176" customFormat="1" ht="11.25" customHeight="1" x14ac:dyDescent="0.2">
      <c r="A1214" s="1433"/>
      <c r="B1214" s="1162">
        <v>199</v>
      </c>
      <c r="C1214" s="1162">
        <v>199</v>
      </c>
      <c r="D1214" s="1163" t="s">
        <v>4945</v>
      </c>
    </row>
    <row r="1215" spans="1:4" s="1176" customFormat="1" ht="11.25" customHeight="1" x14ac:dyDescent="0.2">
      <c r="A1215" s="1433"/>
      <c r="B1215" s="1162">
        <v>4481.22</v>
      </c>
      <c r="C1215" s="1162">
        <v>4481.0185000000001</v>
      </c>
      <c r="D1215" s="1163" t="s">
        <v>3491</v>
      </c>
    </row>
    <row r="1216" spans="1:4" s="1176" customFormat="1" ht="11.25" customHeight="1" x14ac:dyDescent="0.2">
      <c r="A1216" s="1434"/>
      <c r="B1216" s="1157">
        <v>20416.939999999999</v>
      </c>
      <c r="C1216" s="1157">
        <v>20121.75445</v>
      </c>
      <c r="D1216" s="1164" t="s">
        <v>11</v>
      </c>
    </row>
    <row r="1217" spans="1:4" s="1176" customFormat="1" ht="11.25" customHeight="1" x14ac:dyDescent="0.2">
      <c r="A1217" s="1433" t="s">
        <v>362</v>
      </c>
      <c r="B1217" s="1162">
        <v>2560.0700000000002</v>
      </c>
      <c r="C1217" s="1162">
        <v>2560.0729999999999</v>
      </c>
      <c r="D1217" s="1163" t="s">
        <v>598</v>
      </c>
    </row>
    <row r="1218" spans="1:4" s="1176" customFormat="1" ht="11.25" customHeight="1" x14ac:dyDescent="0.2">
      <c r="A1218" s="1433"/>
      <c r="B1218" s="1162">
        <v>399.9</v>
      </c>
      <c r="C1218" s="1162">
        <v>399.9</v>
      </c>
      <c r="D1218" s="1163" t="s">
        <v>2646</v>
      </c>
    </row>
    <row r="1219" spans="1:4" s="1176" customFormat="1" ht="11.25" customHeight="1" x14ac:dyDescent="0.2">
      <c r="A1219" s="1433"/>
      <c r="B1219" s="1162">
        <v>152.5</v>
      </c>
      <c r="C1219" s="1162">
        <v>152.5</v>
      </c>
      <c r="D1219" s="1163" t="s">
        <v>3789</v>
      </c>
    </row>
    <row r="1220" spans="1:4" s="1176" customFormat="1" ht="11.25" customHeight="1" x14ac:dyDescent="0.2">
      <c r="A1220" s="1433"/>
      <c r="B1220" s="1162">
        <v>1227.5999999999999</v>
      </c>
      <c r="C1220" s="1162">
        <v>1227.5999999999999</v>
      </c>
      <c r="D1220" s="1163" t="s">
        <v>3792</v>
      </c>
    </row>
    <row r="1221" spans="1:4" s="1176" customFormat="1" ht="11.25" customHeight="1" x14ac:dyDescent="0.2">
      <c r="A1221" s="1433"/>
      <c r="B1221" s="1162">
        <v>75.599999999999994</v>
      </c>
      <c r="C1221" s="1162">
        <v>75.278700000000001</v>
      </c>
      <c r="D1221" s="1163" t="s">
        <v>649</v>
      </c>
    </row>
    <row r="1222" spans="1:4" s="1176" customFormat="1" ht="11.25" customHeight="1" x14ac:dyDescent="0.2">
      <c r="A1222" s="1433"/>
      <c r="B1222" s="1162">
        <v>29</v>
      </c>
      <c r="C1222" s="1162">
        <v>29</v>
      </c>
      <c r="D1222" s="1163" t="s">
        <v>720</v>
      </c>
    </row>
    <row r="1223" spans="1:4" s="1176" customFormat="1" ht="11.25" customHeight="1" x14ac:dyDescent="0.2">
      <c r="A1223" s="1433"/>
      <c r="B1223" s="1162">
        <v>8111</v>
      </c>
      <c r="C1223" s="1162">
        <v>8111</v>
      </c>
      <c r="D1223" s="1163" t="s">
        <v>662</v>
      </c>
    </row>
    <row r="1224" spans="1:4" s="1176" customFormat="1" ht="11.25" customHeight="1" x14ac:dyDescent="0.2">
      <c r="A1224" s="1433"/>
      <c r="B1224" s="1162">
        <v>9919.82</v>
      </c>
      <c r="C1224" s="1162">
        <v>5000</v>
      </c>
      <c r="D1224" s="1163" t="s">
        <v>620</v>
      </c>
    </row>
    <row r="1225" spans="1:4" s="1176" customFormat="1" ht="11.25" customHeight="1" x14ac:dyDescent="0.2">
      <c r="A1225" s="1433"/>
      <c r="B1225" s="1162">
        <v>500</v>
      </c>
      <c r="C1225" s="1162">
        <v>500</v>
      </c>
      <c r="D1225" s="1163" t="s">
        <v>5008</v>
      </c>
    </row>
    <row r="1226" spans="1:4" s="1176" customFormat="1" ht="11.25" customHeight="1" x14ac:dyDescent="0.2">
      <c r="A1226" s="1433"/>
      <c r="B1226" s="1162">
        <v>200</v>
      </c>
      <c r="C1226" s="1162">
        <v>200</v>
      </c>
      <c r="D1226" s="1163" t="s">
        <v>5009</v>
      </c>
    </row>
    <row r="1227" spans="1:4" s="1176" customFormat="1" ht="11.25" customHeight="1" x14ac:dyDescent="0.2">
      <c r="A1227" s="1433"/>
      <c r="B1227" s="1162">
        <v>3000</v>
      </c>
      <c r="C1227" s="1162">
        <v>3000</v>
      </c>
      <c r="D1227" s="1163" t="s">
        <v>5010</v>
      </c>
    </row>
    <row r="1228" spans="1:4" s="1176" customFormat="1" ht="11.25" customHeight="1" x14ac:dyDescent="0.2">
      <c r="A1228" s="1433"/>
      <c r="B1228" s="1162">
        <v>641.6</v>
      </c>
      <c r="C1228" s="1162">
        <v>384.3</v>
      </c>
      <c r="D1228" s="1163" t="s">
        <v>4947</v>
      </c>
    </row>
    <row r="1229" spans="1:4" s="1176" customFormat="1" ht="11.25" customHeight="1" x14ac:dyDescent="0.2">
      <c r="A1229" s="1433"/>
      <c r="B1229" s="1162">
        <v>121431.8</v>
      </c>
      <c r="C1229" s="1162">
        <v>121372.534</v>
      </c>
      <c r="D1229" s="1163" t="s">
        <v>4935</v>
      </c>
    </row>
    <row r="1230" spans="1:4" s="1176" customFormat="1" ht="11.25" customHeight="1" x14ac:dyDescent="0.2">
      <c r="A1230" s="1433"/>
      <c r="B1230" s="1162">
        <v>300</v>
      </c>
      <c r="C1230" s="1162">
        <v>300</v>
      </c>
      <c r="D1230" s="1163" t="s">
        <v>4942</v>
      </c>
    </row>
    <row r="1231" spans="1:4" s="1176" customFormat="1" ht="11.25" customHeight="1" x14ac:dyDescent="0.2">
      <c r="A1231" s="1433"/>
      <c r="B1231" s="1162">
        <v>2099</v>
      </c>
      <c r="C1231" s="1162">
        <v>99</v>
      </c>
      <c r="D1231" s="1163" t="s">
        <v>4936</v>
      </c>
    </row>
    <row r="1232" spans="1:4" s="1176" customFormat="1" ht="11.25" customHeight="1" x14ac:dyDescent="0.2">
      <c r="A1232" s="1433"/>
      <c r="B1232" s="1162">
        <v>3211</v>
      </c>
      <c r="C1232" s="1162">
        <v>3211</v>
      </c>
      <c r="D1232" s="1163" t="s">
        <v>4938</v>
      </c>
    </row>
    <row r="1233" spans="1:4" s="1176" customFormat="1" ht="11.25" customHeight="1" x14ac:dyDescent="0.2">
      <c r="A1233" s="1433"/>
      <c r="B1233" s="1162">
        <v>1500</v>
      </c>
      <c r="C1233" s="1162">
        <v>1500</v>
      </c>
      <c r="D1233" s="1163" t="s">
        <v>4945</v>
      </c>
    </row>
    <row r="1234" spans="1:4" s="1176" customFormat="1" ht="11.25" customHeight="1" x14ac:dyDescent="0.2">
      <c r="A1234" s="1433"/>
      <c r="B1234" s="1162">
        <v>400</v>
      </c>
      <c r="C1234" s="1162">
        <v>200</v>
      </c>
      <c r="D1234" s="1163" t="s">
        <v>2748</v>
      </c>
    </row>
    <row r="1235" spans="1:4" s="1176" customFormat="1" ht="11.25" customHeight="1" x14ac:dyDescent="0.2">
      <c r="A1235" s="1433"/>
      <c r="B1235" s="1162">
        <v>1610.8899999999999</v>
      </c>
      <c r="C1235" s="1162">
        <v>1581.3979999999999</v>
      </c>
      <c r="D1235" s="1163" t="s">
        <v>3491</v>
      </c>
    </row>
    <row r="1236" spans="1:4" s="1176" customFormat="1" ht="11.25" customHeight="1" x14ac:dyDescent="0.2">
      <c r="A1236" s="1433"/>
      <c r="B1236" s="1162">
        <v>500</v>
      </c>
      <c r="C1236" s="1162">
        <v>500</v>
      </c>
      <c r="D1236" s="1163" t="s">
        <v>4313</v>
      </c>
    </row>
    <row r="1237" spans="1:4" s="1176" customFormat="1" ht="11.25" customHeight="1" x14ac:dyDescent="0.2">
      <c r="A1237" s="1434"/>
      <c r="B1237" s="1157">
        <v>157869.78000000003</v>
      </c>
      <c r="C1237" s="1157">
        <v>150403.58369999999</v>
      </c>
      <c r="D1237" s="1164" t="s">
        <v>11</v>
      </c>
    </row>
    <row r="1238" spans="1:4" s="1176" customFormat="1" ht="11.25" customHeight="1" x14ac:dyDescent="0.2">
      <c r="A1238" s="1433" t="s">
        <v>363</v>
      </c>
      <c r="B1238" s="1162">
        <v>23407.5</v>
      </c>
      <c r="C1238" s="1162">
        <v>23407.503000000001</v>
      </c>
      <c r="D1238" s="1163" t="s">
        <v>598</v>
      </c>
    </row>
    <row r="1239" spans="1:4" s="1176" customFormat="1" ht="11.25" customHeight="1" x14ac:dyDescent="0.2">
      <c r="A1239" s="1433"/>
      <c r="B1239" s="1162">
        <v>150</v>
      </c>
      <c r="C1239" s="1162">
        <v>0</v>
      </c>
      <c r="D1239" s="1163" t="s">
        <v>4937</v>
      </c>
    </row>
    <row r="1240" spans="1:4" s="1176" customFormat="1" ht="11.25" customHeight="1" x14ac:dyDescent="0.2">
      <c r="A1240" s="1433"/>
      <c r="B1240" s="1162">
        <v>312540</v>
      </c>
      <c r="C1240" s="1162">
        <v>312540</v>
      </c>
      <c r="D1240" s="1163" t="s">
        <v>662</v>
      </c>
    </row>
    <row r="1241" spans="1:4" s="1176" customFormat="1" ht="11.25" customHeight="1" x14ac:dyDescent="0.2">
      <c r="A1241" s="1433"/>
      <c r="B1241" s="1162">
        <v>30</v>
      </c>
      <c r="C1241" s="1162">
        <v>30</v>
      </c>
      <c r="D1241" s="1163" t="s">
        <v>657</v>
      </c>
    </row>
    <row r="1242" spans="1:4" s="1176" customFormat="1" ht="11.25" customHeight="1" x14ac:dyDescent="0.2">
      <c r="A1242" s="1433"/>
      <c r="B1242" s="1162">
        <v>4390.2</v>
      </c>
      <c r="C1242" s="1162">
        <v>4217.40038</v>
      </c>
      <c r="D1242" s="1163" t="s">
        <v>659</v>
      </c>
    </row>
    <row r="1243" spans="1:4" s="1176" customFormat="1" ht="11.25" customHeight="1" x14ac:dyDescent="0.2">
      <c r="A1243" s="1433"/>
      <c r="B1243" s="1162">
        <v>72</v>
      </c>
      <c r="C1243" s="1162">
        <v>53.802999999999997</v>
      </c>
      <c r="D1243" s="1163" t="s">
        <v>617</v>
      </c>
    </row>
    <row r="1244" spans="1:4" s="1176" customFormat="1" ht="11.25" customHeight="1" x14ac:dyDescent="0.2">
      <c r="A1244" s="1433"/>
      <c r="B1244" s="1162">
        <v>280</v>
      </c>
      <c r="C1244" s="1162">
        <v>280</v>
      </c>
      <c r="D1244" s="1163" t="s">
        <v>619</v>
      </c>
    </row>
    <row r="1245" spans="1:4" s="1176" customFormat="1" ht="11.25" customHeight="1" x14ac:dyDescent="0.2">
      <c r="A1245" s="1433"/>
      <c r="B1245" s="1162">
        <v>700</v>
      </c>
      <c r="C1245" s="1162">
        <v>700</v>
      </c>
      <c r="D1245" s="1163" t="s">
        <v>5008</v>
      </c>
    </row>
    <row r="1246" spans="1:4" s="1176" customFormat="1" ht="11.25" customHeight="1" x14ac:dyDescent="0.2">
      <c r="A1246" s="1433"/>
      <c r="B1246" s="1162">
        <v>25856</v>
      </c>
      <c r="C1246" s="1162">
        <v>5856</v>
      </c>
      <c r="D1246" s="1163" t="s">
        <v>4949</v>
      </c>
    </row>
    <row r="1247" spans="1:4" s="1176" customFormat="1" ht="11.25" customHeight="1" x14ac:dyDescent="0.2">
      <c r="A1247" s="1433"/>
      <c r="B1247" s="1162">
        <v>12281.5</v>
      </c>
      <c r="C1247" s="1162">
        <v>12281.5</v>
      </c>
      <c r="D1247" s="1163" t="s">
        <v>5010</v>
      </c>
    </row>
    <row r="1248" spans="1:4" s="1176" customFormat="1" ht="11.25" customHeight="1" x14ac:dyDescent="0.2">
      <c r="A1248" s="1433"/>
      <c r="B1248" s="1162">
        <v>2227.2799999999997</v>
      </c>
      <c r="C1248" s="1162">
        <v>1376.6599999999999</v>
      </c>
      <c r="D1248" s="1163" t="s">
        <v>4947</v>
      </c>
    </row>
    <row r="1249" spans="1:4" s="1176" customFormat="1" ht="11.25" customHeight="1" x14ac:dyDescent="0.2">
      <c r="A1249" s="1433"/>
      <c r="B1249" s="1162">
        <v>40</v>
      </c>
      <c r="C1249" s="1162">
        <v>40</v>
      </c>
      <c r="D1249" s="1163" t="s">
        <v>5011</v>
      </c>
    </row>
    <row r="1250" spans="1:4" s="1176" customFormat="1" ht="11.25" customHeight="1" x14ac:dyDescent="0.2">
      <c r="A1250" s="1433"/>
      <c r="B1250" s="1162">
        <v>750</v>
      </c>
      <c r="C1250" s="1162">
        <v>0</v>
      </c>
      <c r="D1250" s="1163" t="s">
        <v>5012</v>
      </c>
    </row>
    <row r="1251" spans="1:4" s="1176" customFormat="1" ht="11.25" customHeight="1" x14ac:dyDescent="0.2">
      <c r="A1251" s="1433"/>
      <c r="B1251" s="1162">
        <v>77338.87</v>
      </c>
      <c r="C1251" s="1162">
        <v>40637.499130000004</v>
      </c>
      <c r="D1251" s="1163" t="s">
        <v>4935</v>
      </c>
    </row>
    <row r="1252" spans="1:4" s="1176" customFormat="1" ht="11.25" customHeight="1" x14ac:dyDescent="0.2">
      <c r="A1252" s="1433"/>
      <c r="B1252" s="1162">
        <v>2926</v>
      </c>
      <c r="C1252" s="1162">
        <v>2926</v>
      </c>
      <c r="D1252" s="1163" t="s">
        <v>4942</v>
      </c>
    </row>
    <row r="1253" spans="1:4" s="1176" customFormat="1" ht="11.25" customHeight="1" x14ac:dyDescent="0.2">
      <c r="A1253" s="1433"/>
      <c r="B1253" s="1162">
        <v>11084.74</v>
      </c>
      <c r="C1253" s="1162">
        <v>11084.73724</v>
      </c>
      <c r="D1253" s="1163" t="s">
        <v>5013</v>
      </c>
    </row>
    <row r="1254" spans="1:4" s="1176" customFormat="1" ht="11.25" customHeight="1" x14ac:dyDescent="0.2">
      <c r="A1254" s="1433"/>
      <c r="B1254" s="1162">
        <v>16276</v>
      </c>
      <c r="C1254" s="1162">
        <v>2276</v>
      </c>
      <c r="D1254" s="1163" t="s">
        <v>4936</v>
      </c>
    </row>
    <row r="1255" spans="1:4" s="1176" customFormat="1" ht="11.25" customHeight="1" x14ac:dyDescent="0.2">
      <c r="A1255" s="1433"/>
      <c r="B1255" s="1162">
        <v>1390</v>
      </c>
      <c r="C1255" s="1162">
        <v>1390</v>
      </c>
      <c r="D1255" s="1163" t="s">
        <v>4938</v>
      </c>
    </row>
    <row r="1256" spans="1:4" s="1176" customFormat="1" ht="11.25" customHeight="1" x14ac:dyDescent="0.2">
      <c r="A1256" s="1433"/>
      <c r="B1256" s="1162">
        <v>2573</v>
      </c>
      <c r="C1256" s="1162">
        <v>2573</v>
      </c>
      <c r="D1256" s="1163" t="s">
        <v>5014</v>
      </c>
    </row>
    <row r="1257" spans="1:4" s="1176" customFormat="1" ht="11.25" customHeight="1" x14ac:dyDescent="0.2">
      <c r="A1257" s="1433"/>
      <c r="B1257" s="1162">
        <v>46</v>
      </c>
      <c r="C1257" s="1162">
        <v>46</v>
      </c>
      <c r="D1257" s="1163" t="s">
        <v>5015</v>
      </c>
    </row>
    <row r="1258" spans="1:4" s="1176" customFormat="1" ht="11.25" customHeight="1" x14ac:dyDescent="0.2">
      <c r="A1258" s="1433"/>
      <c r="B1258" s="1162">
        <v>1300</v>
      </c>
      <c r="C1258" s="1162">
        <v>1298.33</v>
      </c>
      <c r="D1258" s="1163" t="s">
        <v>366</v>
      </c>
    </row>
    <row r="1259" spans="1:4" s="1176" customFormat="1" ht="11.25" customHeight="1" x14ac:dyDescent="0.2">
      <c r="A1259" s="1433"/>
      <c r="B1259" s="1162">
        <v>5000</v>
      </c>
      <c r="C1259" s="1162">
        <v>5000</v>
      </c>
      <c r="D1259" s="1163" t="s">
        <v>4534</v>
      </c>
    </row>
    <row r="1260" spans="1:4" s="1176" customFormat="1" ht="11.25" customHeight="1" x14ac:dyDescent="0.2">
      <c r="A1260" s="1433"/>
      <c r="B1260" s="1162">
        <v>30</v>
      </c>
      <c r="C1260" s="1162">
        <v>30</v>
      </c>
      <c r="D1260" s="1163" t="s">
        <v>3155</v>
      </c>
    </row>
    <row r="1261" spans="1:4" s="1176" customFormat="1" ht="11.25" customHeight="1" x14ac:dyDescent="0.2">
      <c r="A1261" s="1433"/>
      <c r="B1261" s="1162">
        <v>5400</v>
      </c>
      <c r="C1261" s="1162">
        <v>5400</v>
      </c>
      <c r="D1261" s="1163" t="s">
        <v>3180</v>
      </c>
    </row>
    <row r="1262" spans="1:4" s="1176" customFormat="1" ht="11.25" customHeight="1" x14ac:dyDescent="0.2">
      <c r="A1262" s="1433"/>
      <c r="B1262" s="1162">
        <v>100000</v>
      </c>
      <c r="C1262" s="1162">
        <v>0</v>
      </c>
      <c r="D1262" s="1163" t="s">
        <v>3534</v>
      </c>
    </row>
    <row r="1263" spans="1:4" s="1176" customFormat="1" ht="11.25" customHeight="1" x14ac:dyDescent="0.2">
      <c r="A1263" s="1434"/>
      <c r="B1263" s="1157">
        <v>606089.09000000008</v>
      </c>
      <c r="C1263" s="1157">
        <v>433444.43274999998</v>
      </c>
      <c r="D1263" s="1164" t="s">
        <v>11</v>
      </c>
    </row>
    <row r="1264" spans="1:4" s="1176" customFormat="1" ht="11.25" customHeight="1" x14ac:dyDescent="0.2">
      <c r="A1264" s="1433" t="s">
        <v>364</v>
      </c>
      <c r="B1264" s="1162">
        <v>80</v>
      </c>
      <c r="C1264" s="1162">
        <v>80</v>
      </c>
      <c r="D1264" s="1163" t="s">
        <v>649</v>
      </c>
    </row>
    <row r="1265" spans="1:4" s="1176" customFormat="1" ht="11.25" customHeight="1" x14ac:dyDescent="0.2">
      <c r="A1265" s="1433"/>
      <c r="B1265" s="1162">
        <v>70</v>
      </c>
      <c r="C1265" s="1162">
        <v>70</v>
      </c>
      <c r="D1265" s="1163" t="s">
        <v>720</v>
      </c>
    </row>
    <row r="1266" spans="1:4" s="1176" customFormat="1" ht="11.25" customHeight="1" x14ac:dyDescent="0.2">
      <c r="A1266" s="1433"/>
      <c r="B1266" s="1162">
        <v>48356</v>
      </c>
      <c r="C1266" s="1162">
        <v>48356</v>
      </c>
      <c r="D1266" s="1163" t="s">
        <v>662</v>
      </c>
    </row>
    <row r="1267" spans="1:4" s="1176" customFormat="1" ht="11.25" customHeight="1" x14ac:dyDescent="0.2">
      <c r="A1267" s="1433"/>
      <c r="B1267" s="1162">
        <v>712.9</v>
      </c>
      <c r="C1267" s="1162">
        <v>712.38400000000001</v>
      </c>
      <c r="D1267" s="1163" t="s">
        <v>659</v>
      </c>
    </row>
    <row r="1268" spans="1:4" s="1176" customFormat="1" ht="21" x14ac:dyDescent="0.2">
      <c r="A1268" s="1433"/>
      <c r="B1268" s="1162">
        <v>200</v>
      </c>
      <c r="C1268" s="1162">
        <v>187.33699999999999</v>
      </c>
      <c r="D1268" s="1163" t="s">
        <v>660</v>
      </c>
    </row>
    <row r="1269" spans="1:4" s="1176" customFormat="1" ht="11.25" customHeight="1" x14ac:dyDescent="0.2">
      <c r="A1269" s="1433"/>
      <c r="B1269" s="1162">
        <v>100</v>
      </c>
      <c r="C1269" s="1162">
        <v>100</v>
      </c>
      <c r="D1269" s="1163" t="s">
        <v>4950</v>
      </c>
    </row>
    <row r="1270" spans="1:4" s="1176" customFormat="1" ht="11.25" customHeight="1" x14ac:dyDescent="0.2">
      <c r="A1270" s="1433"/>
      <c r="B1270" s="1162">
        <v>115.67</v>
      </c>
      <c r="C1270" s="1162">
        <v>115.66500000000001</v>
      </c>
      <c r="D1270" s="1163" t="s">
        <v>4935</v>
      </c>
    </row>
    <row r="1271" spans="1:4" s="1176" customFormat="1" ht="11.25" customHeight="1" x14ac:dyDescent="0.2">
      <c r="A1271" s="1433"/>
      <c r="B1271" s="1162">
        <v>2099</v>
      </c>
      <c r="C1271" s="1162">
        <v>99</v>
      </c>
      <c r="D1271" s="1163" t="s">
        <v>4936</v>
      </c>
    </row>
    <row r="1272" spans="1:4" s="1176" customFormat="1" ht="11.25" customHeight="1" x14ac:dyDescent="0.2">
      <c r="A1272" s="1433"/>
      <c r="B1272" s="1162">
        <v>1911</v>
      </c>
      <c r="C1272" s="1162">
        <v>1911</v>
      </c>
      <c r="D1272" s="1163" t="s">
        <v>4938</v>
      </c>
    </row>
    <row r="1273" spans="1:4" s="1176" customFormat="1" ht="11.25" customHeight="1" x14ac:dyDescent="0.2">
      <c r="A1273" s="1433"/>
      <c r="B1273" s="1162">
        <v>80</v>
      </c>
      <c r="C1273" s="1162">
        <v>80</v>
      </c>
      <c r="D1273" s="1163" t="s">
        <v>4945</v>
      </c>
    </row>
    <row r="1274" spans="1:4" s="1176" customFormat="1" ht="11.25" customHeight="1" x14ac:dyDescent="0.2">
      <c r="A1274" s="1433"/>
      <c r="B1274" s="1162">
        <v>3378.9700000000007</v>
      </c>
      <c r="C1274" s="1162">
        <v>3071.4777600000002</v>
      </c>
      <c r="D1274" s="1163" t="s">
        <v>3180</v>
      </c>
    </row>
    <row r="1275" spans="1:4" s="1176" customFormat="1" ht="11.25" customHeight="1" x14ac:dyDescent="0.2">
      <c r="A1275" s="1433"/>
      <c r="B1275" s="1162">
        <v>1402.56</v>
      </c>
      <c r="C1275" s="1162">
        <v>1402.4494999999999</v>
      </c>
      <c r="D1275" s="1163" t="s">
        <v>3491</v>
      </c>
    </row>
    <row r="1276" spans="1:4" s="1176" customFormat="1" ht="11.25" customHeight="1" x14ac:dyDescent="0.2">
      <c r="A1276" s="1434"/>
      <c r="B1276" s="1157">
        <v>58506.1</v>
      </c>
      <c r="C1276" s="1157">
        <v>56185.31326000001</v>
      </c>
      <c r="D1276" s="1164" t="s">
        <v>11</v>
      </c>
    </row>
    <row r="1277" spans="1:4" s="1176" customFormat="1" ht="15" customHeight="1" x14ac:dyDescent="0.2">
      <c r="A1277" s="211" t="s">
        <v>2726</v>
      </c>
      <c r="B1277" s="1155">
        <v>2182362.9300000002</v>
      </c>
      <c r="C1277" s="1155">
        <v>1760375.50813</v>
      </c>
      <c r="D1277" s="1164"/>
    </row>
    <row r="1278" spans="1:4" s="230" customFormat="1" ht="24.75" customHeight="1" x14ac:dyDescent="0.2">
      <c r="A1278" s="203" t="s">
        <v>2727</v>
      </c>
      <c r="B1278" s="221"/>
      <c r="C1278" s="221"/>
      <c r="D1278" s="217"/>
    </row>
    <row r="1279" spans="1:4" s="1176" customFormat="1" ht="11.25" customHeight="1" x14ac:dyDescent="0.2">
      <c r="A1279" s="1435" t="s">
        <v>418</v>
      </c>
      <c r="B1279" s="1159">
        <v>60</v>
      </c>
      <c r="C1279" s="1159">
        <v>55</v>
      </c>
      <c r="D1279" s="1160" t="s">
        <v>636</v>
      </c>
    </row>
    <row r="1280" spans="1:4" s="1176" customFormat="1" ht="11.25" customHeight="1" x14ac:dyDescent="0.2">
      <c r="A1280" s="1434"/>
      <c r="B1280" s="1157">
        <v>60</v>
      </c>
      <c r="C1280" s="1157">
        <v>55</v>
      </c>
      <c r="D1280" s="1164" t="s">
        <v>11</v>
      </c>
    </row>
    <row r="1281" spans="1:4" s="1176" customFormat="1" ht="11.25" customHeight="1" x14ac:dyDescent="0.2">
      <c r="A1281" s="1433" t="s">
        <v>1677</v>
      </c>
      <c r="B1281" s="1162">
        <v>125</v>
      </c>
      <c r="C1281" s="1162">
        <v>100.16348000000001</v>
      </c>
      <c r="D1281" s="1163" t="s">
        <v>636</v>
      </c>
    </row>
    <row r="1282" spans="1:4" s="1176" customFormat="1" ht="11.25" customHeight="1" x14ac:dyDescent="0.2">
      <c r="A1282" s="1434"/>
      <c r="B1282" s="1157">
        <v>125</v>
      </c>
      <c r="C1282" s="1157">
        <v>100.16348000000001</v>
      </c>
      <c r="D1282" s="1164" t="s">
        <v>11</v>
      </c>
    </row>
    <row r="1283" spans="1:4" s="1176" customFormat="1" ht="11.25" customHeight="1" x14ac:dyDescent="0.2">
      <c r="A1283" s="1433" t="s">
        <v>5016</v>
      </c>
      <c r="B1283" s="1162">
        <v>100</v>
      </c>
      <c r="C1283" s="1162">
        <v>100</v>
      </c>
      <c r="D1283" s="1163" t="s">
        <v>636</v>
      </c>
    </row>
    <row r="1284" spans="1:4" s="1176" customFormat="1" ht="11.25" customHeight="1" x14ac:dyDescent="0.2">
      <c r="A1284" s="1434"/>
      <c r="B1284" s="1157">
        <v>100</v>
      </c>
      <c r="C1284" s="1157">
        <v>100</v>
      </c>
      <c r="D1284" s="1164" t="s">
        <v>11</v>
      </c>
    </row>
    <row r="1285" spans="1:4" s="1176" customFormat="1" ht="11.25" customHeight="1" x14ac:dyDescent="0.2">
      <c r="A1285" s="1433" t="s">
        <v>422</v>
      </c>
      <c r="B1285" s="1162">
        <v>300</v>
      </c>
      <c r="C1285" s="1162">
        <v>300</v>
      </c>
      <c r="D1285" s="1163" t="s">
        <v>4941</v>
      </c>
    </row>
    <row r="1286" spans="1:4" s="1176" customFormat="1" ht="11.25" customHeight="1" x14ac:dyDescent="0.2">
      <c r="A1286" s="1434"/>
      <c r="B1286" s="1157">
        <v>300</v>
      </c>
      <c r="C1286" s="1157">
        <v>300</v>
      </c>
      <c r="D1286" s="1164" t="s">
        <v>11</v>
      </c>
    </row>
    <row r="1287" spans="1:4" s="1176" customFormat="1" ht="11.25" customHeight="1" x14ac:dyDescent="0.2">
      <c r="A1287" s="1433" t="s">
        <v>1678</v>
      </c>
      <c r="B1287" s="1162">
        <v>125</v>
      </c>
      <c r="C1287" s="1162">
        <v>125</v>
      </c>
      <c r="D1287" s="1163" t="s">
        <v>636</v>
      </c>
    </row>
    <row r="1288" spans="1:4" s="1176" customFormat="1" ht="11.25" customHeight="1" x14ac:dyDescent="0.2">
      <c r="A1288" s="1434"/>
      <c r="B1288" s="1157">
        <v>125</v>
      </c>
      <c r="C1288" s="1157">
        <v>125</v>
      </c>
      <c r="D1288" s="1164" t="s">
        <v>11</v>
      </c>
    </row>
    <row r="1289" spans="1:4" s="1176" customFormat="1" ht="11.25" customHeight="1" x14ac:dyDescent="0.2">
      <c r="A1289" s="1433" t="s">
        <v>1679</v>
      </c>
      <c r="B1289" s="1162">
        <v>125</v>
      </c>
      <c r="C1289" s="1162">
        <v>125</v>
      </c>
      <c r="D1289" s="1163" t="s">
        <v>636</v>
      </c>
    </row>
    <row r="1290" spans="1:4" s="1176" customFormat="1" ht="11.25" customHeight="1" x14ac:dyDescent="0.2">
      <c r="A1290" s="1434"/>
      <c r="B1290" s="1157">
        <v>125</v>
      </c>
      <c r="C1290" s="1157">
        <v>125</v>
      </c>
      <c r="D1290" s="1164" t="s">
        <v>11</v>
      </c>
    </row>
    <row r="1291" spans="1:4" s="1176" customFormat="1" ht="11.25" customHeight="1" x14ac:dyDescent="0.2">
      <c r="A1291" s="1433" t="s">
        <v>1680</v>
      </c>
      <c r="B1291" s="1162">
        <v>125</v>
      </c>
      <c r="C1291" s="1162">
        <v>125</v>
      </c>
      <c r="D1291" s="1163" t="s">
        <v>636</v>
      </c>
    </row>
    <row r="1292" spans="1:4" s="1176" customFormat="1" ht="11.25" customHeight="1" x14ac:dyDescent="0.2">
      <c r="A1292" s="1434"/>
      <c r="B1292" s="1157">
        <v>125</v>
      </c>
      <c r="C1292" s="1157">
        <v>125</v>
      </c>
      <c r="D1292" s="1164" t="s">
        <v>11</v>
      </c>
    </row>
    <row r="1293" spans="1:4" s="1176" customFormat="1" ht="11.25" customHeight="1" x14ac:dyDescent="0.2">
      <c r="A1293" s="1433" t="s">
        <v>401</v>
      </c>
      <c r="B1293" s="1162">
        <v>125</v>
      </c>
      <c r="C1293" s="1162">
        <v>125</v>
      </c>
      <c r="D1293" s="1163" t="s">
        <v>636</v>
      </c>
    </row>
    <row r="1294" spans="1:4" s="1176" customFormat="1" ht="11.25" customHeight="1" x14ac:dyDescent="0.2">
      <c r="A1294" s="1433"/>
      <c r="B1294" s="1162">
        <v>145</v>
      </c>
      <c r="C1294" s="1162">
        <v>145</v>
      </c>
      <c r="D1294" s="1163" t="s">
        <v>3792</v>
      </c>
    </row>
    <row r="1295" spans="1:4" s="1176" customFormat="1" ht="11.25" customHeight="1" x14ac:dyDescent="0.2">
      <c r="A1295" s="1433"/>
      <c r="B1295" s="1162">
        <v>10600</v>
      </c>
      <c r="C1295" s="1162">
        <v>10600</v>
      </c>
      <c r="D1295" s="1163" t="s">
        <v>4941</v>
      </c>
    </row>
    <row r="1296" spans="1:4" s="1176" customFormat="1" ht="11.25" customHeight="1" x14ac:dyDescent="0.2">
      <c r="A1296" s="1433"/>
      <c r="B1296" s="1162">
        <v>101.64</v>
      </c>
      <c r="C1296" s="1162">
        <v>101.64</v>
      </c>
      <c r="D1296" s="1163" t="s">
        <v>4935</v>
      </c>
    </row>
    <row r="1297" spans="1:4" s="1176" customFormat="1" ht="11.25" customHeight="1" x14ac:dyDescent="0.2">
      <c r="A1297" s="1433"/>
      <c r="B1297" s="1162">
        <v>80</v>
      </c>
      <c r="C1297" s="1162">
        <v>80</v>
      </c>
      <c r="D1297" s="1163" t="s">
        <v>484</v>
      </c>
    </row>
    <row r="1298" spans="1:4" s="1176" customFormat="1" ht="11.25" customHeight="1" x14ac:dyDescent="0.2">
      <c r="A1298" s="1434"/>
      <c r="B1298" s="1157">
        <v>11051.64</v>
      </c>
      <c r="C1298" s="1157">
        <v>11051.64</v>
      </c>
      <c r="D1298" s="1164" t="s">
        <v>11</v>
      </c>
    </row>
    <row r="1299" spans="1:4" s="1176" customFormat="1" ht="11.25" customHeight="1" x14ac:dyDescent="0.2">
      <c r="A1299" s="1433" t="s">
        <v>1681</v>
      </c>
      <c r="B1299" s="1162">
        <v>111.6</v>
      </c>
      <c r="C1299" s="1162">
        <v>102.4425</v>
      </c>
      <c r="D1299" s="1163" t="s">
        <v>636</v>
      </c>
    </row>
    <row r="1300" spans="1:4" s="1176" customFormat="1" ht="11.25" customHeight="1" x14ac:dyDescent="0.2">
      <c r="A1300" s="1434"/>
      <c r="B1300" s="1157">
        <v>111.6</v>
      </c>
      <c r="C1300" s="1157">
        <v>102.4425</v>
      </c>
      <c r="D1300" s="1164" t="s">
        <v>11</v>
      </c>
    </row>
    <row r="1301" spans="1:4" s="1176" customFormat="1" ht="11.25" customHeight="1" x14ac:dyDescent="0.2">
      <c r="A1301" s="1433" t="s">
        <v>1682</v>
      </c>
      <c r="B1301" s="1162">
        <v>100</v>
      </c>
      <c r="C1301" s="1162">
        <v>99.938000000000002</v>
      </c>
      <c r="D1301" s="1163" t="s">
        <v>636</v>
      </c>
    </row>
    <row r="1302" spans="1:4" s="1176" customFormat="1" ht="11.25" customHeight="1" x14ac:dyDescent="0.2">
      <c r="A1302" s="1433"/>
      <c r="B1302" s="1162">
        <v>40</v>
      </c>
      <c r="C1302" s="1162">
        <v>39.321199999999997</v>
      </c>
      <c r="D1302" s="1163" t="s">
        <v>4951</v>
      </c>
    </row>
    <row r="1303" spans="1:4" s="1176" customFormat="1" ht="11.25" customHeight="1" x14ac:dyDescent="0.2">
      <c r="A1303" s="1434"/>
      <c r="B1303" s="1157">
        <v>140</v>
      </c>
      <c r="C1303" s="1157">
        <v>139.25919999999999</v>
      </c>
      <c r="D1303" s="1164" t="s">
        <v>11</v>
      </c>
    </row>
    <row r="1304" spans="1:4" s="1176" customFormat="1" ht="11.25" customHeight="1" x14ac:dyDescent="0.2">
      <c r="A1304" s="1433" t="s">
        <v>1683</v>
      </c>
      <c r="B1304" s="1162">
        <v>125</v>
      </c>
      <c r="C1304" s="1162">
        <v>124.88938</v>
      </c>
      <c r="D1304" s="1163" t="s">
        <v>636</v>
      </c>
    </row>
    <row r="1305" spans="1:4" s="1176" customFormat="1" ht="11.25" customHeight="1" x14ac:dyDescent="0.2">
      <c r="A1305" s="1434"/>
      <c r="B1305" s="1157">
        <v>125</v>
      </c>
      <c r="C1305" s="1157">
        <v>124.88938</v>
      </c>
      <c r="D1305" s="1164" t="s">
        <v>11</v>
      </c>
    </row>
    <row r="1306" spans="1:4" s="1176" customFormat="1" ht="11.25" customHeight="1" x14ac:dyDescent="0.2">
      <c r="A1306" s="1433" t="s">
        <v>1684</v>
      </c>
      <c r="B1306" s="1162">
        <v>125</v>
      </c>
      <c r="C1306" s="1162">
        <v>125</v>
      </c>
      <c r="D1306" s="1163" t="s">
        <v>636</v>
      </c>
    </row>
    <row r="1307" spans="1:4" s="1176" customFormat="1" ht="11.25" customHeight="1" x14ac:dyDescent="0.2">
      <c r="A1307" s="1434"/>
      <c r="B1307" s="1157">
        <v>125</v>
      </c>
      <c r="C1307" s="1157">
        <v>125</v>
      </c>
      <c r="D1307" s="1164" t="s">
        <v>11</v>
      </c>
    </row>
    <row r="1308" spans="1:4" s="1176" customFormat="1" ht="11.25" customHeight="1" x14ac:dyDescent="0.2">
      <c r="A1308" s="1433" t="s">
        <v>1685</v>
      </c>
      <c r="B1308" s="1162">
        <v>125</v>
      </c>
      <c r="C1308" s="1162">
        <v>125</v>
      </c>
      <c r="D1308" s="1163" t="s">
        <v>636</v>
      </c>
    </row>
    <row r="1309" spans="1:4" s="1176" customFormat="1" ht="11.25" customHeight="1" x14ac:dyDescent="0.2">
      <c r="A1309" s="1433"/>
      <c r="B1309" s="1162">
        <v>150</v>
      </c>
      <c r="C1309" s="1162">
        <v>150</v>
      </c>
      <c r="D1309" s="1163" t="s">
        <v>720</v>
      </c>
    </row>
    <row r="1310" spans="1:4" s="1176" customFormat="1" ht="11.25" customHeight="1" x14ac:dyDescent="0.2">
      <c r="A1310" s="1433"/>
      <c r="B1310" s="1162">
        <v>110</v>
      </c>
      <c r="C1310" s="1162">
        <v>105.26647</v>
      </c>
      <c r="D1310" s="1163" t="s">
        <v>619</v>
      </c>
    </row>
    <row r="1311" spans="1:4" s="1176" customFormat="1" ht="11.25" customHeight="1" x14ac:dyDescent="0.2">
      <c r="A1311" s="1434"/>
      <c r="B1311" s="1157">
        <v>385</v>
      </c>
      <c r="C1311" s="1157">
        <v>380.26647000000003</v>
      </c>
      <c r="D1311" s="1164" t="s">
        <v>11</v>
      </c>
    </row>
    <row r="1312" spans="1:4" s="1176" customFormat="1" ht="11.25" customHeight="1" x14ac:dyDescent="0.2">
      <c r="A1312" s="1433" t="s">
        <v>1686</v>
      </c>
      <c r="B1312" s="1162">
        <v>125</v>
      </c>
      <c r="C1312" s="1162">
        <v>125</v>
      </c>
      <c r="D1312" s="1163" t="s">
        <v>636</v>
      </c>
    </row>
    <row r="1313" spans="1:4" s="1176" customFormat="1" ht="11.25" customHeight="1" x14ac:dyDescent="0.2">
      <c r="A1313" s="1433"/>
      <c r="B1313" s="1162">
        <v>395.65</v>
      </c>
      <c r="C1313" s="1162">
        <v>395.64699999999999</v>
      </c>
      <c r="D1313" s="1163" t="s">
        <v>5017</v>
      </c>
    </row>
    <row r="1314" spans="1:4" s="1176" customFormat="1" ht="11.25" customHeight="1" x14ac:dyDescent="0.2">
      <c r="A1314" s="1434"/>
      <c r="B1314" s="1157">
        <v>520.65</v>
      </c>
      <c r="C1314" s="1157">
        <v>520.64699999999993</v>
      </c>
      <c r="D1314" s="1164" t="s">
        <v>11</v>
      </c>
    </row>
    <row r="1315" spans="1:4" s="1176" customFormat="1" ht="11.25" customHeight="1" x14ac:dyDescent="0.2">
      <c r="A1315" s="1433" t="s">
        <v>412</v>
      </c>
      <c r="B1315" s="1162">
        <v>125</v>
      </c>
      <c r="C1315" s="1162">
        <v>125</v>
      </c>
      <c r="D1315" s="1163" t="s">
        <v>636</v>
      </c>
    </row>
    <row r="1316" spans="1:4" s="1176" customFormat="1" ht="11.25" customHeight="1" x14ac:dyDescent="0.2">
      <c r="A1316" s="1434"/>
      <c r="B1316" s="1157">
        <v>125</v>
      </c>
      <c r="C1316" s="1157">
        <v>125</v>
      </c>
      <c r="D1316" s="1164" t="s">
        <v>11</v>
      </c>
    </row>
    <row r="1317" spans="1:4" s="1176" customFormat="1" ht="11.25" customHeight="1" x14ac:dyDescent="0.2">
      <c r="A1317" s="1433" t="s">
        <v>1687</v>
      </c>
      <c r="B1317" s="1162">
        <v>100</v>
      </c>
      <c r="C1317" s="1162">
        <v>100</v>
      </c>
      <c r="D1317" s="1163" t="s">
        <v>636</v>
      </c>
    </row>
    <row r="1318" spans="1:4" s="1176" customFormat="1" ht="11.25" customHeight="1" x14ac:dyDescent="0.2">
      <c r="A1318" s="1434"/>
      <c r="B1318" s="1157">
        <v>100</v>
      </c>
      <c r="C1318" s="1157">
        <v>100</v>
      </c>
      <c r="D1318" s="1164" t="s">
        <v>11</v>
      </c>
    </row>
    <row r="1319" spans="1:4" s="1176" customFormat="1" ht="11.25" customHeight="1" x14ac:dyDescent="0.2">
      <c r="A1319" s="1433" t="s">
        <v>1688</v>
      </c>
      <c r="B1319" s="1162">
        <v>125</v>
      </c>
      <c r="C1319" s="1162">
        <v>125</v>
      </c>
      <c r="D1319" s="1163" t="s">
        <v>636</v>
      </c>
    </row>
    <row r="1320" spans="1:4" s="1176" customFormat="1" ht="11.25" customHeight="1" x14ac:dyDescent="0.2">
      <c r="A1320" s="1434"/>
      <c r="B1320" s="1157">
        <v>125</v>
      </c>
      <c r="C1320" s="1157">
        <v>125</v>
      </c>
      <c r="D1320" s="1164" t="s">
        <v>11</v>
      </c>
    </row>
    <row r="1321" spans="1:4" s="1176" customFormat="1" ht="11.25" customHeight="1" x14ac:dyDescent="0.2">
      <c r="A1321" s="1433" t="s">
        <v>5018</v>
      </c>
      <c r="B1321" s="1162">
        <v>200</v>
      </c>
      <c r="C1321" s="1162">
        <v>200</v>
      </c>
      <c r="D1321" s="1163" t="s">
        <v>3792</v>
      </c>
    </row>
    <row r="1322" spans="1:4" s="1176" customFormat="1" ht="11.25" customHeight="1" x14ac:dyDescent="0.2">
      <c r="A1322" s="1434"/>
      <c r="B1322" s="1157">
        <v>200</v>
      </c>
      <c r="C1322" s="1157">
        <v>200</v>
      </c>
      <c r="D1322" s="1164" t="s">
        <v>11</v>
      </c>
    </row>
    <row r="1323" spans="1:4" s="1176" customFormat="1" ht="11.25" customHeight="1" x14ac:dyDescent="0.2">
      <c r="A1323" s="1433" t="s">
        <v>3820</v>
      </c>
      <c r="B1323" s="1162">
        <v>96</v>
      </c>
      <c r="C1323" s="1162">
        <v>96</v>
      </c>
      <c r="D1323" s="1163" t="s">
        <v>637</v>
      </c>
    </row>
    <row r="1324" spans="1:4" s="1176" customFormat="1" ht="11.25" customHeight="1" x14ac:dyDescent="0.2">
      <c r="A1324" s="1434"/>
      <c r="B1324" s="1157">
        <v>96</v>
      </c>
      <c r="C1324" s="1157">
        <v>96</v>
      </c>
      <c r="D1324" s="1164" t="s">
        <v>11</v>
      </c>
    </row>
    <row r="1325" spans="1:4" s="1176" customFormat="1" ht="11.25" customHeight="1" x14ac:dyDescent="0.2">
      <c r="A1325" s="1433" t="s">
        <v>2684</v>
      </c>
      <c r="B1325" s="1162">
        <v>125</v>
      </c>
      <c r="C1325" s="1162">
        <v>125</v>
      </c>
      <c r="D1325" s="1163" t="s">
        <v>636</v>
      </c>
    </row>
    <row r="1326" spans="1:4" s="1176" customFormat="1" ht="11.25" customHeight="1" x14ac:dyDescent="0.2">
      <c r="A1326" s="1434"/>
      <c r="B1326" s="1157">
        <v>125</v>
      </c>
      <c r="C1326" s="1157">
        <v>125</v>
      </c>
      <c r="D1326" s="1164" t="s">
        <v>11</v>
      </c>
    </row>
    <row r="1327" spans="1:4" s="1176" customFormat="1" ht="11.25" customHeight="1" x14ac:dyDescent="0.2">
      <c r="A1327" s="1433" t="s">
        <v>1689</v>
      </c>
      <c r="B1327" s="1162">
        <v>119</v>
      </c>
      <c r="C1327" s="1162">
        <v>119</v>
      </c>
      <c r="D1327" s="1163" t="s">
        <v>636</v>
      </c>
    </row>
    <row r="1328" spans="1:4" s="1176" customFormat="1" ht="11.25" customHeight="1" x14ac:dyDescent="0.2">
      <c r="A1328" s="1434"/>
      <c r="B1328" s="1157">
        <v>119</v>
      </c>
      <c r="C1328" s="1157">
        <v>119</v>
      </c>
      <c r="D1328" s="1164" t="s">
        <v>11</v>
      </c>
    </row>
    <row r="1329" spans="1:4" s="1176" customFormat="1" ht="11.25" customHeight="1" x14ac:dyDescent="0.2">
      <c r="A1329" s="1433" t="s">
        <v>4448</v>
      </c>
      <c r="B1329" s="1162">
        <v>100</v>
      </c>
      <c r="C1329" s="1162">
        <v>100</v>
      </c>
      <c r="D1329" s="1163" t="s">
        <v>636</v>
      </c>
    </row>
    <row r="1330" spans="1:4" s="1176" customFormat="1" ht="11.25" customHeight="1" x14ac:dyDescent="0.2">
      <c r="A1330" s="1433"/>
      <c r="B1330" s="1162">
        <v>150</v>
      </c>
      <c r="C1330" s="1162">
        <v>139.0926</v>
      </c>
      <c r="D1330" s="1163" t="s">
        <v>4951</v>
      </c>
    </row>
    <row r="1331" spans="1:4" s="1176" customFormat="1" ht="11.25" customHeight="1" x14ac:dyDescent="0.2">
      <c r="A1331" s="1434"/>
      <c r="B1331" s="1157">
        <v>250</v>
      </c>
      <c r="C1331" s="1157">
        <v>239.0926</v>
      </c>
      <c r="D1331" s="1164" t="s">
        <v>11</v>
      </c>
    </row>
    <row r="1332" spans="1:4" s="1176" customFormat="1" ht="24.75" customHeight="1" x14ac:dyDescent="0.2">
      <c r="A1332" s="206" t="s">
        <v>2728</v>
      </c>
      <c r="B1332" s="1155">
        <v>14558.89</v>
      </c>
      <c r="C1332" s="1155">
        <v>14503.40063</v>
      </c>
      <c r="D1332" s="1164"/>
    </row>
    <row r="1333" spans="1:4" s="230" customFormat="1" ht="24.75" customHeight="1" x14ac:dyDescent="0.2">
      <c r="A1333" s="203" t="s">
        <v>1690</v>
      </c>
      <c r="B1333" s="208"/>
      <c r="C1333" s="208"/>
      <c r="D1333" s="209"/>
    </row>
    <row r="1334" spans="1:4" s="1176" customFormat="1" ht="11.25" customHeight="1" x14ac:dyDescent="0.2">
      <c r="A1334" s="1435" t="s">
        <v>1691</v>
      </c>
      <c r="B1334" s="1159">
        <v>13135.3</v>
      </c>
      <c r="C1334" s="1159">
        <v>13135.29932</v>
      </c>
      <c r="D1334" s="1160" t="s">
        <v>598</v>
      </c>
    </row>
    <row r="1335" spans="1:4" s="1176" customFormat="1" ht="11.25" customHeight="1" x14ac:dyDescent="0.2">
      <c r="A1335" s="1434"/>
      <c r="B1335" s="1157">
        <v>13135.3</v>
      </c>
      <c r="C1335" s="1157">
        <v>13135.29932</v>
      </c>
      <c r="D1335" s="1164" t="s">
        <v>11</v>
      </c>
    </row>
    <row r="1336" spans="1:4" s="1176" customFormat="1" ht="11.25" customHeight="1" x14ac:dyDescent="0.2">
      <c r="A1336" s="1433" t="s">
        <v>1692</v>
      </c>
      <c r="B1336" s="1162">
        <v>1771</v>
      </c>
      <c r="C1336" s="1162">
        <v>1771</v>
      </c>
      <c r="D1336" s="1163" t="s">
        <v>598</v>
      </c>
    </row>
    <row r="1337" spans="1:4" s="1176" customFormat="1" ht="11.25" customHeight="1" x14ac:dyDescent="0.2">
      <c r="A1337" s="1434"/>
      <c r="B1337" s="1157">
        <v>1771</v>
      </c>
      <c r="C1337" s="1157">
        <v>1771</v>
      </c>
      <c r="D1337" s="1164" t="s">
        <v>11</v>
      </c>
    </row>
    <row r="1338" spans="1:4" s="1176" customFormat="1" ht="15" customHeight="1" x14ac:dyDescent="0.2">
      <c r="A1338" s="206" t="s">
        <v>2615</v>
      </c>
      <c r="B1338" s="1155">
        <v>14906.3</v>
      </c>
      <c r="C1338" s="1155">
        <v>14906.29932</v>
      </c>
      <c r="D1338" s="1164"/>
    </row>
    <row r="1339" spans="1:4" s="230" customFormat="1" ht="24.75" customHeight="1" x14ac:dyDescent="0.2">
      <c r="A1339" s="203" t="s">
        <v>2616</v>
      </c>
      <c r="B1339" s="231"/>
      <c r="C1339" s="231"/>
      <c r="D1339" s="229"/>
    </row>
    <row r="1340" spans="1:4" s="1176" customFormat="1" ht="11.25" customHeight="1" x14ac:dyDescent="0.2">
      <c r="A1340" s="1435" t="s">
        <v>3821</v>
      </c>
      <c r="B1340" s="1159">
        <v>2311.73</v>
      </c>
      <c r="C1340" s="1159">
        <v>2311.6773499999999</v>
      </c>
      <c r="D1340" s="1160" t="s">
        <v>2810</v>
      </c>
    </row>
    <row r="1341" spans="1:4" s="1176" customFormat="1" ht="11.25" customHeight="1" x14ac:dyDescent="0.2">
      <c r="A1341" s="1434"/>
      <c r="B1341" s="1157">
        <v>2311.73</v>
      </c>
      <c r="C1341" s="1157">
        <v>2311.6773499999999</v>
      </c>
      <c r="D1341" s="1164" t="s">
        <v>11</v>
      </c>
    </row>
    <row r="1342" spans="1:4" s="1176" customFormat="1" ht="11.25" customHeight="1" x14ac:dyDescent="0.2">
      <c r="A1342" s="1433" t="s">
        <v>496</v>
      </c>
      <c r="B1342" s="1162">
        <v>1000</v>
      </c>
      <c r="C1342" s="1162">
        <v>1000</v>
      </c>
      <c r="D1342" s="1163" t="s">
        <v>5019</v>
      </c>
    </row>
    <row r="1343" spans="1:4" s="1176" customFormat="1" ht="11.25" customHeight="1" x14ac:dyDescent="0.2">
      <c r="A1343" s="1433"/>
      <c r="B1343" s="1162">
        <v>2235.6</v>
      </c>
      <c r="C1343" s="1162">
        <v>2235.5311899999997</v>
      </c>
      <c r="D1343" s="1163" t="s">
        <v>2810</v>
      </c>
    </row>
    <row r="1344" spans="1:4" s="1176" customFormat="1" ht="11.25" customHeight="1" x14ac:dyDescent="0.2">
      <c r="A1344" s="1434"/>
      <c r="B1344" s="1157">
        <v>3235.6</v>
      </c>
      <c r="C1344" s="1157">
        <v>3235.5311899999997</v>
      </c>
      <c r="D1344" s="1164" t="s">
        <v>11</v>
      </c>
    </row>
    <row r="1345" spans="1:4" s="1176" customFormat="1" ht="11.25" customHeight="1" x14ac:dyDescent="0.2">
      <c r="A1345" s="1433" t="s">
        <v>493</v>
      </c>
      <c r="B1345" s="1162">
        <v>7544</v>
      </c>
      <c r="C1345" s="1162">
        <v>7544</v>
      </c>
      <c r="D1345" s="1163" t="s">
        <v>662</v>
      </c>
    </row>
    <row r="1346" spans="1:4" s="1176" customFormat="1" ht="11.25" customHeight="1" x14ac:dyDescent="0.2">
      <c r="A1346" s="1434"/>
      <c r="B1346" s="1157">
        <v>7544</v>
      </c>
      <c r="C1346" s="1157">
        <v>7544</v>
      </c>
      <c r="D1346" s="1164" t="s">
        <v>11</v>
      </c>
    </row>
    <row r="1347" spans="1:4" s="1176" customFormat="1" ht="11.25" customHeight="1" x14ac:dyDescent="0.2">
      <c r="A1347" s="1433" t="s">
        <v>319</v>
      </c>
      <c r="B1347" s="1162">
        <v>13500</v>
      </c>
      <c r="C1347" s="1162">
        <v>13500</v>
      </c>
      <c r="D1347" s="1163" t="s">
        <v>5020</v>
      </c>
    </row>
    <row r="1348" spans="1:4" s="1176" customFormat="1" ht="21" x14ac:dyDescent="0.2">
      <c r="A1348" s="1433"/>
      <c r="B1348" s="1162">
        <v>24100</v>
      </c>
      <c r="C1348" s="1162">
        <v>24100</v>
      </c>
      <c r="D1348" s="1163" t="s">
        <v>5021</v>
      </c>
    </row>
    <row r="1349" spans="1:4" s="1176" customFormat="1" ht="11.25" customHeight="1" x14ac:dyDescent="0.2">
      <c r="A1349" s="1433"/>
      <c r="B1349" s="1162">
        <v>3215</v>
      </c>
      <c r="C1349" s="1162">
        <v>3136.4110000000001</v>
      </c>
      <c r="D1349" s="1163" t="s">
        <v>5022</v>
      </c>
    </row>
    <row r="1350" spans="1:4" s="1176" customFormat="1" ht="11.25" customHeight="1" x14ac:dyDescent="0.2">
      <c r="A1350" s="1433"/>
      <c r="B1350" s="1162">
        <v>25250</v>
      </c>
      <c r="C1350" s="1162">
        <v>25250</v>
      </c>
      <c r="D1350" s="1163" t="s">
        <v>5023</v>
      </c>
    </row>
    <row r="1351" spans="1:4" s="1176" customFormat="1" ht="11.25" customHeight="1" x14ac:dyDescent="0.2">
      <c r="A1351" s="1433"/>
      <c r="B1351" s="1162">
        <v>3750</v>
      </c>
      <c r="C1351" s="1162">
        <v>3750</v>
      </c>
      <c r="D1351" s="1163" t="s">
        <v>5024</v>
      </c>
    </row>
    <row r="1352" spans="1:4" s="1176" customFormat="1" ht="11.25" customHeight="1" x14ac:dyDescent="0.2">
      <c r="A1352" s="1434"/>
      <c r="B1352" s="1157">
        <v>69815</v>
      </c>
      <c r="C1352" s="1157">
        <v>69736.410999999993</v>
      </c>
      <c r="D1352" s="1164" t="s">
        <v>11</v>
      </c>
    </row>
    <row r="1353" spans="1:4" s="1176" customFormat="1" ht="11.25" customHeight="1" x14ac:dyDescent="0.2">
      <c r="A1353" s="1433" t="s">
        <v>3316</v>
      </c>
      <c r="B1353" s="1162">
        <v>60</v>
      </c>
      <c r="C1353" s="1162">
        <v>60</v>
      </c>
      <c r="D1353" s="1163" t="s">
        <v>5025</v>
      </c>
    </row>
    <row r="1354" spans="1:4" s="1176" customFormat="1" ht="11.25" customHeight="1" x14ac:dyDescent="0.2">
      <c r="A1354" s="1434"/>
      <c r="B1354" s="1157">
        <v>60</v>
      </c>
      <c r="C1354" s="1157">
        <v>60</v>
      </c>
      <c r="D1354" s="1164" t="s">
        <v>11</v>
      </c>
    </row>
    <row r="1355" spans="1:4" s="1176" customFormat="1" ht="11.25" customHeight="1" x14ac:dyDescent="0.2">
      <c r="A1355" s="1433" t="s">
        <v>1693</v>
      </c>
      <c r="B1355" s="1162">
        <v>13500</v>
      </c>
      <c r="C1355" s="1162">
        <v>13500</v>
      </c>
      <c r="D1355" s="1163" t="s">
        <v>611</v>
      </c>
    </row>
    <row r="1356" spans="1:4" s="1176" customFormat="1" ht="11.25" customHeight="1" x14ac:dyDescent="0.2">
      <c r="A1356" s="1434"/>
      <c r="B1356" s="1157">
        <v>13500</v>
      </c>
      <c r="C1356" s="1157">
        <v>13500</v>
      </c>
      <c r="D1356" s="1164" t="s">
        <v>11</v>
      </c>
    </row>
    <row r="1357" spans="1:4" s="1176" customFormat="1" ht="11.25" customHeight="1" x14ac:dyDescent="0.2">
      <c r="A1357" s="1433" t="s">
        <v>4386</v>
      </c>
      <c r="B1357" s="1162">
        <v>2000</v>
      </c>
      <c r="C1357" s="1162">
        <v>2000</v>
      </c>
      <c r="D1357" s="1163" t="s">
        <v>4939</v>
      </c>
    </row>
    <row r="1358" spans="1:4" s="1176" customFormat="1" ht="11.25" customHeight="1" x14ac:dyDescent="0.2">
      <c r="A1358" s="1434"/>
      <c r="B1358" s="1157">
        <v>2000</v>
      </c>
      <c r="C1358" s="1157">
        <v>2000</v>
      </c>
      <c r="D1358" s="1164" t="s">
        <v>11</v>
      </c>
    </row>
    <row r="1359" spans="1:4" s="1176" customFormat="1" ht="11.25" customHeight="1" x14ac:dyDescent="0.2">
      <c r="A1359" s="1433" t="s">
        <v>3109</v>
      </c>
      <c r="B1359" s="1162">
        <v>380</v>
      </c>
      <c r="C1359" s="1162">
        <v>380</v>
      </c>
      <c r="D1359" s="1163" t="s">
        <v>650</v>
      </c>
    </row>
    <row r="1360" spans="1:4" s="1176" customFormat="1" ht="11.25" customHeight="1" x14ac:dyDescent="0.2">
      <c r="A1360" s="1433"/>
      <c r="B1360" s="1162">
        <v>1500</v>
      </c>
      <c r="C1360" s="1162">
        <v>1500</v>
      </c>
      <c r="D1360" s="1163" t="s">
        <v>4945</v>
      </c>
    </row>
    <row r="1361" spans="1:4" s="1176" customFormat="1" ht="11.25" customHeight="1" x14ac:dyDescent="0.2">
      <c r="A1361" s="1434"/>
      <c r="B1361" s="1157">
        <v>1880</v>
      </c>
      <c r="C1361" s="1157">
        <v>1880</v>
      </c>
      <c r="D1361" s="1164" t="s">
        <v>11</v>
      </c>
    </row>
    <row r="1362" spans="1:4" s="1176" customFormat="1" ht="11.25" customHeight="1" x14ac:dyDescent="0.2">
      <c r="A1362" s="1433" t="s">
        <v>2655</v>
      </c>
      <c r="B1362" s="1162">
        <v>500</v>
      </c>
      <c r="C1362" s="1162">
        <v>500</v>
      </c>
      <c r="D1362" s="1163" t="s">
        <v>5026</v>
      </c>
    </row>
    <row r="1363" spans="1:4" s="1176" customFormat="1" ht="11.25" customHeight="1" x14ac:dyDescent="0.2">
      <c r="A1363" s="1434"/>
      <c r="B1363" s="1157">
        <v>500</v>
      </c>
      <c r="C1363" s="1157">
        <v>500</v>
      </c>
      <c r="D1363" s="1164" t="s">
        <v>11</v>
      </c>
    </row>
    <row r="1364" spans="1:4" s="1176" customFormat="1" ht="11.25" customHeight="1" x14ac:dyDescent="0.2">
      <c r="A1364" s="1433" t="s">
        <v>1694</v>
      </c>
      <c r="B1364" s="1162">
        <v>3582.0099999999998</v>
      </c>
      <c r="C1364" s="1162">
        <v>2521.5086300000003</v>
      </c>
      <c r="D1364" s="1163" t="s">
        <v>3180</v>
      </c>
    </row>
    <row r="1365" spans="1:4" s="1176" customFormat="1" ht="11.25" customHeight="1" x14ac:dyDescent="0.2">
      <c r="A1365" s="1434"/>
      <c r="B1365" s="1157">
        <v>3582.0099999999998</v>
      </c>
      <c r="C1365" s="1157">
        <v>2521.5086300000003</v>
      </c>
      <c r="D1365" s="1164" t="s">
        <v>11</v>
      </c>
    </row>
    <row r="1366" spans="1:4" s="1176" customFormat="1" ht="11.25" customHeight="1" x14ac:dyDescent="0.2">
      <c r="A1366" s="1433" t="s">
        <v>3822</v>
      </c>
      <c r="B1366" s="1162">
        <v>343.03</v>
      </c>
      <c r="C1366" s="1162">
        <v>342.61411999999996</v>
      </c>
      <c r="D1366" s="1163" t="s">
        <v>2810</v>
      </c>
    </row>
    <row r="1367" spans="1:4" s="1176" customFormat="1" ht="11.25" customHeight="1" x14ac:dyDescent="0.2">
      <c r="A1367" s="1434"/>
      <c r="B1367" s="1157">
        <v>343.03</v>
      </c>
      <c r="C1367" s="1157">
        <v>342.61411999999996</v>
      </c>
      <c r="D1367" s="1164" t="s">
        <v>11</v>
      </c>
    </row>
    <row r="1368" spans="1:4" s="1176" customFormat="1" ht="11.25" customHeight="1" x14ac:dyDescent="0.2">
      <c r="A1368" s="1433" t="s">
        <v>497</v>
      </c>
      <c r="B1368" s="1162">
        <v>1000</v>
      </c>
      <c r="C1368" s="1162">
        <v>1000</v>
      </c>
      <c r="D1368" s="1163" t="s">
        <v>5019</v>
      </c>
    </row>
    <row r="1369" spans="1:4" s="1176" customFormat="1" ht="11.25" customHeight="1" x14ac:dyDescent="0.2">
      <c r="A1369" s="1433"/>
      <c r="B1369" s="1162">
        <v>100</v>
      </c>
      <c r="C1369" s="1162">
        <v>0</v>
      </c>
      <c r="D1369" s="1163" t="s">
        <v>4534</v>
      </c>
    </row>
    <row r="1370" spans="1:4" s="1176" customFormat="1" ht="11.25" customHeight="1" x14ac:dyDescent="0.2">
      <c r="A1370" s="1434"/>
      <c r="B1370" s="1157">
        <v>1100</v>
      </c>
      <c r="C1370" s="1157">
        <v>1000</v>
      </c>
      <c r="D1370" s="1164" t="s">
        <v>11</v>
      </c>
    </row>
    <row r="1371" spans="1:4" s="1176" customFormat="1" ht="15" customHeight="1" x14ac:dyDescent="0.2">
      <c r="A1371" s="1175" t="s">
        <v>2617</v>
      </c>
      <c r="B1371" s="1158">
        <v>105871.37</v>
      </c>
      <c r="C1371" s="1158">
        <v>104631.74228999999</v>
      </c>
      <c r="D1371" s="1165"/>
    </row>
    <row r="1372" spans="1:4" s="230" customFormat="1" ht="24.75" customHeight="1" x14ac:dyDescent="0.2">
      <c r="A1372" s="203" t="s">
        <v>2618</v>
      </c>
      <c r="B1372" s="208"/>
      <c r="C1372" s="208"/>
      <c r="D1372" s="209"/>
    </row>
    <row r="1373" spans="1:4" s="1176" customFormat="1" ht="11.25" customHeight="1" x14ac:dyDescent="0.2">
      <c r="A1373" s="1435" t="s">
        <v>3823</v>
      </c>
      <c r="B1373" s="1159">
        <v>3366.01</v>
      </c>
      <c r="C1373" s="1159">
        <v>3366.00587</v>
      </c>
      <c r="D1373" s="1160" t="s">
        <v>607</v>
      </c>
    </row>
    <row r="1374" spans="1:4" s="1176" customFormat="1" ht="11.25" customHeight="1" x14ac:dyDescent="0.2">
      <c r="A1374" s="1434"/>
      <c r="B1374" s="1157">
        <v>3366.01</v>
      </c>
      <c r="C1374" s="1157">
        <v>3366.00587</v>
      </c>
      <c r="D1374" s="1164" t="s">
        <v>11</v>
      </c>
    </row>
    <row r="1375" spans="1:4" s="1176" customFormat="1" ht="11.25" customHeight="1" x14ac:dyDescent="0.2">
      <c r="A1375" s="1433" t="s">
        <v>1695</v>
      </c>
      <c r="B1375" s="1162">
        <v>14.72</v>
      </c>
      <c r="C1375" s="1162">
        <v>14.711379999999998</v>
      </c>
      <c r="D1375" s="1163" t="s">
        <v>607</v>
      </c>
    </row>
    <row r="1376" spans="1:4" s="1176" customFormat="1" ht="11.25" customHeight="1" x14ac:dyDescent="0.2">
      <c r="A1376" s="1434"/>
      <c r="B1376" s="1157">
        <v>14.72</v>
      </c>
      <c r="C1376" s="1157">
        <v>14.711379999999998</v>
      </c>
      <c r="D1376" s="1164" t="s">
        <v>11</v>
      </c>
    </row>
    <row r="1377" spans="1:4" s="1176" customFormat="1" ht="15" customHeight="1" x14ac:dyDescent="0.2">
      <c r="A1377" s="220" t="s">
        <v>2619</v>
      </c>
      <c r="B1377" s="1155">
        <v>3380.73</v>
      </c>
      <c r="C1377" s="1155">
        <v>3380.7172500000001</v>
      </c>
      <c r="D1377" s="1164"/>
    </row>
    <row r="1378" spans="1:4" s="230" customFormat="1" ht="12.75" x14ac:dyDescent="0.2">
      <c r="A1378" s="218"/>
      <c r="B1378" s="221"/>
      <c r="C1378" s="221"/>
      <c r="D1378" s="217"/>
    </row>
    <row r="1379" spans="1:4" s="230" customFormat="1" ht="21" customHeight="1" x14ac:dyDescent="0.2">
      <c r="A1379" s="220" t="s">
        <v>295</v>
      </c>
      <c r="B1379" s="212">
        <f>B1277+B1332+B1338+B1371+B1377</f>
        <v>2321080.2200000002</v>
      </c>
      <c r="C1379" s="212">
        <f>C1277+C1332+C1338+C1371+C1377</f>
        <v>1897797.66762</v>
      </c>
      <c r="D1379" s="219"/>
    </row>
    <row r="1380" spans="1:4" s="230" customFormat="1" ht="12.75" x14ac:dyDescent="0.2">
      <c r="B1380" s="221"/>
      <c r="C1380" s="221"/>
      <c r="D1380" s="232"/>
    </row>
    <row r="1381" spans="1:4" s="230" customFormat="1" ht="12.75" x14ac:dyDescent="0.2">
      <c r="B1381" s="221"/>
      <c r="C1381" s="221"/>
      <c r="D1381" s="232"/>
    </row>
    <row r="1382" spans="1:4" s="230" customFormat="1" ht="12.75" x14ac:dyDescent="0.2">
      <c r="A1382" s="1431" t="s">
        <v>2613</v>
      </c>
      <c r="B1382" s="1431"/>
      <c r="C1382" s="1431"/>
      <c r="D1382" s="1431"/>
    </row>
    <row r="1383" spans="1:4" s="230" customFormat="1" ht="12.75" customHeight="1" x14ac:dyDescent="0.2">
      <c r="A1383" s="1432" t="s">
        <v>4922</v>
      </c>
      <c r="B1383" s="1432"/>
      <c r="C1383" s="1432"/>
      <c r="D1383" s="1432"/>
    </row>
    <row r="1384" spans="1:4" s="1168" customFormat="1" ht="11.25" customHeight="1" x14ac:dyDescent="0.15">
      <c r="B1384" s="1154"/>
      <c r="C1384" s="1154"/>
      <c r="D1384" s="1167"/>
    </row>
    <row r="1385" spans="1:4" s="1168" customFormat="1" ht="11.25" customHeight="1" x14ac:dyDescent="0.15">
      <c r="B1385" s="1154"/>
      <c r="C1385" s="1154"/>
      <c r="D1385" s="1167"/>
    </row>
    <row r="1386" spans="1:4" s="1168" customFormat="1" ht="11.25" customHeight="1" x14ac:dyDescent="0.15">
      <c r="B1386" s="1154"/>
      <c r="C1386" s="1154"/>
      <c r="D1386" s="1167"/>
    </row>
  </sheetData>
  <mergeCells count="326">
    <mergeCell ref="A1382:D1382"/>
    <mergeCell ref="A1383:D1383"/>
    <mergeCell ref="A1364:A1365"/>
    <mergeCell ref="A1366:A1367"/>
    <mergeCell ref="A1368:A1370"/>
    <mergeCell ref="A1373:A1374"/>
    <mergeCell ref="A1375:A1376"/>
    <mergeCell ref="A1:D1"/>
    <mergeCell ref="A1347:A1352"/>
    <mergeCell ref="A1353:A1354"/>
    <mergeCell ref="A1355:A1356"/>
    <mergeCell ref="A1357:A1358"/>
    <mergeCell ref="A1359:A1361"/>
    <mergeCell ref="A1362:A1363"/>
    <mergeCell ref="A1329:A1331"/>
    <mergeCell ref="A1334:A1335"/>
    <mergeCell ref="A1336:A1337"/>
    <mergeCell ref="A1340:A1341"/>
    <mergeCell ref="A1342:A1344"/>
    <mergeCell ref="A1345:A1346"/>
    <mergeCell ref="A1317:A1318"/>
    <mergeCell ref="A1319:A1320"/>
    <mergeCell ref="A1321:A1322"/>
    <mergeCell ref="A1323:A1324"/>
    <mergeCell ref="A1325:A1326"/>
    <mergeCell ref="A1327:A1328"/>
    <mergeCell ref="A1301:A1303"/>
    <mergeCell ref="A1304:A1305"/>
    <mergeCell ref="A1306:A1307"/>
    <mergeCell ref="A1308:A1311"/>
    <mergeCell ref="A1312:A1314"/>
    <mergeCell ref="A1315:A1316"/>
    <mergeCell ref="A1285:A1286"/>
    <mergeCell ref="A1287:A1288"/>
    <mergeCell ref="A1289:A1290"/>
    <mergeCell ref="A1291:A1292"/>
    <mergeCell ref="A1293:A1298"/>
    <mergeCell ref="A1299:A1300"/>
    <mergeCell ref="A1217:A1237"/>
    <mergeCell ref="A1238:A1263"/>
    <mergeCell ref="A1264:A1276"/>
    <mergeCell ref="A1279:A1280"/>
    <mergeCell ref="A1281:A1282"/>
    <mergeCell ref="A1283:A1284"/>
    <mergeCell ref="A1177:A1179"/>
    <mergeCell ref="A1180:A1181"/>
    <mergeCell ref="A1182:A1183"/>
    <mergeCell ref="A1184:A1197"/>
    <mergeCell ref="A1198:A1207"/>
    <mergeCell ref="A1208:A1216"/>
    <mergeCell ref="A1151:A1160"/>
    <mergeCell ref="A1161:A1162"/>
    <mergeCell ref="A1163:A1164"/>
    <mergeCell ref="A1165:A1167"/>
    <mergeCell ref="A1168:A1174"/>
    <mergeCell ref="A1175:A1176"/>
    <mergeCell ref="A1138:A1140"/>
    <mergeCell ref="A1141:A1142"/>
    <mergeCell ref="A1143:A1144"/>
    <mergeCell ref="A1145:A1146"/>
    <mergeCell ref="A1147:A1148"/>
    <mergeCell ref="A1149:A1150"/>
    <mergeCell ref="A1117:A1118"/>
    <mergeCell ref="A1119:A1121"/>
    <mergeCell ref="A1122:A1131"/>
    <mergeCell ref="A1132:A1133"/>
    <mergeCell ref="A1134:A1135"/>
    <mergeCell ref="A1136:A1137"/>
    <mergeCell ref="A1096:A1099"/>
    <mergeCell ref="A1100:A1102"/>
    <mergeCell ref="A1103:A1104"/>
    <mergeCell ref="A1105:A1108"/>
    <mergeCell ref="A1109:A1111"/>
    <mergeCell ref="A1112:A1116"/>
    <mergeCell ref="A1067:A1068"/>
    <mergeCell ref="A1069:A1073"/>
    <mergeCell ref="A1074:A1078"/>
    <mergeCell ref="A1079:A1084"/>
    <mergeCell ref="A1085:A1088"/>
    <mergeCell ref="A1089:A1095"/>
    <mergeCell ref="A1045:A1046"/>
    <mergeCell ref="A1047:A1049"/>
    <mergeCell ref="A1050:A1052"/>
    <mergeCell ref="A1053:A1056"/>
    <mergeCell ref="A1057:A1063"/>
    <mergeCell ref="A1064:A1066"/>
    <mergeCell ref="A1028:A1030"/>
    <mergeCell ref="A1031:A1032"/>
    <mergeCell ref="A1033:A1036"/>
    <mergeCell ref="A1037:A1039"/>
    <mergeCell ref="A1040:A1041"/>
    <mergeCell ref="A1042:A1044"/>
    <mergeCell ref="A1003:A1014"/>
    <mergeCell ref="A1015:A1017"/>
    <mergeCell ref="A1018:A1019"/>
    <mergeCell ref="A1020:A1022"/>
    <mergeCell ref="A1023:A1025"/>
    <mergeCell ref="A1026:A1027"/>
    <mergeCell ref="A981:A983"/>
    <mergeCell ref="A984:A988"/>
    <mergeCell ref="A989:A991"/>
    <mergeCell ref="A992:A996"/>
    <mergeCell ref="A997:A998"/>
    <mergeCell ref="A999:A1002"/>
    <mergeCell ref="A956:A960"/>
    <mergeCell ref="A961:A962"/>
    <mergeCell ref="A963:A968"/>
    <mergeCell ref="A969:A972"/>
    <mergeCell ref="A973:A974"/>
    <mergeCell ref="A975:A980"/>
    <mergeCell ref="A934:A936"/>
    <mergeCell ref="A937:A940"/>
    <mergeCell ref="A941:A943"/>
    <mergeCell ref="A944:A947"/>
    <mergeCell ref="A948:A951"/>
    <mergeCell ref="A952:A955"/>
    <mergeCell ref="A907:A909"/>
    <mergeCell ref="A910:A915"/>
    <mergeCell ref="A916:A920"/>
    <mergeCell ref="A921:A925"/>
    <mergeCell ref="A926:A928"/>
    <mergeCell ref="A929:A933"/>
    <mergeCell ref="A888:A889"/>
    <mergeCell ref="A890:A891"/>
    <mergeCell ref="A892:A897"/>
    <mergeCell ref="A898:A901"/>
    <mergeCell ref="A902:A904"/>
    <mergeCell ref="A905:A906"/>
    <mergeCell ref="A867:A871"/>
    <mergeCell ref="A872:A874"/>
    <mergeCell ref="A875:A878"/>
    <mergeCell ref="A879:A881"/>
    <mergeCell ref="A882:A885"/>
    <mergeCell ref="A886:A887"/>
    <mergeCell ref="A852:A854"/>
    <mergeCell ref="A855:A857"/>
    <mergeCell ref="A858:A860"/>
    <mergeCell ref="A861:A862"/>
    <mergeCell ref="A863:A864"/>
    <mergeCell ref="A865:A866"/>
    <mergeCell ref="A828:A831"/>
    <mergeCell ref="A832:A833"/>
    <mergeCell ref="A834:A837"/>
    <mergeCell ref="A838:A842"/>
    <mergeCell ref="A843:A845"/>
    <mergeCell ref="A846:A851"/>
    <mergeCell ref="A808:A809"/>
    <mergeCell ref="A810:A813"/>
    <mergeCell ref="A814:A818"/>
    <mergeCell ref="A819:A820"/>
    <mergeCell ref="A821:A825"/>
    <mergeCell ref="A826:A827"/>
    <mergeCell ref="A775:A777"/>
    <mergeCell ref="A778:A786"/>
    <mergeCell ref="A787:A794"/>
    <mergeCell ref="A795:A798"/>
    <mergeCell ref="A799:A804"/>
    <mergeCell ref="A805:A807"/>
    <mergeCell ref="A754:A756"/>
    <mergeCell ref="A757:A761"/>
    <mergeCell ref="A762:A765"/>
    <mergeCell ref="A766:A768"/>
    <mergeCell ref="A769:A771"/>
    <mergeCell ref="A772:A774"/>
    <mergeCell ref="A728:A731"/>
    <mergeCell ref="A732:A734"/>
    <mergeCell ref="A735:A744"/>
    <mergeCell ref="A745:A748"/>
    <mergeCell ref="A749:A751"/>
    <mergeCell ref="A752:A753"/>
    <mergeCell ref="A707:A708"/>
    <mergeCell ref="A709:A712"/>
    <mergeCell ref="A713:A714"/>
    <mergeCell ref="A715:A719"/>
    <mergeCell ref="A720:A723"/>
    <mergeCell ref="A724:A727"/>
    <mergeCell ref="A685:A687"/>
    <mergeCell ref="A688:A694"/>
    <mergeCell ref="A695:A698"/>
    <mergeCell ref="A699:A700"/>
    <mergeCell ref="A701:A702"/>
    <mergeCell ref="A703:A706"/>
    <mergeCell ref="A662:A668"/>
    <mergeCell ref="A669:A671"/>
    <mergeCell ref="A672:A677"/>
    <mergeCell ref="A678:A679"/>
    <mergeCell ref="A680:A682"/>
    <mergeCell ref="A683:A684"/>
    <mergeCell ref="A640:A642"/>
    <mergeCell ref="A643:A646"/>
    <mergeCell ref="A647:A649"/>
    <mergeCell ref="A650:A651"/>
    <mergeCell ref="A652:A657"/>
    <mergeCell ref="A658:A661"/>
    <mergeCell ref="A624:A626"/>
    <mergeCell ref="A627:A628"/>
    <mergeCell ref="A629:A630"/>
    <mergeCell ref="A631:A633"/>
    <mergeCell ref="A634:A637"/>
    <mergeCell ref="A638:A639"/>
    <mergeCell ref="A604:A608"/>
    <mergeCell ref="A609:A610"/>
    <mergeCell ref="A611:A613"/>
    <mergeCell ref="A614:A616"/>
    <mergeCell ref="A617:A619"/>
    <mergeCell ref="A620:A623"/>
    <mergeCell ref="A583:A586"/>
    <mergeCell ref="A587:A589"/>
    <mergeCell ref="A590:A593"/>
    <mergeCell ref="A594:A598"/>
    <mergeCell ref="A599:A601"/>
    <mergeCell ref="A602:A603"/>
    <mergeCell ref="A559:A562"/>
    <mergeCell ref="A563:A564"/>
    <mergeCell ref="A565:A570"/>
    <mergeCell ref="A571:A573"/>
    <mergeCell ref="A574:A580"/>
    <mergeCell ref="A581:A582"/>
    <mergeCell ref="A537:A540"/>
    <mergeCell ref="A541:A543"/>
    <mergeCell ref="A544:A546"/>
    <mergeCell ref="A547:A553"/>
    <mergeCell ref="A554:A555"/>
    <mergeCell ref="A556:A558"/>
    <mergeCell ref="A518:A522"/>
    <mergeCell ref="A523:A524"/>
    <mergeCell ref="A525:A526"/>
    <mergeCell ref="A527:A528"/>
    <mergeCell ref="A529:A531"/>
    <mergeCell ref="A532:A536"/>
    <mergeCell ref="A490:A493"/>
    <mergeCell ref="A494:A498"/>
    <mergeCell ref="A499:A504"/>
    <mergeCell ref="A505:A507"/>
    <mergeCell ref="A508:A511"/>
    <mergeCell ref="A512:A517"/>
    <mergeCell ref="A470:A474"/>
    <mergeCell ref="A475:A476"/>
    <mergeCell ref="A477:A479"/>
    <mergeCell ref="A480:A481"/>
    <mergeCell ref="A482:A483"/>
    <mergeCell ref="A484:A489"/>
    <mergeCell ref="A445:A449"/>
    <mergeCell ref="A450:A455"/>
    <mergeCell ref="A456:A458"/>
    <mergeCell ref="A459:A461"/>
    <mergeCell ref="A462:A465"/>
    <mergeCell ref="A466:A469"/>
    <mergeCell ref="A422:A424"/>
    <mergeCell ref="A425:A429"/>
    <mergeCell ref="A430:A431"/>
    <mergeCell ref="A432:A435"/>
    <mergeCell ref="A436:A440"/>
    <mergeCell ref="A441:A444"/>
    <mergeCell ref="A392:A396"/>
    <mergeCell ref="A397:A404"/>
    <mergeCell ref="A405:A409"/>
    <mergeCell ref="A410:A411"/>
    <mergeCell ref="A412:A417"/>
    <mergeCell ref="A418:A421"/>
    <mergeCell ref="A373:A375"/>
    <mergeCell ref="A376:A377"/>
    <mergeCell ref="A378:A379"/>
    <mergeCell ref="A380:A384"/>
    <mergeCell ref="A385:A388"/>
    <mergeCell ref="A389:A391"/>
    <mergeCell ref="A348:A350"/>
    <mergeCell ref="A351:A352"/>
    <mergeCell ref="A353:A359"/>
    <mergeCell ref="A360:A363"/>
    <mergeCell ref="A364:A368"/>
    <mergeCell ref="A369:A372"/>
    <mergeCell ref="A323:A326"/>
    <mergeCell ref="A327:A331"/>
    <mergeCell ref="A332:A337"/>
    <mergeCell ref="A338:A340"/>
    <mergeCell ref="A341:A342"/>
    <mergeCell ref="A343:A347"/>
    <mergeCell ref="A304:A306"/>
    <mergeCell ref="A307:A309"/>
    <mergeCell ref="A310:A313"/>
    <mergeCell ref="A314:A315"/>
    <mergeCell ref="A316:A319"/>
    <mergeCell ref="A320:A322"/>
    <mergeCell ref="A282:A284"/>
    <mergeCell ref="A285:A288"/>
    <mergeCell ref="A289:A290"/>
    <mergeCell ref="A291:A294"/>
    <mergeCell ref="A295:A297"/>
    <mergeCell ref="A298:A303"/>
    <mergeCell ref="A240:A244"/>
    <mergeCell ref="A245:A250"/>
    <mergeCell ref="A251:A260"/>
    <mergeCell ref="A261:A269"/>
    <mergeCell ref="A270:A276"/>
    <mergeCell ref="A277:A281"/>
    <mergeCell ref="A200:A206"/>
    <mergeCell ref="A207:A211"/>
    <mergeCell ref="A212:A219"/>
    <mergeCell ref="A220:A223"/>
    <mergeCell ref="A224:A230"/>
    <mergeCell ref="A231:A239"/>
    <mergeCell ref="A144:A152"/>
    <mergeCell ref="A153:A161"/>
    <mergeCell ref="A162:A169"/>
    <mergeCell ref="A170:A180"/>
    <mergeCell ref="A181:A191"/>
    <mergeCell ref="A192:A199"/>
    <mergeCell ref="A100:A112"/>
    <mergeCell ref="A113:A116"/>
    <mergeCell ref="A117:A121"/>
    <mergeCell ref="A122:A128"/>
    <mergeCell ref="A129:A134"/>
    <mergeCell ref="A135:A143"/>
    <mergeCell ref="A50:A57"/>
    <mergeCell ref="A58:A69"/>
    <mergeCell ref="A70:A73"/>
    <mergeCell ref="A74:A82"/>
    <mergeCell ref="A83:A92"/>
    <mergeCell ref="A93:A99"/>
    <mergeCell ref="A5:A7"/>
    <mergeCell ref="A8:A14"/>
    <mergeCell ref="A15:A26"/>
    <mergeCell ref="A27:A35"/>
    <mergeCell ref="A36:A45"/>
    <mergeCell ref="A46:A49"/>
  </mergeCells>
  <printOptions horizontalCentered="1"/>
  <pageMargins left="0.39370078740157483" right="0.39370078740157483" top="0.59055118110236227" bottom="0.39370078740157483" header="0.31496062992125984" footer="0.11811023622047245"/>
  <pageSetup paperSize="9" scale="95" firstPageNumber="346" fitToHeight="0" orientation="landscape" useFirstPageNumber="1" r:id="rId1"/>
  <headerFooter>
    <oddHeader>&amp;L&amp;"Tahoma,Kurzíva"&amp;9Závěrečný účet Moravskoslezského kraje za rok 2024&amp;R&amp;"Tahoma,Kurzíva"&amp;9Tabulka č. 33</oddHeader>
    <oddFooter>&amp;C&amp;"Tahoma,Obyčejné"&amp;P</oddFooter>
  </headerFooter>
  <rowBreaks count="30" manualBreakCount="30">
    <brk id="45" max="16383" man="1"/>
    <brk id="90" max="16383" man="1"/>
    <brk id="137" max="16383" man="1"/>
    <brk id="184" max="16383" man="1"/>
    <brk id="230" max="16383" man="1"/>
    <brk id="276" max="16383" man="1"/>
    <brk id="322" max="16383" man="1"/>
    <brk id="368" max="16383" man="1"/>
    <brk id="415" max="16383" man="1"/>
    <brk id="461" max="16383" man="1"/>
    <brk id="507" max="16383" man="1"/>
    <brk id="553" max="16383" man="1"/>
    <brk id="598" max="16383" man="1"/>
    <brk id="642" max="16383" man="1"/>
    <brk id="689" max="16383" man="1"/>
    <brk id="736" max="16383" man="1"/>
    <brk id="783" max="16383" man="1"/>
    <brk id="827" max="16383" man="1"/>
    <brk id="874" max="16383" man="1"/>
    <brk id="920" max="16383" man="1"/>
    <brk id="966" max="16383" man="1"/>
    <brk id="1012" max="16383" man="1"/>
    <brk id="1059" max="16383" man="1"/>
    <brk id="1104" max="16383" man="1"/>
    <brk id="1150" max="16383" man="1"/>
    <brk id="1195" max="16383" man="1"/>
    <brk id="1241" max="16383" man="1"/>
    <brk id="1284" max="16383" man="1"/>
    <brk id="1328" max="16383" man="1"/>
    <brk id="1367"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D8006-CD12-45B6-BA14-9327BBF293E1}">
  <sheetPr>
    <pageSetUpPr fitToPage="1"/>
  </sheetPr>
  <dimension ref="A1:D3326"/>
  <sheetViews>
    <sheetView zoomScaleNormal="100" zoomScaleSheetLayoutView="100" workbookViewId="0">
      <pane ySplit="3" topLeftCell="A4" activePane="bottomLeft" state="frozen"/>
      <selection activeCell="E6" sqref="E6"/>
      <selection pane="bottomLeft" activeCell="E6" sqref="E6"/>
    </sheetView>
  </sheetViews>
  <sheetFormatPr defaultRowHeight="15" x14ac:dyDescent="0.25"/>
  <cols>
    <col min="1" max="1" width="38.5703125" style="1188" customWidth="1"/>
    <col min="2" max="2" width="12.5703125" style="1178" customWidth="1"/>
    <col min="3" max="3" width="12.7109375" style="1178" customWidth="1"/>
    <col min="4" max="4" width="84.140625" style="1179" customWidth="1"/>
    <col min="5" max="16384" width="9.140625" style="1177"/>
  </cols>
  <sheetData>
    <row r="1" spans="1:4" s="1180" customFormat="1" ht="21" customHeight="1" x14ac:dyDescent="0.2">
      <c r="A1" s="1437" t="s">
        <v>2620</v>
      </c>
      <c r="B1" s="1437"/>
      <c r="C1" s="1437"/>
      <c r="D1" s="1437"/>
    </row>
    <row r="2" spans="1:4" s="1182" customFormat="1" ht="12.75" customHeight="1" x14ac:dyDescent="0.2">
      <c r="A2" s="1181"/>
      <c r="D2" s="1183" t="s">
        <v>2</v>
      </c>
    </row>
    <row r="3" spans="1:4" s="1182" customFormat="1" ht="15" customHeight="1" x14ac:dyDescent="0.2">
      <c r="A3" s="487" t="s">
        <v>297</v>
      </c>
      <c r="B3" s="487" t="s">
        <v>2602</v>
      </c>
      <c r="C3" s="487" t="s">
        <v>2603</v>
      </c>
      <c r="D3" s="487" t="s">
        <v>2604</v>
      </c>
    </row>
    <row r="4" spans="1:4" s="1176" customFormat="1" ht="11.25" customHeight="1" x14ac:dyDescent="0.2">
      <c r="A4" s="1424" t="s">
        <v>3318</v>
      </c>
      <c r="B4" s="1159">
        <v>70</v>
      </c>
      <c r="C4" s="1159">
        <v>70</v>
      </c>
      <c r="D4" s="1160" t="s">
        <v>3300</v>
      </c>
    </row>
    <row r="5" spans="1:4" s="1176" customFormat="1" ht="11.25" customHeight="1" x14ac:dyDescent="0.2">
      <c r="A5" s="1426"/>
      <c r="B5" s="1157">
        <v>70</v>
      </c>
      <c r="C5" s="1157">
        <v>70</v>
      </c>
      <c r="D5" s="1164" t="s">
        <v>11</v>
      </c>
    </row>
    <row r="6" spans="1:4" s="1176" customFormat="1" ht="11.25" customHeight="1" x14ac:dyDescent="0.2">
      <c r="A6" s="1425" t="s">
        <v>2876</v>
      </c>
      <c r="B6" s="1162">
        <v>76</v>
      </c>
      <c r="C6" s="1162">
        <v>76</v>
      </c>
      <c r="D6" s="1163" t="s">
        <v>2639</v>
      </c>
    </row>
    <row r="7" spans="1:4" s="1176" customFormat="1" ht="21" x14ac:dyDescent="0.2">
      <c r="A7" s="1425"/>
      <c r="B7" s="1162">
        <v>192</v>
      </c>
      <c r="C7" s="1162">
        <v>192</v>
      </c>
      <c r="D7" s="1163" t="s">
        <v>658</v>
      </c>
    </row>
    <row r="8" spans="1:4" s="1176" customFormat="1" ht="11.25" customHeight="1" x14ac:dyDescent="0.2">
      <c r="A8" s="1426"/>
      <c r="B8" s="1157">
        <v>268</v>
      </c>
      <c r="C8" s="1157">
        <v>268</v>
      </c>
      <c r="D8" s="1164" t="s">
        <v>11</v>
      </c>
    </row>
    <row r="9" spans="1:4" s="1176" customFormat="1" ht="11.25" customHeight="1" x14ac:dyDescent="0.2">
      <c r="A9" s="1425" t="s">
        <v>3824</v>
      </c>
      <c r="B9" s="1162">
        <v>220</v>
      </c>
      <c r="C9" s="1162">
        <v>220</v>
      </c>
      <c r="D9" s="1163" t="s">
        <v>673</v>
      </c>
    </row>
    <row r="10" spans="1:4" s="1176" customFormat="1" ht="11.25" customHeight="1" x14ac:dyDescent="0.2">
      <c r="A10" s="1425"/>
      <c r="B10" s="1162">
        <v>70</v>
      </c>
      <c r="C10" s="1162">
        <v>70</v>
      </c>
      <c r="D10" s="1163" t="s">
        <v>3300</v>
      </c>
    </row>
    <row r="11" spans="1:4" s="1176" customFormat="1" ht="11.25" customHeight="1" x14ac:dyDescent="0.2">
      <c r="A11" s="1426"/>
      <c r="B11" s="1157">
        <v>290</v>
      </c>
      <c r="C11" s="1157">
        <v>290</v>
      </c>
      <c r="D11" s="1164" t="s">
        <v>11</v>
      </c>
    </row>
    <row r="12" spans="1:4" s="1176" customFormat="1" ht="11.25" customHeight="1" x14ac:dyDescent="0.2">
      <c r="A12" s="1425" t="s">
        <v>3552</v>
      </c>
      <c r="B12" s="1162">
        <v>1210</v>
      </c>
      <c r="C12" s="1162">
        <v>1210</v>
      </c>
      <c r="D12" s="1163" t="s">
        <v>673</v>
      </c>
    </row>
    <row r="13" spans="1:4" s="1176" customFormat="1" ht="11.25" customHeight="1" x14ac:dyDescent="0.2">
      <c r="A13" s="1425"/>
      <c r="B13" s="1162">
        <v>70</v>
      </c>
      <c r="C13" s="1162">
        <v>70</v>
      </c>
      <c r="D13" s="1163" t="s">
        <v>3300</v>
      </c>
    </row>
    <row r="14" spans="1:4" s="1176" customFormat="1" ht="11.25" customHeight="1" x14ac:dyDescent="0.2">
      <c r="A14" s="1425"/>
      <c r="B14" s="1162">
        <v>125</v>
      </c>
      <c r="C14" s="1162">
        <v>125</v>
      </c>
      <c r="D14" s="1163" t="s">
        <v>4966</v>
      </c>
    </row>
    <row r="15" spans="1:4" s="1176" customFormat="1" ht="11.25" customHeight="1" x14ac:dyDescent="0.2">
      <c r="A15" s="1426"/>
      <c r="B15" s="1157">
        <v>1405</v>
      </c>
      <c r="C15" s="1157">
        <v>1405</v>
      </c>
      <c r="D15" s="1164" t="s">
        <v>11</v>
      </c>
    </row>
    <row r="16" spans="1:4" s="1176" customFormat="1" ht="11.25" customHeight="1" x14ac:dyDescent="0.2">
      <c r="A16" s="1425" t="s">
        <v>5027</v>
      </c>
      <c r="B16" s="1162">
        <v>390.28999999999996</v>
      </c>
      <c r="C16" s="1162">
        <v>390.29300000000001</v>
      </c>
      <c r="D16" s="1163" t="s">
        <v>3492</v>
      </c>
    </row>
    <row r="17" spans="1:4" s="1176" customFormat="1" ht="11.25" customHeight="1" x14ac:dyDescent="0.2">
      <c r="A17" s="1426"/>
      <c r="B17" s="1157">
        <v>390.28999999999996</v>
      </c>
      <c r="C17" s="1157">
        <v>390.29300000000001</v>
      </c>
      <c r="D17" s="1164" t="s">
        <v>11</v>
      </c>
    </row>
    <row r="18" spans="1:4" s="1176" customFormat="1" ht="11.25" customHeight="1" x14ac:dyDescent="0.2">
      <c r="A18" s="1425" t="s">
        <v>2877</v>
      </c>
      <c r="B18" s="1162">
        <v>2759.75</v>
      </c>
      <c r="C18" s="1162">
        <v>2759.7460000000001</v>
      </c>
      <c r="D18" s="1163" t="s">
        <v>1741</v>
      </c>
    </row>
    <row r="19" spans="1:4" s="1176" customFormat="1" ht="11.25" customHeight="1" x14ac:dyDescent="0.2">
      <c r="A19" s="1426"/>
      <c r="B19" s="1157">
        <v>2759.75</v>
      </c>
      <c r="C19" s="1157">
        <v>2759.7460000000001</v>
      </c>
      <c r="D19" s="1164" t="s">
        <v>11</v>
      </c>
    </row>
    <row r="20" spans="1:4" s="1176" customFormat="1" ht="11.25" customHeight="1" x14ac:dyDescent="0.2">
      <c r="A20" s="1425" t="s">
        <v>1740</v>
      </c>
      <c r="B20" s="1162">
        <v>17949.02</v>
      </c>
      <c r="C20" s="1162">
        <v>17949.014999999999</v>
      </c>
      <c r="D20" s="1163" t="s">
        <v>1741</v>
      </c>
    </row>
    <row r="21" spans="1:4" s="1176" customFormat="1" ht="11.25" customHeight="1" x14ac:dyDescent="0.2">
      <c r="A21" s="1426"/>
      <c r="B21" s="1157">
        <v>17949.02</v>
      </c>
      <c r="C21" s="1157">
        <v>17949.014999999999</v>
      </c>
      <c r="D21" s="1164" t="s">
        <v>11</v>
      </c>
    </row>
    <row r="22" spans="1:4" s="1176" customFormat="1" ht="11.25" customHeight="1" x14ac:dyDescent="0.2">
      <c r="A22" s="1425" t="s">
        <v>4545</v>
      </c>
      <c r="B22" s="1162">
        <v>200</v>
      </c>
      <c r="C22" s="1162">
        <v>189.84</v>
      </c>
      <c r="D22" s="1163" t="s">
        <v>5028</v>
      </c>
    </row>
    <row r="23" spans="1:4" s="1176" customFormat="1" ht="11.25" customHeight="1" x14ac:dyDescent="0.2">
      <c r="A23" s="1426"/>
      <c r="B23" s="1157">
        <v>200</v>
      </c>
      <c r="C23" s="1157">
        <v>189.84</v>
      </c>
      <c r="D23" s="1164" t="s">
        <v>11</v>
      </c>
    </row>
    <row r="24" spans="1:4" s="1176" customFormat="1" ht="11.25" customHeight="1" x14ac:dyDescent="0.2">
      <c r="A24" s="1425" t="s">
        <v>3825</v>
      </c>
      <c r="B24" s="1162">
        <v>95</v>
      </c>
      <c r="C24" s="1162">
        <v>95</v>
      </c>
      <c r="D24" s="1163" t="s">
        <v>2641</v>
      </c>
    </row>
    <row r="25" spans="1:4" s="1176" customFormat="1" ht="11.25" customHeight="1" x14ac:dyDescent="0.2">
      <c r="A25" s="1426"/>
      <c r="B25" s="1157">
        <v>95</v>
      </c>
      <c r="C25" s="1157">
        <v>95</v>
      </c>
      <c r="D25" s="1164" t="s">
        <v>11</v>
      </c>
    </row>
    <row r="26" spans="1:4" s="1176" customFormat="1" ht="11.25" customHeight="1" x14ac:dyDescent="0.2">
      <c r="A26" s="1425" t="s">
        <v>5029</v>
      </c>
      <c r="B26" s="1162">
        <v>128.34</v>
      </c>
      <c r="C26" s="1162">
        <v>0</v>
      </c>
      <c r="D26" s="1163" t="s">
        <v>3492</v>
      </c>
    </row>
    <row r="27" spans="1:4" s="1176" customFormat="1" ht="11.25" customHeight="1" x14ac:dyDescent="0.2">
      <c r="A27" s="1426"/>
      <c r="B27" s="1157">
        <v>128.34</v>
      </c>
      <c r="C27" s="1157">
        <v>0</v>
      </c>
      <c r="D27" s="1164" t="s">
        <v>11</v>
      </c>
    </row>
    <row r="28" spans="1:4" s="1176" customFormat="1" ht="11.25" customHeight="1" x14ac:dyDescent="0.2">
      <c r="A28" s="1425" t="s">
        <v>5030</v>
      </c>
      <c r="B28" s="1162">
        <v>450</v>
      </c>
      <c r="C28" s="1162">
        <v>300</v>
      </c>
      <c r="D28" s="1163" t="s">
        <v>3492</v>
      </c>
    </row>
    <row r="29" spans="1:4" s="1176" customFormat="1" ht="11.25" customHeight="1" x14ac:dyDescent="0.2">
      <c r="A29" s="1426"/>
      <c r="B29" s="1157">
        <v>450</v>
      </c>
      <c r="C29" s="1157">
        <v>300</v>
      </c>
      <c r="D29" s="1164" t="s">
        <v>11</v>
      </c>
    </row>
    <row r="30" spans="1:4" s="1176" customFormat="1" ht="11.25" customHeight="1" x14ac:dyDescent="0.2">
      <c r="A30" s="1425" t="s">
        <v>5031</v>
      </c>
      <c r="B30" s="1162">
        <v>49.4</v>
      </c>
      <c r="C30" s="1162">
        <v>49.4</v>
      </c>
      <c r="D30" s="1163" t="s">
        <v>2641</v>
      </c>
    </row>
    <row r="31" spans="1:4" s="1176" customFormat="1" ht="11.25" customHeight="1" x14ac:dyDescent="0.2">
      <c r="A31" s="1426"/>
      <c r="B31" s="1157">
        <v>49.4</v>
      </c>
      <c r="C31" s="1157">
        <v>49.4</v>
      </c>
      <c r="D31" s="1164" t="s">
        <v>11</v>
      </c>
    </row>
    <row r="32" spans="1:4" s="1176" customFormat="1" ht="11.25" customHeight="1" x14ac:dyDescent="0.2">
      <c r="A32" s="1425" t="s">
        <v>5032</v>
      </c>
      <c r="B32" s="1162">
        <v>89.6</v>
      </c>
      <c r="C32" s="1162">
        <v>89.6</v>
      </c>
      <c r="D32" s="1163" t="s">
        <v>2641</v>
      </c>
    </row>
    <row r="33" spans="1:4" s="1176" customFormat="1" ht="11.25" customHeight="1" x14ac:dyDescent="0.2">
      <c r="A33" s="1426"/>
      <c r="B33" s="1157">
        <v>89.6</v>
      </c>
      <c r="C33" s="1157">
        <v>89.6</v>
      </c>
      <c r="D33" s="1164" t="s">
        <v>11</v>
      </c>
    </row>
    <row r="34" spans="1:4" s="1176" customFormat="1" ht="11.25" customHeight="1" x14ac:dyDescent="0.2">
      <c r="A34" s="1425" t="s">
        <v>3553</v>
      </c>
      <c r="B34" s="1162">
        <v>150</v>
      </c>
      <c r="C34" s="1162">
        <v>150</v>
      </c>
      <c r="D34" s="1163" t="s">
        <v>3300</v>
      </c>
    </row>
    <row r="35" spans="1:4" s="1176" customFormat="1" ht="11.25" customHeight="1" x14ac:dyDescent="0.2">
      <c r="A35" s="1425"/>
      <c r="B35" s="1162">
        <v>60</v>
      </c>
      <c r="C35" s="1162">
        <v>60</v>
      </c>
      <c r="D35" s="1163" t="s">
        <v>4966</v>
      </c>
    </row>
    <row r="36" spans="1:4" s="1176" customFormat="1" ht="11.25" customHeight="1" x14ac:dyDescent="0.2">
      <c r="A36" s="1426"/>
      <c r="B36" s="1157">
        <v>210</v>
      </c>
      <c r="C36" s="1157">
        <v>210</v>
      </c>
      <c r="D36" s="1164" t="s">
        <v>11</v>
      </c>
    </row>
    <row r="37" spans="1:4" s="1176" customFormat="1" ht="11.25" customHeight="1" x14ac:dyDescent="0.2">
      <c r="A37" s="1425" t="s">
        <v>4482</v>
      </c>
      <c r="B37" s="1162">
        <v>70</v>
      </c>
      <c r="C37" s="1162">
        <v>70</v>
      </c>
      <c r="D37" s="1163" t="s">
        <v>4966</v>
      </c>
    </row>
    <row r="38" spans="1:4" s="1176" customFormat="1" ht="11.25" customHeight="1" x14ac:dyDescent="0.2">
      <c r="A38" s="1426"/>
      <c r="B38" s="1157">
        <v>70</v>
      </c>
      <c r="C38" s="1157">
        <v>70</v>
      </c>
      <c r="D38" s="1164" t="s">
        <v>11</v>
      </c>
    </row>
    <row r="39" spans="1:4" s="1176" customFormat="1" ht="11.25" customHeight="1" x14ac:dyDescent="0.2">
      <c r="A39" s="1425" t="s">
        <v>5033</v>
      </c>
      <c r="B39" s="1162">
        <v>150</v>
      </c>
      <c r="C39" s="1162">
        <v>150</v>
      </c>
      <c r="D39" s="1163" t="s">
        <v>720</v>
      </c>
    </row>
    <row r="40" spans="1:4" s="1176" customFormat="1" ht="11.25" customHeight="1" x14ac:dyDescent="0.2">
      <c r="A40" s="1426"/>
      <c r="B40" s="1157">
        <v>150</v>
      </c>
      <c r="C40" s="1157">
        <v>150</v>
      </c>
      <c r="D40" s="1164" t="s">
        <v>11</v>
      </c>
    </row>
    <row r="41" spans="1:4" s="1176" customFormat="1" ht="21" x14ac:dyDescent="0.2">
      <c r="A41" s="1425" t="s">
        <v>448</v>
      </c>
      <c r="B41" s="1162">
        <v>200</v>
      </c>
      <c r="C41" s="1162">
        <v>200</v>
      </c>
      <c r="D41" s="1163" t="s">
        <v>658</v>
      </c>
    </row>
    <row r="42" spans="1:4" s="1176" customFormat="1" ht="11.25" customHeight="1" x14ac:dyDescent="0.2">
      <c r="A42" s="1426"/>
      <c r="B42" s="1157">
        <v>200</v>
      </c>
      <c r="C42" s="1157">
        <v>200</v>
      </c>
      <c r="D42" s="1164" t="s">
        <v>11</v>
      </c>
    </row>
    <row r="43" spans="1:4" s="1176" customFormat="1" ht="21" x14ac:dyDescent="0.2">
      <c r="A43" s="1425" t="s">
        <v>2878</v>
      </c>
      <c r="B43" s="1162">
        <v>1110</v>
      </c>
      <c r="C43" s="1162">
        <v>1110</v>
      </c>
      <c r="D43" s="1163" t="s">
        <v>661</v>
      </c>
    </row>
    <row r="44" spans="1:4" s="1176" customFormat="1" ht="11.25" customHeight="1" x14ac:dyDescent="0.2">
      <c r="A44" s="1425"/>
      <c r="B44" s="1162">
        <v>4113</v>
      </c>
      <c r="C44" s="1162">
        <v>4113</v>
      </c>
      <c r="D44" s="1163" t="s">
        <v>662</v>
      </c>
    </row>
    <row r="45" spans="1:4" s="1176" customFormat="1" ht="11.25" customHeight="1" x14ac:dyDescent="0.2">
      <c r="A45" s="1425"/>
      <c r="B45" s="1162">
        <v>300</v>
      </c>
      <c r="C45" s="1162">
        <v>300</v>
      </c>
      <c r="D45" s="1163" t="s">
        <v>659</v>
      </c>
    </row>
    <row r="46" spans="1:4" s="1176" customFormat="1" ht="11.25" customHeight="1" x14ac:dyDescent="0.2">
      <c r="A46" s="1426"/>
      <c r="B46" s="1157">
        <v>5523</v>
      </c>
      <c r="C46" s="1157">
        <v>5523</v>
      </c>
      <c r="D46" s="1164" t="s">
        <v>11</v>
      </c>
    </row>
    <row r="47" spans="1:4" s="1176" customFormat="1" ht="11.25" customHeight="1" x14ac:dyDescent="0.2">
      <c r="A47" s="1425" t="s">
        <v>3319</v>
      </c>
      <c r="B47" s="1162">
        <v>1784</v>
      </c>
      <c r="C47" s="1162">
        <v>1784</v>
      </c>
      <c r="D47" s="1163" t="s">
        <v>662</v>
      </c>
    </row>
    <row r="48" spans="1:4" s="1176" customFormat="1" ht="11.25" customHeight="1" x14ac:dyDescent="0.2">
      <c r="A48" s="1425"/>
      <c r="B48" s="1162">
        <v>99</v>
      </c>
      <c r="C48" s="1162">
        <v>99</v>
      </c>
      <c r="D48" s="1163" t="s">
        <v>659</v>
      </c>
    </row>
    <row r="49" spans="1:4" s="1176" customFormat="1" ht="11.25" customHeight="1" x14ac:dyDescent="0.2">
      <c r="A49" s="1426"/>
      <c r="B49" s="1157">
        <v>1883</v>
      </c>
      <c r="C49" s="1157">
        <v>1883</v>
      </c>
      <c r="D49" s="1164" t="s">
        <v>11</v>
      </c>
    </row>
    <row r="50" spans="1:4" s="1176" customFormat="1" ht="11.25" customHeight="1" x14ac:dyDescent="0.2">
      <c r="A50" s="1425" t="s">
        <v>2879</v>
      </c>
      <c r="B50" s="1162">
        <v>176</v>
      </c>
      <c r="C50" s="1162">
        <v>46</v>
      </c>
      <c r="D50" s="1163" t="s">
        <v>3213</v>
      </c>
    </row>
    <row r="51" spans="1:4" s="1176" customFormat="1" ht="11.25" customHeight="1" x14ac:dyDescent="0.2">
      <c r="A51" s="1426"/>
      <c r="B51" s="1157">
        <v>176</v>
      </c>
      <c r="C51" s="1157">
        <v>46</v>
      </c>
      <c r="D51" s="1164" t="s">
        <v>11</v>
      </c>
    </row>
    <row r="52" spans="1:4" s="1176" customFormat="1" ht="11.25" customHeight="1" x14ac:dyDescent="0.2">
      <c r="A52" s="1425" t="s">
        <v>1742</v>
      </c>
      <c r="B52" s="1162">
        <v>100</v>
      </c>
      <c r="C52" s="1162">
        <v>100</v>
      </c>
      <c r="D52" s="1163" t="s">
        <v>657</v>
      </c>
    </row>
    <row r="53" spans="1:4" s="1176" customFormat="1" ht="21" x14ac:dyDescent="0.2">
      <c r="A53" s="1425"/>
      <c r="B53" s="1162">
        <v>300</v>
      </c>
      <c r="C53" s="1162">
        <v>300</v>
      </c>
      <c r="D53" s="1163" t="s">
        <v>660</v>
      </c>
    </row>
    <row r="54" spans="1:4" s="1176" customFormat="1" ht="21" x14ac:dyDescent="0.2">
      <c r="A54" s="1425"/>
      <c r="B54" s="1162">
        <v>40</v>
      </c>
      <c r="C54" s="1162">
        <v>40</v>
      </c>
      <c r="D54" s="1163" t="s">
        <v>658</v>
      </c>
    </row>
    <row r="55" spans="1:4" s="1176" customFormat="1" ht="21" x14ac:dyDescent="0.2">
      <c r="A55" s="1425"/>
      <c r="B55" s="1162">
        <v>1200</v>
      </c>
      <c r="C55" s="1162">
        <v>1200</v>
      </c>
      <c r="D55" s="1163" t="s">
        <v>5034</v>
      </c>
    </row>
    <row r="56" spans="1:4" s="1176" customFormat="1" ht="11.25" customHeight="1" x14ac:dyDescent="0.2">
      <c r="A56" s="1426"/>
      <c r="B56" s="1157">
        <v>1640</v>
      </c>
      <c r="C56" s="1157">
        <v>1640</v>
      </c>
      <c r="D56" s="1164" t="s">
        <v>11</v>
      </c>
    </row>
    <row r="57" spans="1:4" s="1176" customFormat="1" ht="11.25" customHeight="1" x14ac:dyDescent="0.2">
      <c r="A57" s="1425" t="s">
        <v>1743</v>
      </c>
      <c r="B57" s="1162">
        <v>200</v>
      </c>
      <c r="C57" s="1162">
        <v>200</v>
      </c>
      <c r="D57" s="1163" t="s">
        <v>4951</v>
      </c>
    </row>
    <row r="58" spans="1:4" s="1176" customFormat="1" ht="11.25" customHeight="1" x14ac:dyDescent="0.2">
      <c r="A58" s="1425"/>
      <c r="B58" s="1162">
        <v>900</v>
      </c>
      <c r="C58" s="1162">
        <v>900</v>
      </c>
      <c r="D58" s="1163" t="s">
        <v>4966</v>
      </c>
    </row>
    <row r="59" spans="1:4" s="1176" customFormat="1" ht="11.25" customHeight="1" x14ac:dyDescent="0.2">
      <c r="A59" s="1426"/>
      <c r="B59" s="1157">
        <v>1100</v>
      </c>
      <c r="C59" s="1157">
        <v>1100</v>
      </c>
      <c r="D59" s="1164" t="s">
        <v>11</v>
      </c>
    </row>
    <row r="60" spans="1:4" s="1176" customFormat="1" ht="11.25" customHeight="1" x14ac:dyDescent="0.2">
      <c r="A60" s="1425" t="s">
        <v>5035</v>
      </c>
      <c r="B60" s="1162">
        <v>82.21</v>
      </c>
      <c r="C60" s="1162">
        <v>82.206000000000003</v>
      </c>
      <c r="D60" s="1163" t="s">
        <v>3492</v>
      </c>
    </row>
    <row r="61" spans="1:4" s="1176" customFormat="1" ht="11.25" customHeight="1" x14ac:dyDescent="0.2">
      <c r="A61" s="1426"/>
      <c r="B61" s="1157">
        <v>82.21</v>
      </c>
      <c r="C61" s="1157">
        <v>82.206000000000003</v>
      </c>
      <c r="D61" s="1164" t="s">
        <v>11</v>
      </c>
    </row>
    <row r="62" spans="1:4" s="1176" customFormat="1" ht="11.25" customHeight="1" x14ac:dyDescent="0.2">
      <c r="A62" s="1425" t="s">
        <v>1744</v>
      </c>
      <c r="B62" s="1162">
        <v>55533.69</v>
      </c>
      <c r="C62" s="1162">
        <v>55533.686999999998</v>
      </c>
      <c r="D62" s="1163" t="s">
        <v>1741</v>
      </c>
    </row>
    <row r="63" spans="1:4" s="1176" customFormat="1" ht="11.25" customHeight="1" x14ac:dyDescent="0.2">
      <c r="A63" s="1426"/>
      <c r="B63" s="1157">
        <v>55533.69</v>
      </c>
      <c r="C63" s="1157">
        <v>55533.686999999998</v>
      </c>
      <c r="D63" s="1164" t="s">
        <v>11</v>
      </c>
    </row>
    <row r="64" spans="1:4" s="1176" customFormat="1" ht="11.25" customHeight="1" x14ac:dyDescent="0.2">
      <c r="A64" s="1425" t="s">
        <v>3826</v>
      </c>
      <c r="B64" s="1162">
        <v>40</v>
      </c>
      <c r="C64" s="1162">
        <v>40</v>
      </c>
      <c r="D64" s="1163" t="s">
        <v>3300</v>
      </c>
    </row>
    <row r="65" spans="1:4" s="1176" customFormat="1" ht="11.25" customHeight="1" x14ac:dyDescent="0.2">
      <c r="A65" s="1425"/>
      <c r="B65" s="1162">
        <v>88.75</v>
      </c>
      <c r="C65" s="1162">
        <v>0</v>
      </c>
      <c r="D65" s="1163" t="s">
        <v>3492</v>
      </c>
    </row>
    <row r="66" spans="1:4" s="1176" customFormat="1" ht="11.25" customHeight="1" x14ac:dyDescent="0.2">
      <c r="A66" s="1426"/>
      <c r="B66" s="1157">
        <v>128.75</v>
      </c>
      <c r="C66" s="1157">
        <v>40</v>
      </c>
      <c r="D66" s="1164" t="s">
        <v>11</v>
      </c>
    </row>
    <row r="67" spans="1:4" s="1176" customFormat="1" ht="11.25" customHeight="1" x14ac:dyDescent="0.2">
      <c r="A67" s="1425" t="s">
        <v>5036</v>
      </c>
      <c r="B67" s="1162">
        <v>500</v>
      </c>
      <c r="C67" s="1162">
        <v>500</v>
      </c>
      <c r="D67" s="1163" t="s">
        <v>618</v>
      </c>
    </row>
    <row r="68" spans="1:4" s="1176" customFormat="1" ht="11.25" customHeight="1" x14ac:dyDescent="0.2">
      <c r="A68" s="1426"/>
      <c r="B68" s="1157">
        <v>500</v>
      </c>
      <c r="C68" s="1157">
        <v>500</v>
      </c>
      <c r="D68" s="1164" t="s">
        <v>11</v>
      </c>
    </row>
    <row r="69" spans="1:4" s="1176" customFormat="1" ht="11.25" customHeight="1" x14ac:dyDescent="0.2">
      <c r="A69" s="1425" t="s">
        <v>5037</v>
      </c>
      <c r="B69" s="1162">
        <v>150</v>
      </c>
      <c r="C69" s="1162">
        <v>0</v>
      </c>
      <c r="D69" s="1163" t="s">
        <v>3492</v>
      </c>
    </row>
    <row r="70" spans="1:4" s="1176" customFormat="1" ht="11.25" customHeight="1" x14ac:dyDescent="0.2">
      <c r="A70" s="1426"/>
      <c r="B70" s="1157">
        <v>150</v>
      </c>
      <c r="C70" s="1157">
        <v>0</v>
      </c>
      <c r="D70" s="1164" t="s">
        <v>11</v>
      </c>
    </row>
    <row r="71" spans="1:4" s="1176" customFormat="1" ht="11.25" customHeight="1" x14ac:dyDescent="0.2">
      <c r="A71" s="1425" t="s">
        <v>1745</v>
      </c>
      <c r="B71" s="1162">
        <v>23630.51</v>
      </c>
      <c r="C71" s="1162">
        <v>23630.510999999999</v>
      </c>
      <c r="D71" s="1163" t="s">
        <v>1741</v>
      </c>
    </row>
    <row r="72" spans="1:4" s="1176" customFormat="1" ht="11.25" customHeight="1" x14ac:dyDescent="0.2">
      <c r="A72" s="1426"/>
      <c r="B72" s="1157">
        <v>23630.51</v>
      </c>
      <c r="C72" s="1157">
        <v>23630.510999999999</v>
      </c>
      <c r="D72" s="1164" t="s">
        <v>11</v>
      </c>
    </row>
    <row r="73" spans="1:4" s="1176" customFormat="1" ht="11.25" customHeight="1" x14ac:dyDescent="0.2">
      <c r="A73" s="1425" t="s">
        <v>3320</v>
      </c>
      <c r="B73" s="1162">
        <v>46864.67</v>
      </c>
      <c r="C73" s="1162">
        <v>46864.661</v>
      </c>
      <c r="D73" s="1163" t="s">
        <v>1741</v>
      </c>
    </row>
    <row r="74" spans="1:4" s="1176" customFormat="1" ht="11.25" customHeight="1" x14ac:dyDescent="0.2">
      <c r="A74" s="1425"/>
      <c r="B74" s="1162">
        <v>98</v>
      </c>
      <c r="C74" s="1162">
        <v>98</v>
      </c>
      <c r="D74" s="1163" t="s">
        <v>3789</v>
      </c>
    </row>
    <row r="75" spans="1:4" s="1176" customFormat="1" ht="11.25" customHeight="1" x14ac:dyDescent="0.2">
      <c r="A75" s="1426"/>
      <c r="B75" s="1157">
        <v>46962.67</v>
      </c>
      <c r="C75" s="1157">
        <v>46962.661</v>
      </c>
      <c r="D75" s="1164" t="s">
        <v>11</v>
      </c>
    </row>
    <row r="76" spans="1:4" s="1176" customFormat="1" ht="11.25" customHeight="1" x14ac:dyDescent="0.2">
      <c r="A76" s="1425" t="s">
        <v>3321</v>
      </c>
      <c r="B76" s="1162">
        <v>12663.52</v>
      </c>
      <c r="C76" s="1162">
        <v>12663.516</v>
      </c>
      <c r="D76" s="1163" t="s">
        <v>1741</v>
      </c>
    </row>
    <row r="77" spans="1:4" s="1176" customFormat="1" ht="11.25" customHeight="1" x14ac:dyDescent="0.2">
      <c r="A77" s="1426"/>
      <c r="B77" s="1157">
        <v>12663.52</v>
      </c>
      <c r="C77" s="1157">
        <v>12663.516</v>
      </c>
      <c r="D77" s="1164" t="s">
        <v>11</v>
      </c>
    </row>
    <row r="78" spans="1:4" s="1176" customFormat="1" ht="11.25" customHeight="1" x14ac:dyDescent="0.2">
      <c r="A78" s="1425" t="s">
        <v>1746</v>
      </c>
      <c r="B78" s="1162">
        <v>3180</v>
      </c>
      <c r="C78" s="1162">
        <v>2874.4411099999998</v>
      </c>
      <c r="D78" s="1163" t="s">
        <v>662</v>
      </c>
    </row>
    <row r="79" spans="1:4" s="1176" customFormat="1" ht="21" x14ac:dyDescent="0.2">
      <c r="A79" s="1425"/>
      <c r="B79" s="1162">
        <v>200</v>
      </c>
      <c r="C79" s="1162">
        <v>200</v>
      </c>
      <c r="D79" s="1163" t="s">
        <v>660</v>
      </c>
    </row>
    <row r="80" spans="1:4" s="1176" customFormat="1" ht="11.25" customHeight="1" x14ac:dyDescent="0.2">
      <c r="A80" s="1426"/>
      <c r="B80" s="1157">
        <v>3380</v>
      </c>
      <c r="C80" s="1157">
        <v>3074.4411099999998</v>
      </c>
      <c r="D80" s="1164" t="s">
        <v>11</v>
      </c>
    </row>
    <row r="81" spans="1:4" s="1176" customFormat="1" ht="11.25" customHeight="1" x14ac:dyDescent="0.2">
      <c r="A81" s="1425" t="s">
        <v>455</v>
      </c>
      <c r="B81" s="1162">
        <v>2000</v>
      </c>
      <c r="C81" s="1162">
        <v>2000</v>
      </c>
      <c r="D81" s="1163" t="s">
        <v>4966</v>
      </c>
    </row>
    <row r="82" spans="1:4" s="1176" customFormat="1" ht="11.25" customHeight="1" x14ac:dyDescent="0.2">
      <c r="A82" s="1426"/>
      <c r="B82" s="1157">
        <v>2000</v>
      </c>
      <c r="C82" s="1157">
        <v>2000</v>
      </c>
      <c r="D82" s="1164" t="s">
        <v>11</v>
      </c>
    </row>
    <row r="83" spans="1:4" s="1176" customFormat="1" ht="11.25" customHeight="1" x14ac:dyDescent="0.2">
      <c r="A83" s="1425" t="s">
        <v>1747</v>
      </c>
      <c r="B83" s="1162">
        <v>250</v>
      </c>
      <c r="C83" s="1162">
        <v>250</v>
      </c>
      <c r="D83" s="1163" t="s">
        <v>4945</v>
      </c>
    </row>
    <row r="84" spans="1:4" s="1176" customFormat="1" ht="11.25" customHeight="1" x14ac:dyDescent="0.2">
      <c r="A84" s="1426"/>
      <c r="B84" s="1157">
        <v>250</v>
      </c>
      <c r="C84" s="1157">
        <v>250</v>
      </c>
      <c r="D84" s="1164" t="s">
        <v>11</v>
      </c>
    </row>
    <row r="85" spans="1:4" s="1176" customFormat="1" ht="11.25" customHeight="1" x14ac:dyDescent="0.2">
      <c r="A85" s="1425" t="s">
        <v>2776</v>
      </c>
      <c r="B85" s="1162">
        <v>120</v>
      </c>
      <c r="C85" s="1162">
        <v>120</v>
      </c>
      <c r="D85" s="1163" t="s">
        <v>4950</v>
      </c>
    </row>
    <row r="86" spans="1:4" s="1176" customFormat="1" ht="11.25" customHeight="1" x14ac:dyDescent="0.2">
      <c r="A86" s="1425"/>
      <c r="B86" s="1162">
        <v>500</v>
      </c>
      <c r="C86" s="1162">
        <v>500</v>
      </c>
      <c r="D86" s="1163" t="s">
        <v>4945</v>
      </c>
    </row>
    <row r="87" spans="1:4" s="1176" customFormat="1" ht="11.25" customHeight="1" x14ac:dyDescent="0.2">
      <c r="A87" s="1426"/>
      <c r="B87" s="1157">
        <v>620</v>
      </c>
      <c r="C87" s="1157">
        <v>620</v>
      </c>
      <c r="D87" s="1164" t="s">
        <v>11</v>
      </c>
    </row>
    <row r="88" spans="1:4" s="1176" customFormat="1" ht="11.25" customHeight="1" x14ac:dyDescent="0.2">
      <c r="A88" s="1425" t="s">
        <v>5038</v>
      </c>
      <c r="B88" s="1162">
        <v>65.22</v>
      </c>
      <c r="C88" s="1162">
        <v>65.216999999999999</v>
      </c>
      <c r="D88" s="1163" t="s">
        <v>3492</v>
      </c>
    </row>
    <row r="89" spans="1:4" s="1176" customFormat="1" ht="11.25" customHeight="1" x14ac:dyDescent="0.2">
      <c r="A89" s="1426"/>
      <c r="B89" s="1157">
        <v>65.22</v>
      </c>
      <c r="C89" s="1157">
        <v>65.216999999999999</v>
      </c>
      <c r="D89" s="1164" t="s">
        <v>11</v>
      </c>
    </row>
    <row r="90" spans="1:4" s="1176" customFormat="1" ht="11.25" customHeight="1" x14ac:dyDescent="0.2">
      <c r="A90" s="1425" t="s">
        <v>3827</v>
      </c>
      <c r="B90" s="1162">
        <v>168.14000000000001</v>
      </c>
      <c r="C90" s="1162">
        <v>168.13826</v>
      </c>
      <c r="D90" s="1163" t="s">
        <v>3791</v>
      </c>
    </row>
    <row r="91" spans="1:4" s="1176" customFormat="1" ht="11.25" customHeight="1" x14ac:dyDescent="0.2">
      <c r="A91" s="1426"/>
      <c r="B91" s="1157">
        <v>168.14000000000001</v>
      </c>
      <c r="C91" s="1157">
        <v>168.13826</v>
      </c>
      <c r="D91" s="1164" t="s">
        <v>11</v>
      </c>
    </row>
    <row r="92" spans="1:4" s="1176" customFormat="1" ht="11.25" customHeight="1" x14ac:dyDescent="0.2">
      <c r="A92" s="1425" t="s">
        <v>2880</v>
      </c>
      <c r="B92" s="1162">
        <v>246.65</v>
      </c>
      <c r="C92" s="1162">
        <v>116.651</v>
      </c>
      <c r="D92" s="1163" t="s">
        <v>3213</v>
      </c>
    </row>
    <row r="93" spans="1:4" s="1176" customFormat="1" ht="11.25" customHeight="1" x14ac:dyDescent="0.2">
      <c r="A93" s="1426"/>
      <c r="B93" s="1157">
        <v>246.65</v>
      </c>
      <c r="C93" s="1157">
        <v>116.651</v>
      </c>
      <c r="D93" s="1164" t="s">
        <v>11</v>
      </c>
    </row>
    <row r="94" spans="1:4" s="1176" customFormat="1" ht="11.25" customHeight="1" x14ac:dyDescent="0.2">
      <c r="A94" s="1425" t="s">
        <v>3828</v>
      </c>
      <c r="B94" s="1162">
        <v>150.01</v>
      </c>
      <c r="C94" s="1162">
        <v>0</v>
      </c>
      <c r="D94" s="1163" t="s">
        <v>5039</v>
      </c>
    </row>
    <row r="95" spans="1:4" s="1176" customFormat="1" ht="11.25" customHeight="1" x14ac:dyDescent="0.2">
      <c r="A95" s="1426"/>
      <c r="B95" s="1157">
        <v>150.01</v>
      </c>
      <c r="C95" s="1157">
        <v>0</v>
      </c>
      <c r="D95" s="1164" t="s">
        <v>11</v>
      </c>
    </row>
    <row r="96" spans="1:4" s="1176" customFormat="1" ht="11.25" customHeight="1" x14ac:dyDescent="0.2">
      <c r="A96" s="1425" t="s">
        <v>1748</v>
      </c>
      <c r="B96" s="1162">
        <v>3316</v>
      </c>
      <c r="C96" s="1162">
        <v>3316</v>
      </c>
      <c r="D96" s="1163" t="s">
        <v>662</v>
      </c>
    </row>
    <row r="97" spans="1:4" s="1176" customFormat="1" ht="11.25" customHeight="1" x14ac:dyDescent="0.2">
      <c r="A97" s="1425"/>
      <c r="B97" s="1162">
        <v>44</v>
      </c>
      <c r="C97" s="1162">
        <v>44</v>
      </c>
      <c r="D97" s="1163" t="s">
        <v>659</v>
      </c>
    </row>
    <row r="98" spans="1:4" s="1176" customFormat="1" ht="21" x14ac:dyDescent="0.2">
      <c r="A98" s="1425"/>
      <c r="B98" s="1162">
        <v>180</v>
      </c>
      <c r="C98" s="1162">
        <v>178.06700000000001</v>
      </c>
      <c r="D98" s="1163" t="s">
        <v>658</v>
      </c>
    </row>
    <row r="99" spans="1:4" s="1176" customFormat="1" ht="11.25" customHeight="1" x14ac:dyDescent="0.2">
      <c r="A99" s="1426"/>
      <c r="B99" s="1157">
        <v>3540</v>
      </c>
      <c r="C99" s="1157">
        <v>3538.067</v>
      </c>
      <c r="D99" s="1164" t="s">
        <v>11</v>
      </c>
    </row>
    <row r="100" spans="1:4" s="1176" customFormat="1" ht="11.25" customHeight="1" x14ac:dyDescent="0.2">
      <c r="A100" s="1425" t="s">
        <v>3829</v>
      </c>
      <c r="B100" s="1162">
        <v>450.3</v>
      </c>
      <c r="C100" s="1162">
        <v>450.3</v>
      </c>
      <c r="D100" s="1163" t="s">
        <v>618</v>
      </c>
    </row>
    <row r="101" spans="1:4" s="1176" customFormat="1" ht="11.25" customHeight="1" x14ac:dyDescent="0.2">
      <c r="A101" s="1426"/>
      <c r="B101" s="1157">
        <v>450.3</v>
      </c>
      <c r="C101" s="1157">
        <v>450.3</v>
      </c>
      <c r="D101" s="1164" t="s">
        <v>11</v>
      </c>
    </row>
    <row r="102" spans="1:4" s="1176" customFormat="1" ht="21" x14ac:dyDescent="0.2">
      <c r="A102" s="1425" t="s">
        <v>3322</v>
      </c>
      <c r="B102" s="1162">
        <v>5010</v>
      </c>
      <c r="C102" s="1162">
        <v>5010</v>
      </c>
      <c r="D102" s="1163" t="s">
        <v>661</v>
      </c>
    </row>
    <row r="103" spans="1:4" s="1176" customFormat="1" ht="11.25" customHeight="1" x14ac:dyDescent="0.2">
      <c r="A103" s="1425"/>
      <c r="B103" s="1162">
        <v>12988</v>
      </c>
      <c r="C103" s="1162">
        <v>12988</v>
      </c>
      <c r="D103" s="1163" t="s">
        <v>662</v>
      </c>
    </row>
    <row r="104" spans="1:4" s="1176" customFormat="1" ht="11.25" customHeight="1" x14ac:dyDescent="0.2">
      <c r="A104" s="1426"/>
      <c r="B104" s="1157">
        <v>17998</v>
      </c>
      <c r="C104" s="1157">
        <v>17998</v>
      </c>
      <c r="D104" s="1164" t="s">
        <v>11</v>
      </c>
    </row>
    <row r="105" spans="1:4" s="1176" customFormat="1" ht="11.25" customHeight="1" x14ac:dyDescent="0.2">
      <c r="A105" s="1425" t="s">
        <v>5040</v>
      </c>
      <c r="B105" s="1162">
        <v>150</v>
      </c>
      <c r="C105" s="1162">
        <v>0</v>
      </c>
      <c r="D105" s="1163" t="s">
        <v>3492</v>
      </c>
    </row>
    <row r="106" spans="1:4" s="1176" customFormat="1" ht="11.25" customHeight="1" x14ac:dyDescent="0.2">
      <c r="A106" s="1426"/>
      <c r="B106" s="1157">
        <v>150</v>
      </c>
      <c r="C106" s="1157">
        <v>0</v>
      </c>
      <c r="D106" s="1164" t="s">
        <v>11</v>
      </c>
    </row>
    <row r="107" spans="1:4" s="1176" customFormat="1" ht="11.25" customHeight="1" x14ac:dyDescent="0.2">
      <c r="A107" s="1425" t="s">
        <v>3554</v>
      </c>
      <c r="B107" s="1162">
        <v>100</v>
      </c>
      <c r="C107" s="1162">
        <v>100</v>
      </c>
      <c r="D107" s="1163" t="s">
        <v>4966</v>
      </c>
    </row>
    <row r="108" spans="1:4" s="1176" customFormat="1" ht="11.25" customHeight="1" x14ac:dyDescent="0.2">
      <c r="A108" s="1426"/>
      <c r="B108" s="1157">
        <v>100</v>
      </c>
      <c r="C108" s="1157">
        <v>100</v>
      </c>
      <c r="D108" s="1164" t="s">
        <v>11</v>
      </c>
    </row>
    <row r="109" spans="1:4" s="1176" customFormat="1" ht="11.25" customHeight="1" x14ac:dyDescent="0.2">
      <c r="A109" s="1425" t="s">
        <v>5041</v>
      </c>
      <c r="B109" s="1162">
        <v>130.4</v>
      </c>
      <c r="C109" s="1162">
        <v>130.398</v>
      </c>
      <c r="D109" s="1163" t="s">
        <v>3492</v>
      </c>
    </row>
    <row r="110" spans="1:4" s="1176" customFormat="1" ht="11.25" customHeight="1" x14ac:dyDescent="0.2">
      <c r="A110" s="1426"/>
      <c r="B110" s="1157">
        <v>130.4</v>
      </c>
      <c r="C110" s="1157">
        <v>130.398</v>
      </c>
      <c r="D110" s="1164" t="s">
        <v>11</v>
      </c>
    </row>
    <row r="111" spans="1:4" s="1176" customFormat="1" ht="11.25" customHeight="1" x14ac:dyDescent="0.2">
      <c r="A111" s="1425" t="s">
        <v>3150</v>
      </c>
      <c r="B111" s="1162">
        <v>85</v>
      </c>
      <c r="C111" s="1162">
        <v>85</v>
      </c>
      <c r="D111" s="1163" t="s">
        <v>5025</v>
      </c>
    </row>
    <row r="112" spans="1:4" s="1176" customFormat="1" ht="11.25" customHeight="1" x14ac:dyDescent="0.2">
      <c r="A112" s="1426"/>
      <c r="B112" s="1157">
        <v>85</v>
      </c>
      <c r="C112" s="1157">
        <v>85</v>
      </c>
      <c r="D112" s="1164" t="s">
        <v>11</v>
      </c>
    </row>
    <row r="113" spans="1:4" s="1176" customFormat="1" ht="11.25" customHeight="1" x14ac:dyDescent="0.2">
      <c r="A113" s="1425" t="s">
        <v>3323</v>
      </c>
      <c r="B113" s="1162">
        <v>200</v>
      </c>
      <c r="C113" s="1162">
        <v>200</v>
      </c>
      <c r="D113" s="1163" t="s">
        <v>3790</v>
      </c>
    </row>
    <row r="114" spans="1:4" s="1176" customFormat="1" ht="11.25" customHeight="1" x14ac:dyDescent="0.2">
      <c r="A114" s="1426"/>
      <c r="B114" s="1157">
        <v>200</v>
      </c>
      <c r="C114" s="1157">
        <v>200</v>
      </c>
      <c r="D114" s="1164" t="s">
        <v>11</v>
      </c>
    </row>
    <row r="115" spans="1:4" s="1176" customFormat="1" ht="21" x14ac:dyDescent="0.2">
      <c r="A115" s="1425" t="s">
        <v>2685</v>
      </c>
      <c r="B115" s="1162">
        <v>266</v>
      </c>
      <c r="C115" s="1162">
        <v>266</v>
      </c>
      <c r="D115" s="1163" t="s">
        <v>661</v>
      </c>
    </row>
    <row r="116" spans="1:4" s="1176" customFormat="1" ht="11.25" customHeight="1" x14ac:dyDescent="0.2">
      <c r="A116" s="1426"/>
      <c r="B116" s="1157">
        <v>266</v>
      </c>
      <c r="C116" s="1157">
        <v>266</v>
      </c>
      <c r="D116" s="1164" t="s">
        <v>11</v>
      </c>
    </row>
    <row r="117" spans="1:4" s="1176" customFormat="1" ht="11.25" customHeight="1" x14ac:dyDescent="0.2">
      <c r="A117" s="1425" t="s">
        <v>1749</v>
      </c>
      <c r="B117" s="1162">
        <v>900</v>
      </c>
      <c r="C117" s="1162">
        <v>900</v>
      </c>
      <c r="D117" s="1163" t="s">
        <v>696</v>
      </c>
    </row>
    <row r="118" spans="1:4" s="1176" customFormat="1" ht="11.25" customHeight="1" x14ac:dyDescent="0.2">
      <c r="A118" s="1426"/>
      <c r="B118" s="1157">
        <v>900</v>
      </c>
      <c r="C118" s="1157">
        <v>900</v>
      </c>
      <c r="D118" s="1164" t="s">
        <v>11</v>
      </c>
    </row>
    <row r="119" spans="1:4" s="1176" customFormat="1" ht="11.25" customHeight="1" x14ac:dyDescent="0.2">
      <c r="A119" s="1425" t="s">
        <v>5042</v>
      </c>
      <c r="B119" s="1162">
        <v>57.6</v>
      </c>
      <c r="C119" s="1162">
        <v>57.6</v>
      </c>
      <c r="D119" s="1163" t="s">
        <v>3492</v>
      </c>
    </row>
    <row r="120" spans="1:4" s="1176" customFormat="1" ht="11.25" customHeight="1" x14ac:dyDescent="0.2">
      <c r="A120" s="1426"/>
      <c r="B120" s="1157">
        <v>57.6</v>
      </c>
      <c r="C120" s="1157">
        <v>57.6</v>
      </c>
      <c r="D120" s="1164" t="s">
        <v>11</v>
      </c>
    </row>
    <row r="121" spans="1:4" s="1176" customFormat="1" ht="11.25" customHeight="1" x14ac:dyDescent="0.2">
      <c r="A121" s="1425" t="s">
        <v>5043</v>
      </c>
      <c r="B121" s="1162">
        <v>150</v>
      </c>
      <c r="C121" s="1162">
        <v>150</v>
      </c>
      <c r="D121" s="1163" t="s">
        <v>3492</v>
      </c>
    </row>
    <row r="122" spans="1:4" s="1176" customFormat="1" ht="11.25" customHeight="1" x14ac:dyDescent="0.2">
      <c r="A122" s="1426"/>
      <c r="B122" s="1157">
        <v>150</v>
      </c>
      <c r="C122" s="1157">
        <v>150</v>
      </c>
      <c r="D122" s="1164" t="s">
        <v>11</v>
      </c>
    </row>
    <row r="123" spans="1:4" s="1176" customFormat="1" ht="11.25" customHeight="1" x14ac:dyDescent="0.2">
      <c r="A123" s="1425" t="s">
        <v>3830</v>
      </c>
      <c r="B123" s="1162">
        <v>50</v>
      </c>
      <c r="C123" s="1162">
        <v>50</v>
      </c>
      <c r="D123" s="1163" t="s">
        <v>2641</v>
      </c>
    </row>
    <row r="124" spans="1:4" s="1176" customFormat="1" ht="11.25" customHeight="1" x14ac:dyDescent="0.2">
      <c r="A124" s="1426"/>
      <c r="B124" s="1157">
        <v>50</v>
      </c>
      <c r="C124" s="1157">
        <v>50</v>
      </c>
      <c r="D124" s="1164" t="s">
        <v>11</v>
      </c>
    </row>
    <row r="125" spans="1:4" s="1176" customFormat="1" ht="11.25" customHeight="1" x14ac:dyDescent="0.2">
      <c r="A125" s="1425" t="s">
        <v>1750</v>
      </c>
      <c r="B125" s="1162">
        <v>110</v>
      </c>
      <c r="C125" s="1162">
        <v>108.4</v>
      </c>
      <c r="D125" s="1163" t="s">
        <v>2639</v>
      </c>
    </row>
    <row r="126" spans="1:4" s="1176" customFormat="1" ht="21" x14ac:dyDescent="0.2">
      <c r="A126" s="1425"/>
      <c r="B126" s="1162">
        <v>75</v>
      </c>
      <c r="C126" s="1162">
        <v>75</v>
      </c>
      <c r="D126" s="1163" t="s">
        <v>661</v>
      </c>
    </row>
    <row r="127" spans="1:4" s="1176" customFormat="1" ht="11.25" customHeight="1" x14ac:dyDescent="0.2">
      <c r="A127" s="1425"/>
      <c r="B127" s="1162">
        <v>2192</v>
      </c>
      <c r="C127" s="1162">
        <v>2192</v>
      </c>
      <c r="D127" s="1163" t="s">
        <v>662</v>
      </c>
    </row>
    <row r="128" spans="1:4" s="1176" customFormat="1" ht="21" x14ac:dyDescent="0.2">
      <c r="A128" s="1425"/>
      <c r="B128" s="1162">
        <v>312</v>
      </c>
      <c r="C128" s="1162">
        <v>312</v>
      </c>
      <c r="D128" s="1163" t="s">
        <v>658</v>
      </c>
    </row>
    <row r="129" spans="1:4" s="1176" customFormat="1" ht="11.25" customHeight="1" x14ac:dyDescent="0.2">
      <c r="A129" s="1425"/>
      <c r="B129" s="1162">
        <v>4478.01</v>
      </c>
      <c r="C129" s="1162">
        <v>4478</v>
      </c>
      <c r="D129" s="1163" t="s">
        <v>3180</v>
      </c>
    </row>
    <row r="130" spans="1:4" s="1176" customFormat="1" ht="11.25" customHeight="1" x14ac:dyDescent="0.2">
      <c r="A130" s="1426"/>
      <c r="B130" s="1157">
        <v>7167.01</v>
      </c>
      <c r="C130" s="1157">
        <v>7165.4</v>
      </c>
      <c r="D130" s="1164" t="s">
        <v>11</v>
      </c>
    </row>
    <row r="131" spans="1:4" s="1176" customFormat="1" ht="11.25" customHeight="1" x14ac:dyDescent="0.2">
      <c r="A131" s="1425" t="s">
        <v>3831</v>
      </c>
      <c r="B131" s="1162">
        <v>37.4</v>
      </c>
      <c r="C131" s="1162">
        <v>37.4</v>
      </c>
      <c r="D131" s="1163" t="s">
        <v>719</v>
      </c>
    </row>
    <row r="132" spans="1:4" s="1176" customFormat="1" ht="11.25" customHeight="1" x14ac:dyDescent="0.2">
      <c r="A132" s="1426"/>
      <c r="B132" s="1157">
        <v>37.4</v>
      </c>
      <c r="C132" s="1157">
        <v>37.4</v>
      </c>
      <c r="D132" s="1164" t="s">
        <v>11</v>
      </c>
    </row>
    <row r="133" spans="1:4" s="1176" customFormat="1" ht="11.25" customHeight="1" x14ac:dyDescent="0.2">
      <c r="A133" s="1425" t="s">
        <v>5044</v>
      </c>
      <c r="B133" s="1162">
        <v>100</v>
      </c>
      <c r="C133" s="1162">
        <v>0</v>
      </c>
      <c r="D133" s="1163" t="s">
        <v>3213</v>
      </c>
    </row>
    <row r="134" spans="1:4" s="1176" customFormat="1" ht="11.25" customHeight="1" x14ac:dyDescent="0.2">
      <c r="A134" s="1426"/>
      <c r="B134" s="1157">
        <v>100</v>
      </c>
      <c r="C134" s="1157">
        <v>0</v>
      </c>
      <c r="D134" s="1164" t="s">
        <v>11</v>
      </c>
    </row>
    <row r="135" spans="1:4" s="1176" customFormat="1" ht="11.25" customHeight="1" x14ac:dyDescent="0.2">
      <c r="A135" s="1425" t="s">
        <v>5045</v>
      </c>
      <c r="B135" s="1162">
        <v>784</v>
      </c>
      <c r="C135" s="1162">
        <v>784</v>
      </c>
      <c r="D135" s="1163" t="s">
        <v>3492</v>
      </c>
    </row>
    <row r="136" spans="1:4" s="1176" customFormat="1" ht="11.25" customHeight="1" x14ac:dyDescent="0.2">
      <c r="A136" s="1426"/>
      <c r="B136" s="1157">
        <v>784</v>
      </c>
      <c r="C136" s="1157">
        <v>784</v>
      </c>
      <c r="D136" s="1164" t="s">
        <v>11</v>
      </c>
    </row>
    <row r="137" spans="1:4" s="1176" customFormat="1" ht="11.25" customHeight="1" x14ac:dyDescent="0.2">
      <c r="A137" s="1425" t="s">
        <v>5046</v>
      </c>
      <c r="B137" s="1162">
        <v>150</v>
      </c>
      <c r="C137" s="1162">
        <v>150</v>
      </c>
      <c r="D137" s="1163" t="s">
        <v>3492</v>
      </c>
    </row>
    <row r="138" spans="1:4" s="1176" customFormat="1" ht="11.25" customHeight="1" x14ac:dyDescent="0.2">
      <c r="A138" s="1426"/>
      <c r="B138" s="1157">
        <v>150</v>
      </c>
      <c r="C138" s="1157">
        <v>150</v>
      </c>
      <c r="D138" s="1164" t="s">
        <v>11</v>
      </c>
    </row>
    <row r="139" spans="1:4" s="1176" customFormat="1" ht="11.25" customHeight="1" x14ac:dyDescent="0.2">
      <c r="A139" s="1425" t="s">
        <v>1751</v>
      </c>
      <c r="B139" s="1162">
        <v>80</v>
      </c>
      <c r="C139" s="1162">
        <v>80</v>
      </c>
      <c r="D139" s="1163" t="s">
        <v>3324</v>
      </c>
    </row>
    <row r="140" spans="1:4" s="1176" customFormat="1" ht="21" x14ac:dyDescent="0.2">
      <c r="A140" s="1425"/>
      <c r="B140" s="1162">
        <v>200</v>
      </c>
      <c r="C140" s="1162">
        <v>200</v>
      </c>
      <c r="D140" s="1163" t="s">
        <v>658</v>
      </c>
    </row>
    <row r="141" spans="1:4" s="1176" customFormat="1" ht="11.25" customHeight="1" x14ac:dyDescent="0.2">
      <c r="A141" s="1426"/>
      <c r="B141" s="1157">
        <v>280</v>
      </c>
      <c r="C141" s="1157">
        <v>280</v>
      </c>
      <c r="D141" s="1164" t="s">
        <v>11</v>
      </c>
    </row>
    <row r="142" spans="1:4" s="1176" customFormat="1" ht="11.25" customHeight="1" x14ac:dyDescent="0.2">
      <c r="A142" s="1425" t="s">
        <v>5047</v>
      </c>
      <c r="B142" s="1162">
        <v>299.11</v>
      </c>
      <c r="C142" s="1162">
        <v>299.113</v>
      </c>
      <c r="D142" s="1163" t="s">
        <v>3492</v>
      </c>
    </row>
    <row r="143" spans="1:4" s="1176" customFormat="1" ht="11.25" customHeight="1" x14ac:dyDescent="0.2">
      <c r="A143" s="1426"/>
      <c r="B143" s="1157">
        <v>299.11</v>
      </c>
      <c r="C143" s="1157">
        <v>299.113</v>
      </c>
      <c r="D143" s="1164" t="s">
        <v>11</v>
      </c>
    </row>
    <row r="144" spans="1:4" s="1176" customFormat="1" ht="11.25" customHeight="1" x14ac:dyDescent="0.2">
      <c r="A144" s="1425" t="s">
        <v>5048</v>
      </c>
      <c r="B144" s="1162">
        <v>281.87</v>
      </c>
      <c r="C144" s="1162">
        <v>84.56</v>
      </c>
      <c r="D144" s="1163" t="s">
        <v>3492</v>
      </c>
    </row>
    <row r="145" spans="1:4" s="1176" customFormat="1" ht="11.25" customHeight="1" x14ac:dyDescent="0.2">
      <c r="A145" s="1426"/>
      <c r="B145" s="1157">
        <v>281.87</v>
      </c>
      <c r="C145" s="1157">
        <v>84.56</v>
      </c>
      <c r="D145" s="1164" t="s">
        <v>11</v>
      </c>
    </row>
    <row r="146" spans="1:4" s="1176" customFormat="1" ht="11.25" customHeight="1" x14ac:dyDescent="0.2">
      <c r="A146" s="1425" t="s">
        <v>5049</v>
      </c>
      <c r="B146" s="1162">
        <v>99.75</v>
      </c>
      <c r="C146" s="1162">
        <v>99.75</v>
      </c>
      <c r="D146" s="1163" t="s">
        <v>639</v>
      </c>
    </row>
    <row r="147" spans="1:4" s="1176" customFormat="1" ht="11.25" customHeight="1" x14ac:dyDescent="0.2">
      <c r="A147" s="1425"/>
      <c r="B147" s="1162">
        <v>300</v>
      </c>
      <c r="C147" s="1162">
        <v>0</v>
      </c>
      <c r="D147" s="1163" t="s">
        <v>3492</v>
      </c>
    </row>
    <row r="148" spans="1:4" s="1176" customFormat="1" ht="11.25" customHeight="1" x14ac:dyDescent="0.2">
      <c r="A148" s="1426"/>
      <c r="B148" s="1157">
        <v>399.75</v>
      </c>
      <c r="C148" s="1157">
        <v>99.75</v>
      </c>
      <c r="D148" s="1164" t="s">
        <v>11</v>
      </c>
    </row>
    <row r="149" spans="1:4" s="1176" customFormat="1" ht="11.25" customHeight="1" x14ac:dyDescent="0.2">
      <c r="A149" s="1425" t="s">
        <v>1752</v>
      </c>
      <c r="B149" s="1162">
        <v>80</v>
      </c>
      <c r="C149" s="1162">
        <v>80</v>
      </c>
      <c r="D149" s="1163" t="s">
        <v>3324</v>
      </c>
    </row>
    <row r="150" spans="1:4" s="1176" customFormat="1" ht="11.25" customHeight="1" x14ac:dyDescent="0.2">
      <c r="A150" s="1426"/>
      <c r="B150" s="1157">
        <v>80</v>
      </c>
      <c r="C150" s="1157">
        <v>80</v>
      </c>
      <c r="D150" s="1164" t="s">
        <v>11</v>
      </c>
    </row>
    <row r="151" spans="1:4" s="1176" customFormat="1" ht="11.25" customHeight="1" x14ac:dyDescent="0.2">
      <c r="A151" s="1425" t="s">
        <v>2881</v>
      </c>
      <c r="B151" s="1162">
        <v>250</v>
      </c>
      <c r="C151" s="1162">
        <v>250</v>
      </c>
      <c r="D151" s="1163" t="s">
        <v>3790</v>
      </c>
    </row>
    <row r="152" spans="1:4" s="1176" customFormat="1" ht="11.25" customHeight="1" x14ac:dyDescent="0.2">
      <c r="A152" s="1425"/>
      <c r="B152" s="1162">
        <v>700</v>
      </c>
      <c r="C152" s="1162">
        <v>700</v>
      </c>
      <c r="D152" s="1163" t="s">
        <v>400</v>
      </c>
    </row>
    <row r="153" spans="1:4" s="1176" customFormat="1" ht="11.25" customHeight="1" x14ac:dyDescent="0.2">
      <c r="A153" s="1426"/>
      <c r="B153" s="1157">
        <v>950</v>
      </c>
      <c r="C153" s="1157">
        <v>950</v>
      </c>
      <c r="D153" s="1164" t="s">
        <v>11</v>
      </c>
    </row>
    <row r="154" spans="1:4" s="1176" customFormat="1" ht="11.25" customHeight="1" x14ac:dyDescent="0.2">
      <c r="A154" s="1425" t="s">
        <v>4412</v>
      </c>
      <c r="B154" s="1162">
        <v>200</v>
      </c>
      <c r="C154" s="1162">
        <v>200</v>
      </c>
      <c r="D154" s="1163" t="s">
        <v>4945</v>
      </c>
    </row>
    <row r="155" spans="1:4" s="1176" customFormat="1" ht="11.25" customHeight="1" x14ac:dyDescent="0.2">
      <c r="A155" s="1426"/>
      <c r="B155" s="1157">
        <v>200</v>
      </c>
      <c r="C155" s="1157">
        <v>200</v>
      </c>
      <c r="D155" s="1164" t="s">
        <v>11</v>
      </c>
    </row>
    <row r="156" spans="1:4" s="1176" customFormat="1" ht="11.25" customHeight="1" x14ac:dyDescent="0.2">
      <c r="A156" s="1425" t="s">
        <v>2795</v>
      </c>
      <c r="B156" s="1162">
        <v>200</v>
      </c>
      <c r="C156" s="1162">
        <v>200</v>
      </c>
      <c r="D156" s="1163" t="s">
        <v>5017</v>
      </c>
    </row>
    <row r="157" spans="1:4" s="1176" customFormat="1" ht="11.25" customHeight="1" x14ac:dyDescent="0.2">
      <c r="A157" s="1426"/>
      <c r="B157" s="1157">
        <v>200</v>
      </c>
      <c r="C157" s="1157">
        <v>200</v>
      </c>
      <c r="D157" s="1164" t="s">
        <v>11</v>
      </c>
    </row>
    <row r="158" spans="1:4" s="1176" customFormat="1" ht="21" x14ac:dyDescent="0.2">
      <c r="A158" s="1425" t="s">
        <v>3832</v>
      </c>
      <c r="B158" s="1162">
        <v>236.5</v>
      </c>
      <c r="C158" s="1162">
        <v>236.5</v>
      </c>
      <c r="D158" s="1163" t="s">
        <v>658</v>
      </c>
    </row>
    <row r="159" spans="1:4" s="1176" customFormat="1" ht="11.25" customHeight="1" x14ac:dyDescent="0.2">
      <c r="A159" s="1426"/>
      <c r="B159" s="1157">
        <v>236.5</v>
      </c>
      <c r="C159" s="1157">
        <v>236.5</v>
      </c>
      <c r="D159" s="1164" t="s">
        <v>11</v>
      </c>
    </row>
    <row r="160" spans="1:4" s="1176" customFormat="1" ht="11.25" customHeight="1" x14ac:dyDescent="0.2">
      <c r="A160" s="1425" t="s">
        <v>5050</v>
      </c>
      <c r="B160" s="1162">
        <v>441.55</v>
      </c>
      <c r="C160" s="1162">
        <v>441.54699999999997</v>
      </c>
      <c r="D160" s="1163" t="s">
        <v>3492</v>
      </c>
    </row>
    <row r="161" spans="1:4" s="1176" customFormat="1" ht="11.25" customHeight="1" x14ac:dyDescent="0.2">
      <c r="A161" s="1426"/>
      <c r="B161" s="1157">
        <v>441.55</v>
      </c>
      <c r="C161" s="1157">
        <v>441.54699999999997</v>
      </c>
      <c r="D161" s="1164" t="s">
        <v>11</v>
      </c>
    </row>
    <row r="162" spans="1:4" s="1176" customFormat="1" ht="11.25" customHeight="1" x14ac:dyDescent="0.2">
      <c r="A162" s="1425" t="s">
        <v>5051</v>
      </c>
      <c r="B162" s="1162">
        <v>143.88</v>
      </c>
      <c r="C162" s="1162">
        <v>143.87799999999999</v>
      </c>
      <c r="D162" s="1163" t="s">
        <v>3492</v>
      </c>
    </row>
    <row r="163" spans="1:4" s="1176" customFormat="1" ht="11.25" customHeight="1" x14ac:dyDescent="0.2">
      <c r="A163" s="1426"/>
      <c r="B163" s="1157">
        <v>143.88</v>
      </c>
      <c r="C163" s="1157">
        <v>143.87799999999999</v>
      </c>
      <c r="D163" s="1164" t="s">
        <v>11</v>
      </c>
    </row>
    <row r="164" spans="1:4" s="1176" customFormat="1" ht="21" x14ac:dyDescent="0.2">
      <c r="A164" s="1425" t="s">
        <v>1753</v>
      </c>
      <c r="B164" s="1162">
        <v>994</v>
      </c>
      <c r="C164" s="1162">
        <v>994</v>
      </c>
      <c r="D164" s="1163" t="s">
        <v>661</v>
      </c>
    </row>
    <row r="165" spans="1:4" s="1176" customFormat="1" ht="11.25" customHeight="1" x14ac:dyDescent="0.2">
      <c r="A165" s="1425"/>
      <c r="B165" s="1162">
        <v>5229</v>
      </c>
      <c r="C165" s="1162">
        <v>5229</v>
      </c>
      <c r="D165" s="1163" t="s">
        <v>662</v>
      </c>
    </row>
    <row r="166" spans="1:4" s="1176" customFormat="1" ht="11.25" customHeight="1" x14ac:dyDescent="0.2">
      <c r="A166" s="1426"/>
      <c r="B166" s="1157">
        <v>6223</v>
      </c>
      <c r="C166" s="1157">
        <v>6223</v>
      </c>
      <c r="D166" s="1164" t="s">
        <v>11</v>
      </c>
    </row>
    <row r="167" spans="1:4" s="1176" customFormat="1" ht="11.25" customHeight="1" x14ac:dyDescent="0.2">
      <c r="A167" s="1425" t="s">
        <v>1754</v>
      </c>
      <c r="B167" s="1162">
        <v>80</v>
      </c>
      <c r="C167" s="1162">
        <v>80</v>
      </c>
      <c r="D167" s="1163" t="s">
        <v>3324</v>
      </c>
    </row>
    <row r="168" spans="1:4" s="1176" customFormat="1" ht="21" x14ac:dyDescent="0.2">
      <c r="A168" s="1425"/>
      <c r="B168" s="1162">
        <v>8069</v>
      </c>
      <c r="C168" s="1162">
        <v>8069</v>
      </c>
      <c r="D168" s="1163" t="s">
        <v>661</v>
      </c>
    </row>
    <row r="169" spans="1:4" s="1176" customFormat="1" ht="11.25" customHeight="1" x14ac:dyDescent="0.2">
      <c r="A169" s="1425"/>
      <c r="B169" s="1162">
        <v>34.299999999999997</v>
      </c>
      <c r="C169" s="1162">
        <v>34.299999999999997</v>
      </c>
      <c r="D169" s="1163" t="s">
        <v>5052</v>
      </c>
    </row>
    <row r="170" spans="1:4" s="1176" customFormat="1" ht="11.25" customHeight="1" x14ac:dyDescent="0.2">
      <c r="A170" s="1425"/>
      <c r="B170" s="1162">
        <v>137446</v>
      </c>
      <c r="C170" s="1162">
        <v>137446</v>
      </c>
      <c r="D170" s="1163" t="s">
        <v>662</v>
      </c>
    </row>
    <row r="171" spans="1:4" s="1176" customFormat="1" ht="11.25" customHeight="1" x14ac:dyDescent="0.2">
      <c r="A171" s="1425"/>
      <c r="B171" s="1162">
        <v>2200</v>
      </c>
      <c r="C171" s="1162">
        <v>2200</v>
      </c>
      <c r="D171" s="1163" t="s">
        <v>659</v>
      </c>
    </row>
    <row r="172" spans="1:4" s="1176" customFormat="1" ht="11.25" customHeight="1" x14ac:dyDescent="0.2">
      <c r="A172" s="1425"/>
      <c r="B172" s="1162">
        <v>41133.01</v>
      </c>
      <c r="C172" s="1162">
        <v>41133</v>
      </c>
      <c r="D172" s="1163" t="s">
        <v>3180</v>
      </c>
    </row>
    <row r="173" spans="1:4" s="1176" customFormat="1" ht="11.25" customHeight="1" x14ac:dyDescent="0.2">
      <c r="A173" s="1426"/>
      <c r="B173" s="1157">
        <v>188962.31</v>
      </c>
      <c r="C173" s="1157">
        <v>188962.3</v>
      </c>
      <c r="D173" s="1164" t="s">
        <v>11</v>
      </c>
    </row>
    <row r="174" spans="1:4" s="1176" customFormat="1" ht="11.25" customHeight="1" x14ac:dyDescent="0.2">
      <c r="A174" s="1425" t="s">
        <v>502</v>
      </c>
      <c r="B174" s="1162">
        <v>149.5</v>
      </c>
      <c r="C174" s="1162">
        <v>149.5</v>
      </c>
      <c r="D174" s="1163" t="s">
        <v>720</v>
      </c>
    </row>
    <row r="175" spans="1:4" s="1176" customFormat="1" ht="11.25" customHeight="1" x14ac:dyDescent="0.2">
      <c r="A175" s="1426"/>
      <c r="B175" s="1157">
        <v>149.5</v>
      </c>
      <c r="C175" s="1157">
        <v>149.5</v>
      </c>
      <c r="D175" s="1164" t="s">
        <v>11</v>
      </c>
    </row>
    <row r="176" spans="1:4" s="1176" customFormat="1" ht="11.25" customHeight="1" x14ac:dyDescent="0.2">
      <c r="A176" s="1425" t="s">
        <v>3833</v>
      </c>
      <c r="B176" s="1162">
        <v>880</v>
      </c>
      <c r="C176" s="1162">
        <v>880</v>
      </c>
      <c r="D176" s="1163" t="s">
        <v>673</v>
      </c>
    </row>
    <row r="177" spans="1:4" s="1176" customFormat="1" ht="11.25" customHeight="1" x14ac:dyDescent="0.2">
      <c r="A177" s="1425"/>
      <c r="B177" s="1162">
        <v>200</v>
      </c>
      <c r="C177" s="1162">
        <v>200</v>
      </c>
      <c r="D177" s="1163" t="s">
        <v>4966</v>
      </c>
    </row>
    <row r="178" spans="1:4" s="1176" customFormat="1" ht="11.25" customHeight="1" x14ac:dyDescent="0.2">
      <c r="A178" s="1426"/>
      <c r="B178" s="1157">
        <v>1080</v>
      </c>
      <c r="C178" s="1157">
        <v>1080</v>
      </c>
      <c r="D178" s="1164" t="s">
        <v>11</v>
      </c>
    </row>
    <row r="179" spans="1:4" s="1176" customFormat="1" ht="11.25" customHeight="1" x14ac:dyDescent="0.2">
      <c r="A179" s="1425" t="s">
        <v>5053</v>
      </c>
      <c r="B179" s="1162">
        <v>200</v>
      </c>
      <c r="C179" s="1162">
        <v>200</v>
      </c>
      <c r="D179" s="1163" t="s">
        <v>3836</v>
      </c>
    </row>
    <row r="180" spans="1:4" s="1176" customFormat="1" ht="11.25" customHeight="1" x14ac:dyDescent="0.2">
      <c r="A180" s="1426"/>
      <c r="B180" s="1157">
        <v>200</v>
      </c>
      <c r="C180" s="1157">
        <v>200</v>
      </c>
      <c r="D180" s="1164" t="s">
        <v>11</v>
      </c>
    </row>
    <row r="181" spans="1:4" s="1176" customFormat="1" ht="11.25" customHeight="1" x14ac:dyDescent="0.2">
      <c r="A181" s="1425" t="s">
        <v>5054</v>
      </c>
      <c r="B181" s="1162">
        <v>145.49</v>
      </c>
      <c r="C181" s="1162">
        <v>0</v>
      </c>
      <c r="D181" s="1163" t="s">
        <v>3492</v>
      </c>
    </row>
    <row r="182" spans="1:4" s="1176" customFormat="1" ht="11.25" customHeight="1" x14ac:dyDescent="0.2">
      <c r="A182" s="1426"/>
      <c r="B182" s="1157">
        <v>145.49</v>
      </c>
      <c r="C182" s="1157">
        <v>0</v>
      </c>
      <c r="D182" s="1164" t="s">
        <v>11</v>
      </c>
    </row>
    <row r="183" spans="1:4" s="1176" customFormat="1" ht="11.25" customHeight="1" x14ac:dyDescent="0.2">
      <c r="A183" s="1425" t="s">
        <v>2796</v>
      </c>
      <c r="B183" s="1162">
        <v>200</v>
      </c>
      <c r="C183" s="1162">
        <v>0</v>
      </c>
      <c r="D183" s="1163" t="s">
        <v>5017</v>
      </c>
    </row>
    <row r="184" spans="1:4" s="1176" customFormat="1" ht="11.25" customHeight="1" x14ac:dyDescent="0.2">
      <c r="A184" s="1426"/>
      <c r="B184" s="1157">
        <v>200</v>
      </c>
      <c r="C184" s="1157">
        <v>0</v>
      </c>
      <c r="D184" s="1164" t="s">
        <v>11</v>
      </c>
    </row>
    <row r="185" spans="1:4" s="1176" customFormat="1" ht="11.25" customHeight="1" x14ac:dyDescent="0.2">
      <c r="A185" s="1425" t="s">
        <v>2882</v>
      </c>
      <c r="B185" s="1162">
        <v>5992</v>
      </c>
      <c r="C185" s="1162">
        <v>5992</v>
      </c>
      <c r="D185" s="1163" t="s">
        <v>662</v>
      </c>
    </row>
    <row r="186" spans="1:4" s="1176" customFormat="1" ht="11.25" customHeight="1" x14ac:dyDescent="0.2">
      <c r="A186" s="1426"/>
      <c r="B186" s="1157">
        <v>5992</v>
      </c>
      <c r="C186" s="1157">
        <v>5992</v>
      </c>
      <c r="D186" s="1164" t="s">
        <v>11</v>
      </c>
    </row>
    <row r="187" spans="1:4" s="1176" customFormat="1" ht="21" x14ac:dyDescent="0.2">
      <c r="A187" s="1425" t="s">
        <v>1755</v>
      </c>
      <c r="B187" s="1162">
        <v>89</v>
      </c>
      <c r="C187" s="1162">
        <v>89</v>
      </c>
      <c r="D187" s="1163" t="s">
        <v>661</v>
      </c>
    </row>
    <row r="188" spans="1:4" s="1176" customFormat="1" ht="11.25" customHeight="1" x14ac:dyDescent="0.2">
      <c r="A188" s="1425"/>
      <c r="B188" s="1162">
        <v>2591</v>
      </c>
      <c r="C188" s="1162">
        <v>2591</v>
      </c>
      <c r="D188" s="1163" t="s">
        <v>662</v>
      </c>
    </row>
    <row r="189" spans="1:4" s="1176" customFormat="1" ht="11.25" customHeight="1" x14ac:dyDescent="0.2">
      <c r="A189" s="1426"/>
      <c r="B189" s="1157">
        <v>2680</v>
      </c>
      <c r="C189" s="1157">
        <v>2680</v>
      </c>
      <c r="D189" s="1164" t="s">
        <v>11</v>
      </c>
    </row>
    <row r="190" spans="1:4" s="1176" customFormat="1" ht="11.25" customHeight="1" x14ac:dyDescent="0.2">
      <c r="A190" s="1425" t="s">
        <v>3325</v>
      </c>
      <c r="B190" s="1162">
        <v>80</v>
      </c>
      <c r="C190" s="1162">
        <v>74.275000000000006</v>
      </c>
      <c r="D190" s="1163" t="s">
        <v>617</v>
      </c>
    </row>
    <row r="191" spans="1:4" s="1176" customFormat="1" ht="11.25" customHeight="1" x14ac:dyDescent="0.2">
      <c r="A191" s="1426"/>
      <c r="B191" s="1157">
        <v>80</v>
      </c>
      <c r="C191" s="1157">
        <v>74.275000000000006</v>
      </c>
      <c r="D191" s="1164" t="s">
        <v>11</v>
      </c>
    </row>
    <row r="192" spans="1:4" s="1176" customFormat="1" ht="11.25" customHeight="1" x14ac:dyDescent="0.2">
      <c r="A192" s="1425" t="s">
        <v>2883</v>
      </c>
      <c r="B192" s="1162">
        <v>140</v>
      </c>
      <c r="C192" s="1162">
        <v>140</v>
      </c>
      <c r="D192" s="1163" t="s">
        <v>617</v>
      </c>
    </row>
    <row r="193" spans="1:4" s="1176" customFormat="1" ht="11.25" customHeight="1" x14ac:dyDescent="0.2">
      <c r="A193" s="1426"/>
      <c r="B193" s="1157">
        <v>140</v>
      </c>
      <c r="C193" s="1157">
        <v>140</v>
      </c>
      <c r="D193" s="1164" t="s">
        <v>11</v>
      </c>
    </row>
    <row r="194" spans="1:4" s="1176" customFormat="1" ht="11.25" customHeight="1" x14ac:dyDescent="0.2">
      <c r="A194" s="1425" t="s">
        <v>5055</v>
      </c>
      <c r="B194" s="1162">
        <v>40</v>
      </c>
      <c r="C194" s="1162">
        <v>40</v>
      </c>
      <c r="D194" s="1163" t="s">
        <v>3300</v>
      </c>
    </row>
    <row r="195" spans="1:4" s="1176" customFormat="1" ht="11.25" customHeight="1" x14ac:dyDescent="0.2">
      <c r="A195" s="1426"/>
      <c r="B195" s="1157">
        <v>40</v>
      </c>
      <c r="C195" s="1157">
        <v>40</v>
      </c>
      <c r="D195" s="1164" t="s">
        <v>11</v>
      </c>
    </row>
    <row r="196" spans="1:4" s="1176" customFormat="1" ht="11.25" customHeight="1" x14ac:dyDescent="0.2">
      <c r="A196" s="1425" t="s">
        <v>3551</v>
      </c>
      <c r="B196" s="1162">
        <v>100</v>
      </c>
      <c r="C196" s="1162">
        <v>100</v>
      </c>
      <c r="D196" s="1163" t="s">
        <v>2641</v>
      </c>
    </row>
    <row r="197" spans="1:4" s="1176" customFormat="1" ht="11.25" customHeight="1" x14ac:dyDescent="0.2">
      <c r="A197" s="1425"/>
      <c r="B197" s="1162">
        <v>6</v>
      </c>
      <c r="C197" s="1162">
        <v>6</v>
      </c>
      <c r="D197" s="1163" t="s">
        <v>4947</v>
      </c>
    </row>
    <row r="198" spans="1:4" s="1176" customFormat="1" ht="11.25" customHeight="1" x14ac:dyDescent="0.2">
      <c r="A198" s="1426"/>
      <c r="B198" s="1157">
        <v>106</v>
      </c>
      <c r="C198" s="1157">
        <v>106</v>
      </c>
      <c r="D198" s="1164" t="s">
        <v>11</v>
      </c>
    </row>
    <row r="199" spans="1:4" s="1176" customFormat="1" ht="11.25" customHeight="1" x14ac:dyDescent="0.2">
      <c r="A199" s="1425" t="s">
        <v>5056</v>
      </c>
      <c r="B199" s="1162">
        <v>50</v>
      </c>
      <c r="C199" s="1162">
        <v>50</v>
      </c>
      <c r="D199" s="1163" t="s">
        <v>2641</v>
      </c>
    </row>
    <row r="200" spans="1:4" s="1176" customFormat="1" ht="11.25" customHeight="1" x14ac:dyDescent="0.2">
      <c r="A200" s="1426"/>
      <c r="B200" s="1157">
        <v>50</v>
      </c>
      <c r="C200" s="1157">
        <v>50</v>
      </c>
      <c r="D200" s="1164" t="s">
        <v>11</v>
      </c>
    </row>
    <row r="201" spans="1:4" s="1176" customFormat="1" ht="11.25" customHeight="1" x14ac:dyDescent="0.2">
      <c r="A201" s="1425" t="s">
        <v>1756</v>
      </c>
      <c r="B201" s="1162">
        <v>50</v>
      </c>
      <c r="C201" s="1162">
        <v>50</v>
      </c>
      <c r="D201" s="1163" t="s">
        <v>2641</v>
      </c>
    </row>
    <row r="202" spans="1:4" s="1176" customFormat="1" ht="11.25" customHeight="1" x14ac:dyDescent="0.2">
      <c r="A202" s="1426"/>
      <c r="B202" s="1157">
        <v>50</v>
      </c>
      <c r="C202" s="1157">
        <v>50</v>
      </c>
      <c r="D202" s="1164" t="s">
        <v>11</v>
      </c>
    </row>
    <row r="203" spans="1:4" s="1176" customFormat="1" ht="11.25" customHeight="1" x14ac:dyDescent="0.2">
      <c r="A203" s="1425" t="s">
        <v>1757</v>
      </c>
      <c r="B203" s="1162">
        <v>27</v>
      </c>
      <c r="C203" s="1162">
        <v>27</v>
      </c>
      <c r="D203" s="1163" t="s">
        <v>2641</v>
      </c>
    </row>
    <row r="204" spans="1:4" s="1176" customFormat="1" ht="11.25" customHeight="1" x14ac:dyDescent="0.2">
      <c r="A204" s="1426"/>
      <c r="B204" s="1157">
        <v>27</v>
      </c>
      <c r="C204" s="1157">
        <v>27</v>
      </c>
      <c r="D204" s="1164" t="s">
        <v>11</v>
      </c>
    </row>
    <row r="205" spans="1:4" s="1176" customFormat="1" ht="11.25" customHeight="1" x14ac:dyDescent="0.2">
      <c r="A205" s="1425" t="s">
        <v>5057</v>
      </c>
      <c r="B205" s="1162">
        <v>50</v>
      </c>
      <c r="C205" s="1162">
        <v>50</v>
      </c>
      <c r="D205" s="1163" t="s">
        <v>2641</v>
      </c>
    </row>
    <row r="206" spans="1:4" s="1176" customFormat="1" ht="11.25" customHeight="1" x14ac:dyDescent="0.2">
      <c r="A206" s="1426"/>
      <c r="B206" s="1157">
        <v>50</v>
      </c>
      <c r="C206" s="1157">
        <v>50</v>
      </c>
      <c r="D206" s="1164" t="s">
        <v>11</v>
      </c>
    </row>
    <row r="207" spans="1:4" s="1176" customFormat="1" ht="11.25" customHeight="1" x14ac:dyDescent="0.2">
      <c r="A207" s="1425" t="s">
        <v>2884</v>
      </c>
      <c r="B207" s="1162">
        <v>100</v>
      </c>
      <c r="C207" s="1162">
        <v>100</v>
      </c>
      <c r="D207" s="1163" t="s">
        <v>2641</v>
      </c>
    </row>
    <row r="208" spans="1:4" s="1176" customFormat="1" ht="11.25" customHeight="1" x14ac:dyDescent="0.2">
      <c r="A208" s="1426"/>
      <c r="B208" s="1157">
        <v>100</v>
      </c>
      <c r="C208" s="1157">
        <v>100</v>
      </c>
      <c r="D208" s="1164" t="s">
        <v>11</v>
      </c>
    </row>
    <row r="209" spans="1:4" s="1176" customFormat="1" ht="11.25" customHeight="1" x14ac:dyDescent="0.2">
      <c r="A209" s="1425" t="s">
        <v>3834</v>
      </c>
      <c r="B209" s="1162">
        <v>50</v>
      </c>
      <c r="C209" s="1162">
        <v>50</v>
      </c>
      <c r="D209" s="1163" t="s">
        <v>2641</v>
      </c>
    </row>
    <row r="210" spans="1:4" s="1176" customFormat="1" ht="11.25" customHeight="1" x14ac:dyDescent="0.2">
      <c r="A210" s="1426"/>
      <c r="B210" s="1157">
        <v>50</v>
      </c>
      <c r="C210" s="1157">
        <v>50</v>
      </c>
      <c r="D210" s="1164" t="s">
        <v>11</v>
      </c>
    </row>
    <row r="211" spans="1:4" s="1176" customFormat="1" ht="11.25" customHeight="1" x14ac:dyDescent="0.2">
      <c r="A211" s="1425" t="s">
        <v>2686</v>
      </c>
      <c r="B211" s="1162">
        <v>50</v>
      </c>
      <c r="C211" s="1162">
        <v>50</v>
      </c>
      <c r="D211" s="1163" t="s">
        <v>2641</v>
      </c>
    </row>
    <row r="212" spans="1:4" s="1176" customFormat="1" ht="11.25" customHeight="1" x14ac:dyDescent="0.2">
      <c r="A212" s="1426"/>
      <c r="B212" s="1157">
        <v>50</v>
      </c>
      <c r="C212" s="1157">
        <v>50</v>
      </c>
      <c r="D212" s="1164" t="s">
        <v>11</v>
      </c>
    </row>
    <row r="213" spans="1:4" s="1176" customFormat="1" ht="11.25" customHeight="1" x14ac:dyDescent="0.2">
      <c r="A213" s="1425" t="s">
        <v>1758</v>
      </c>
      <c r="B213" s="1162">
        <v>182</v>
      </c>
      <c r="C213" s="1162">
        <v>182</v>
      </c>
      <c r="D213" s="1163" t="s">
        <v>3878</v>
      </c>
    </row>
    <row r="214" spans="1:4" s="1176" customFormat="1" ht="21" x14ac:dyDescent="0.2">
      <c r="A214" s="1425"/>
      <c r="B214" s="1162">
        <v>422</v>
      </c>
      <c r="C214" s="1162">
        <v>422</v>
      </c>
      <c r="D214" s="1163" t="s">
        <v>661</v>
      </c>
    </row>
    <row r="215" spans="1:4" s="1176" customFormat="1" ht="11.25" customHeight="1" x14ac:dyDescent="0.2">
      <c r="A215" s="1425"/>
      <c r="B215" s="1162">
        <v>10577</v>
      </c>
      <c r="C215" s="1162">
        <v>10544.74914</v>
      </c>
      <c r="D215" s="1163" t="s">
        <v>662</v>
      </c>
    </row>
    <row r="216" spans="1:4" s="1176" customFormat="1" ht="11.25" customHeight="1" x14ac:dyDescent="0.2">
      <c r="A216" s="1425"/>
      <c r="B216" s="1162">
        <v>149</v>
      </c>
      <c r="C216" s="1162">
        <v>149</v>
      </c>
      <c r="D216" s="1163" t="s">
        <v>619</v>
      </c>
    </row>
    <row r="217" spans="1:4" s="1176" customFormat="1" ht="21" x14ac:dyDescent="0.2">
      <c r="A217" s="1425"/>
      <c r="B217" s="1162">
        <v>300</v>
      </c>
      <c r="C217" s="1162">
        <v>300</v>
      </c>
      <c r="D217" s="1163" t="s">
        <v>658</v>
      </c>
    </row>
    <row r="218" spans="1:4" s="1176" customFormat="1" ht="11.25" customHeight="1" x14ac:dyDescent="0.2">
      <c r="A218" s="1425"/>
      <c r="B218" s="1162">
        <v>5155.0200000000004</v>
      </c>
      <c r="C218" s="1162">
        <v>5155</v>
      </c>
      <c r="D218" s="1163" t="s">
        <v>3180</v>
      </c>
    </row>
    <row r="219" spans="1:4" s="1176" customFormat="1" ht="11.25" customHeight="1" x14ac:dyDescent="0.2">
      <c r="A219" s="1426"/>
      <c r="B219" s="1157">
        <v>16785.02</v>
      </c>
      <c r="C219" s="1157">
        <v>16752.74914</v>
      </c>
      <c r="D219" s="1164" t="s">
        <v>11</v>
      </c>
    </row>
    <row r="220" spans="1:4" s="1176" customFormat="1" ht="11.25" customHeight="1" x14ac:dyDescent="0.2">
      <c r="A220" s="1425" t="s">
        <v>1759</v>
      </c>
      <c r="B220" s="1162">
        <v>199.8</v>
      </c>
      <c r="C220" s="1162">
        <v>195.44414999999998</v>
      </c>
      <c r="D220" s="1163" t="s">
        <v>639</v>
      </c>
    </row>
    <row r="221" spans="1:4" s="1176" customFormat="1" ht="11.25" customHeight="1" x14ac:dyDescent="0.2">
      <c r="A221" s="1426"/>
      <c r="B221" s="1157">
        <v>199.8</v>
      </c>
      <c r="C221" s="1157">
        <v>195.44414999999998</v>
      </c>
      <c r="D221" s="1164" t="s">
        <v>11</v>
      </c>
    </row>
    <row r="222" spans="1:4" s="1176" customFormat="1" ht="11.25" customHeight="1" x14ac:dyDescent="0.2">
      <c r="A222" s="1425" t="s">
        <v>2885</v>
      </c>
      <c r="B222" s="1162">
        <v>125</v>
      </c>
      <c r="C222" s="1162">
        <v>100</v>
      </c>
      <c r="D222" s="1163" t="s">
        <v>619</v>
      </c>
    </row>
    <row r="223" spans="1:4" s="1176" customFormat="1" ht="11.25" customHeight="1" x14ac:dyDescent="0.2">
      <c r="A223" s="1426"/>
      <c r="B223" s="1157">
        <v>125</v>
      </c>
      <c r="C223" s="1157">
        <v>100</v>
      </c>
      <c r="D223" s="1164" t="s">
        <v>11</v>
      </c>
    </row>
    <row r="224" spans="1:4" s="1176" customFormat="1" ht="11.25" customHeight="1" x14ac:dyDescent="0.2">
      <c r="A224" s="1425" t="s">
        <v>5058</v>
      </c>
      <c r="B224" s="1162">
        <v>209.65</v>
      </c>
      <c r="C224" s="1162">
        <v>209.64500000000001</v>
      </c>
      <c r="D224" s="1163" t="s">
        <v>3492</v>
      </c>
    </row>
    <row r="225" spans="1:4" s="1176" customFormat="1" ht="11.25" customHeight="1" x14ac:dyDescent="0.2">
      <c r="A225" s="1426"/>
      <c r="B225" s="1157">
        <v>209.65</v>
      </c>
      <c r="C225" s="1157">
        <v>209.64500000000001</v>
      </c>
      <c r="D225" s="1164" t="s">
        <v>11</v>
      </c>
    </row>
    <row r="226" spans="1:4" s="1176" customFormat="1" ht="11.25" customHeight="1" x14ac:dyDescent="0.2">
      <c r="A226" s="1425" t="s">
        <v>5059</v>
      </c>
      <c r="B226" s="1162">
        <v>446.67</v>
      </c>
      <c r="C226" s="1162">
        <v>446.66500000000002</v>
      </c>
      <c r="D226" s="1163" t="s">
        <v>3492</v>
      </c>
    </row>
    <row r="227" spans="1:4" s="1176" customFormat="1" ht="11.25" customHeight="1" x14ac:dyDescent="0.2">
      <c r="A227" s="1426"/>
      <c r="B227" s="1157">
        <v>446.67</v>
      </c>
      <c r="C227" s="1157">
        <v>446.66500000000002</v>
      </c>
      <c r="D227" s="1164" t="s">
        <v>11</v>
      </c>
    </row>
    <row r="228" spans="1:4" s="1176" customFormat="1" ht="11.25" customHeight="1" x14ac:dyDescent="0.2">
      <c r="A228" s="1425" t="s">
        <v>2658</v>
      </c>
      <c r="B228" s="1162">
        <v>200</v>
      </c>
      <c r="C228" s="1162">
        <v>200</v>
      </c>
      <c r="D228" s="1163" t="s">
        <v>4966</v>
      </c>
    </row>
    <row r="229" spans="1:4" s="1176" customFormat="1" ht="11.25" customHeight="1" x14ac:dyDescent="0.2">
      <c r="A229" s="1426"/>
      <c r="B229" s="1157">
        <v>200</v>
      </c>
      <c r="C229" s="1157">
        <v>200</v>
      </c>
      <c r="D229" s="1164" t="s">
        <v>11</v>
      </c>
    </row>
    <row r="230" spans="1:4" s="1176" customFormat="1" ht="11.25" customHeight="1" x14ac:dyDescent="0.2">
      <c r="A230" s="1425" t="s">
        <v>1760</v>
      </c>
      <c r="B230" s="1162">
        <v>150</v>
      </c>
      <c r="C230" s="1162">
        <v>150</v>
      </c>
      <c r="D230" s="1163" t="s">
        <v>3300</v>
      </c>
    </row>
    <row r="231" spans="1:4" s="1176" customFormat="1" ht="11.25" customHeight="1" x14ac:dyDescent="0.2">
      <c r="A231" s="1426"/>
      <c r="B231" s="1157">
        <v>150</v>
      </c>
      <c r="C231" s="1157">
        <v>150</v>
      </c>
      <c r="D231" s="1164" t="s">
        <v>11</v>
      </c>
    </row>
    <row r="232" spans="1:4" s="1176" customFormat="1" ht="11.25" customHeight="1" x14ac:dyDescent="0.2">
      <c r="A232" s="1425" t="s">
        <v>3082</v>
      </c>
      <c r="B232" s="1162">
        <v>800</v>
      </c>
      <c r="C232" s="1162">
        <v>800</v>
      </c>
      <c r="D232" s="1163" t="s">
        <v>5060</v>
      </c>
    </row>
    <row r="233" spans="1:4" s="1176" customFormat="1" ht="11.25" customHeight="1" x14ac:dyDescent="0.2">
      <c r="A233" s="1426"/>
      <c r="B233" s="1157">
        <v>800</v>
      </c>
      <c r="C233" s="1157">
        <v>800</v>
      </c>
      <c r="D233" s="1164" t="s">
        <v>11</v>
      </c>
    </row>
    <row r="234" spans="1:4" s="1176" customFormat="1" ht="11.25" customHeight="1" x14ac:dyDescent="0.2">
      <c r="A234" s="1425" t="s">
        <v>1761</v>
      </c>
      <c r="B234" s="1162">
        <v>23264.560000000001</v>
      </c>
      <c r="C234" s="1162">
        <v>23264.557000000001</v>
      </c>
      <c r="D234" s="1163" t="s">
        <v>1741</v>
      </c>
    </row>
    <row r="235" spans="1:4" s="1176" customFormat="1" ht="11.25" customHeight="1" x14ac:dyDescent="0.2">
      <c r="A235" s="1426"/>
      <c r="B235" s="1157">
        <v>23264.560000000001</v>
      </c>
      <c r="C235" s="1157">
        <v>23264.557000000001</v>
      </c>
      <c r="D235" s="1164" t="s">
        <v>11</v>
      </c>
    </row>
    <row r="236" spans="1:4" s="1176" customFormat="1" ht="11.25" customHeight="1" x14ac:dyDescent="0.2">
      <c r="A236" s="1425" t="s">
        <v>5061</v>
      </c>
      <c r="B236" s="1162">
        <v>120</v>
      </c>
      <c r="C236" s="1162">
        <v>119.999</v>
      </c>
      <c r="D236" s="1163" t="s">
        <v>3492</v>
      </c>
    </row>
    <row r="237" spans="1:4" s="1176" customFormat="1" ht="11.25" customHeight="1" x14ac:dyDescent="0.2">
      <c r="A237" s="1426"/>
      <c r="B237" s="1157">
        <v>120</v>
      </c>
      <c r="C237" s="1157">
        <v>119.999</v>
      </c>
      <c r="D237" s="1164" t="s">
        <v>11</v>
      </c>
    </row>
    <row r="238" spans="1:4" s="1176" customFormat="1" ht="11.25" customHeight="1" x14ac:dyDescent="0.2">
      <c r="A238" s="1425" t="s">
        <v>2886</v>
      </c>
      <c r="B238" s="1162">
        <v>56.8</v>
      </c>
      <c r="C238" s="1162">
        <v>32.131</v>
      </c>
      <c r="D238" s="1163" t="s">
        <v>639</v>
      </c>
    </row>
    <row r="239" spans="1:4" s="1176" customFormat="1" ht="11.25" customHeight="1" x14ac:dyDescent="0.2">
      <c r="A239" s="1426"/>
      <c r="B239" s="1157">
        <v>56.8</v>
      </c>
      <c r="C239" s="1157">
        <v>32.131</v>
      </c>
      <c r="D239" s="1164" t="s">
        <v>11</v>
      </c>
    </row>
    <row r="240" spans="1:4" s="1176" customFormat="1" ht="11.25" customHeight="1" x14ac:dyDescent="0.2">
      <c r="A240" s="1425" t="s">
        <v>3835</v>
      </c>
      <c r="B240" s="1162">
        <v>100</v>
      </c>
      <c r="C240" s="1162">
        <v>100</v>
      </c>
      <c r="D240" s="1163" t="s">
        <v>3789</v>
      </c>
    </row>
    <row r="241" spans="1:4" s="1176" customFormat="1" ht="11.25" customHeight="1" x14ac:dyDescent="0.2">
      <c r="A241" s="1426"/>
      <c r="B241" s="1157">
        <v>100</v>
      </c>
      <c r="C241" s="1157">
        <v>100</v>
      </c>
      <c r="D241" s="1164" t="s">
        <v>11</v>
      </c>
    </row>
    <row r="242" spans="1:4" s="1176" customFormat="1" ht="11.25" customHeight="1" x14ac:dyDescent="0.2">
      <c r="A242" s="1425" t="s">
        <v>4450</v>
      </c>
      <c r="B242" s="1162">
        <v>150</v>
      </c>
      <c r="C242" s="1162">
        <v>0</v>
      </c>
      <c r="D242" s="1163" t="s">
        <v>5039</v>
      </c>
    </row>
    <row r="243" spans="1:4" s="1176" customFormat="1" ht="11.25" customHeight="1" x14ac:dyDescent="0.2">
      <c r="A243" s="1426"/>
      <c r="B243" s="1157">
        <v>150</v>
      </c>
      <c r="C243" s="1157">
        <v>0</v>
      </c>
      <c r="D243" s="1164" t="s">
        <v>11</v>
      </c>
    </row>
    <row r="244" spans="1:4" s="1176" customFormat="1" ht="11.25" customHeight="1" x14ac:dyDescent="0.2">
      <c r="A244" s="1425" t="s">
        <v>5062</v>
      </c>
      <c r="B244" s="1162">
        <v>148.39000000000001</v>
      </c>
      <c r="C244" s="1162">
        <v>148.39400000000001</v>
      </c>
      <c r="D244" s="1163" t="s">
        <v>3492</v>
      </c>
    </row>
    <row r="245" spans="1:4" s="1176" customFormat="1" ht="11.25" customHeight="1" x14ac:dyDescent="0.2">
      <c r="A245" s="1426"/>
      <c r="B245" s="1157">
        <v>148.39000000000001</v>
      </c>
      <c r="C245" s="1157">
        <v>148.39400000000001</v>
      </c>
      <c r="D245" s="1164" t="s">
        <v>11</v>
      </c>
    </row>
    <row r="246" spans="1:4" s="1176" customFormat="1" ht="11.25" customHeight="1" x14ac:dyDescent="0.2">
      <c r="A246" s="1425" t="s">
        <v>2781</v>
      </c>
      <c r="B246" s="1162">
        <v>220</v>
      </c>
      <c r="C246" s="1162">
        <v>220</v>
      </c>
      <c r="D246" s="1163" t="s">
        <v>673</v>
      </c>
    </row>
    <row r="247" spans="1:4" s="1176" customFormat="1" ht="11.25" customHeight="1" x14ac:dyDescent="0.2">
      <c r="A247" s="1425"/>
      <c r="B247" s="1162">
        <v>150</v>
      </c>
      <c r="C247" s="1162">
        <v>150</v>
      </c>
      <c r="D247" s="1163" t="s">
        <v>4966</v>
      </c>
    </row>
    <row r="248" spans="1:4" s="1176" customFormat="1" ht="11.25" customHeight="1" x14ac:dyDescent="0.2">
      <c r="A248" s="1426"/>
      <c r="B248" s="1157">
        <v>370</v>
      </c>
      <c r="C248" s="1157">
        <v>370</v>
      </c>
      <c r="D248" s="1164" t="s">
        <v>11</v>
      </c>
    </row>
    <row r="249" spans="1:4" s="1176" customFormat="1" ht="11.25" customHeight="1" x14ac:dyDescent="0.2">
      <c r="A249" s="1425" t="s">
        <v>2887</v>
      </c>
      <c r="B249" s="1162">
        <v>2297.37</v>
      </c>
      <c r="C249" s="1162">
        <v>2297.3739999999998</v>
      </c>
      <c r="D249" s="1163" t="s">
        <v>1741</v>
      </c>
    </row>
    <row r="250" spans="1:4" s="1176" customFormat="1" ht="11.25" customHeight="1" x14ac:dyDescent="0.2">
      <c r="A250" s="1426"/>
      <c r="B250" s="1157">
        <v>2297.37</v>
      </c>
      <c r="C250" s="1157">
        <v>2297.3739999999998</v>
      </c>
      <c r="D250" s="1164" t="s">
        <v>11</v>
      </c>
    </row>
    <row r="251" spans="1:4" s="1176" customFormat="1" ht="11.25" customHeight="1" x14ac:dyDescent="0.2">
      <c r="A251" s="1425" t="s">
        <v>5063</v>
      </c>
      <c r="B251" s="1162">
        <v>70</v>
      </c>
      <c r="C251" s="1162">
        <v>70</v>
      </c>
      <c r="D251" s="1163" t="s">
        <v>3300</v>
      </c>
    </row>
    <row r="252" spans="1:4" s="1176" customFormat="1" ht="11.25" customHeight="1" x14ac:dyDescent="0.2">
      <c r="A252" s="1426"/>
      <c r="B252" s="1157">
        <v>70</v>
      </c>
      <c r="C252" s="1157">
        <v>70</v>
      </c>
      <c r="D252" s="1164" t="s">
        <v>11</v>
      </c>
    </row>
    <row r="253" spans="1:4" s="1176" customFormat="1" ht="11.25" customHeight="1" x14ac:dyDescent="0.2">
      <c r="A253" s="1425" t="s">
        <v>4546</v>
      </c>
      <c r="B253" s="1162">
        <v>150</v>
      </c>
      <c r="C253" s="1162">
        <v>150</v>
      </c>
      <c r="D253" s="1163" t="s">
        <v>720</v>
      </c>
    </row>
    <row r="254" spans="1:4" s="1176" customFormat="1" ht="11.25" customHeight="1" x14ac:dyDescent="0.2">
      <c r="A254" s="1425"/>
      <c r="B254" s="1162">
        <v>80</v>
      </c>
      <c r="C254" s="1162">
        <v>80</v>
      </c>
      <c r="D254" s="1163" t="s">
        <v>5028</v>
      </c>
    </row>
    <row r="255" spans="1:4" s="1176" customFormat="1" ht="11.25" customHeight="1" x14ac:dyDescent="0.2">
      <c r="A255" s="1426"/>
      <c r="B255" s="1157">
        <v>230</v>
      </c>
      <c r="C255" s="1157">
        <v>230</v>
      </c>
      <c r="D255" s="1164" t="s">
        <v>11</v>
      </c>
    </row>
    <row r="256" spans="1:4" s="1176" customFormat="1" ht="11.25" customHeight="1" x14ac:dyDescent="0.2">
      <c r="A256" s="1425" t="s">
        <v>5064</v>
      </c>
      <c r="B256" s="1162">
        <v>275.2</v>
      </c>
      <c r="C256" s="1162">
        <v>275.2</v>
      </c>
      <c r="D256" s="1163" t="s">
        <v>3492</v>
      </c>
    </row>
    <row r="257" spans="1:4" s="1176" customFormat="1" ht="11.25" customHeight="1" x14ac:dyDescent="0.2">
      <c r="A257" s="1426"/>
      <c r="B257" s="1157">
        <v>275.2</v>
      </c>
      <c r="C257" s="1157">
        <v>275.2</v>
      </c>
      <c r="D257" s="1164" t="s">
        <v>11</v>
      </c>
    </row>
    <row r="258" spans="1:4" s="1176" customFormat="1" ht="11.25" customHeight="1" x14ac:dyDescent="0.2">
      <c r="A258" s="1425" t="s">
        <v>5065</v>
      </c>
      <c r="B258" s="1162">
        <v>70</v>
      </c>
      <c r="C258" s="1162">
        <v>67</v>
      </c>
      <c r="D258" s="1163" t="s">
        <v>3300</v>
      </c>
    </row>
    <row r="259" spans="1:4" s="1176" customFormat="1" ht="11.25" customHeight="1" x14ac:dyDescent="0.2">
      <c r="A259" s="1426"/>
      <c r="B259" s="1157">
        <v>70</v>
      </c>
      <c r="C259" s="1157">
        <v>67</v>
      </c>
      <c r="D259" s="1164" t="s">
        <v>11</v>
      </c>
    </row>
    <row r="260" spans="1:4" s="1176" customFormat="1" ht="11.25" customHeight="1" x14ac:dyDescent="0.2">
      <c r="A260" s="1425" t="s">
        <v>1762</v>
      </c>
      <c r="B260" s="1162">
        <v>1100</v>
      </c>
      <c r="C260" s="1162">
        <v>1100</v>
      </c>
      <c r="D260" s="1163" t="s">
        <v>673</v>
      </c>
    </row>
    <row r="261" spans="1:4" s="1176" customFormat="1" ht="11.25" customHeight="1" x14ac:dyDescent="0.2">
      <c r="A261" s="1426"/>
      <c r="B261" s="1157">
        <v>1100</v>
      </c>
      <c r="C261" s="1157">
        <v>1100</v>
      </c>
      <c r="D261" s="1164" t="s">
        <v>11</v>
      </c>
    </row>
    <row r="262" spans="1:4" s="1176" customFormat="1" ht="11.25" customHeight="1" x14ac:dyDescent="0.2">
      <c r="A262" s="1425" t="s">
        <v>1763</v>
      </c>
      <c r="B262" s="1162">
        <v>1100</v>
      </c>
      <c r="C262" s="1162">
        <v>1100</v>
      </c>
      <c r="D262" s="1163" t="s">
        <v>673</v>
      </c>
    </row>
    <row r="263" spans="1:4" s="1176" customFormat="1" ht="11.25" customHeight="1" x14ac:dyDescent="0.2">
      <c r="A263" s="1425"/>
      <c r="B263" s="1162">
        <v>500</v>
      </c>
      <c r="C263" s="1162">
        <v>500</v>
      </c>
      <c r="D263" s="1163" t="s">
        <v>4966</v>
      </c>
    </row>
    <row r="264" spans="1:4" s="1176" customFormat="1" ht="11.25" customHeight="1" x14ac:dyDescent="0.2">
      <c r="A264" s="1426"/>
      <c r="B264" s="1157">
        <v>1600</v>
      </c>
      <c r="C264" s="1157">
        <v>1600</v>
      </c>
      <c r="D264" s="1164" t="s">
        <v>11</v>
      </c>
    </row>
    <row r="265" spans="1:4" s="1176" customFormat="1" ht="11.25" customHeight="1" x14ac:dyDescent="0.2">
      <c r="A265" s="1425" t="s">
        <v>5066</v>
      </c>
      <c r="B265" s="1162">
        <v>70</v>
      </c>
      <c r="C265" s="1162">
        <v>70</v>
      </c>
      <c r="D265" s="1163" t="s">
        <v>3300</v>
      </c>
    </row>
    <row r="266" spans="1:4" s="1176" customFormat="1" ht="11.25" customHeight="1" x14ac:dyDescent="0.2">
      <c r="A266" s="1426"/>
      <c r="B266" s="1157">
        <v>70</v>
      </c>
      <c r="C266" s="1157">
        <v>70</v>
      </c>
      <c r="D266" s="1164" t="s">
        <v>11</v>
      </c>
    </row>
    <row r="267" spans="1:4" s="1176" customFormat="1" ht="11.25" customHeight="1" x14ac:dyDescent="0.2">
      <c r="A267" s="1425" t="s">
        <v>3837</v>
      </c>
      <c r="B267" s="1162">
        <v>70</v>
      </c>
      <c r="C267" s="1162">
        <v>70</v>
      </c>
      <c r="D267" s="1163" t="s">
        <v>3300</v>
      </c>
    </row>
    <row r="268" spans="1:4" s="1176" customFormat="1" ht="11.25" customHeight="1" x14ac:dyDescent="0.2">
      <c r="A268" s="1426"/>
      <c r="B268" s="1157">
        <v>70</v>
      </c>
      <c r="C268" s="1157">
        <v>70</v>
      </c>
      <c r="D268" s="1164" t="s">
        <v>11</v>
      </c>
    </row>
    <row r="269" spans="1:4" s="1176" customFormat="1" ht="11.25" customHeight="1" x14ac:dyDescent="0.2">
      <c r="A269" s="1425" t="s">
        <v>5067</v>
      </c>
      <c r="B269" s="1162">
        <v>144.88999999999999</v>
      </c>
      <c r="C269" s="1162">
        <v>144.892</v>
      </c>
      <c r="D269" s="1163" t="s">
        <v>3492</v>
      </c>
    </row>
    <row r="270" spans="1:4" s="1176" customFormat="1" ht="11.25" customHeight="1" x14ac:dyDescent="0.2">
      <c r="A270" s="1426"/>
      <c r="B270" s="1157">
        <v>144.88999999999999</v>
      </c>
      <c r="C270" s="1157">
        <v>144.892</v>
      </c>
      <c r="D270" s="1164" t="s">
        <v>11</v>
      </c>
    </row>
    <row r="271" spans="1:4" s="1176" customFormat="1" ht="11.25" customHeight="1" x14ac:dyDescent="0.2">
      <c r="A271" s="1425" t="s">
        <v>5068</v>
      </c>
      <c r="B271" s="1162">
        <v>93.29</v>
      </c>
      <c r="C271" s="1162">
        <v>93.286000000000001</v>
      </c>
      <c r="D271" s="1163" t="s">
        <v>3492</v>
      </c>
    </row>
    <row r="272" spans="1:4" s="1176" customFormat="1" ht="11.25" customHeight="1" x14ac:dyDescent="0.2">
      <c r="A272" s="1426"/>
      <c r="B272" s="1157">
        <v>93.29</v>
      </c>
      <c r="C272" s="1157">
        <v>93.286000000000001</v>
      </c>
      <c r="D272" s="1164" t="s">
        <v>11</v>
      </c>
    </row>
    <row r="273" spans="1:4" s="1176" customFormat="1" ht="11.25" customHeight="1" x14ac:dyDescent="0.2">
      <c r="A273" s="1425" t="s">
        <v>5069</v>
      </c>
      <c r="B273" s="1162">
        <v>96.66</v>
      </c>
      <c r="C273" s="1162">
        <v>0</v>
      </c>
      <c r="D273" s="1163" t="s">
        <v>3492</v>
      </c>
    </row>
    <row r="274" spans="1:4" s="1176" customFormat="1" ht="11.25" customHeight="1" x14ac:dyDescent="0.2">
      <c r="A274" s="1426"/>
      <c r="B274" s="1157">
        <v>96.66</v>
      </c>
      <c r="C274" s="1157">
        <v>0</v>
      </c>
      <c r="D274" s="1164" t="s">
        <v>11</v>
      </c>
    </row>
    <row r="275" spans="1:4" s="1176" customFormat="1" ht="11.25" customHeight="1" x14ac:dyDescent="0.2">
      <c r="A275" s="1425" t="s">
        <v>5070</v>
      </c>
      <c r="B275" s="1162">
        <v>390</v>
      </c>
      <c r="C275" s="1162">
        <v>390</v>
      </c>
      <c r="D275" s="1163" t="s">
        <v>4945</v>
      </c>
    </row>
    <row r="276" spans="1:4" s="1176" customFormat="1" ht="11.25" customHeight="1" x14ac:dyDescent="0.2">
      <c r="A276" s="1426"/>
      <c r="B276" s="1157">
        <v>390</v>
      </c>
      <c r="C276" s="1157">
        <v>390</v>
      </c>
      <c r="D276" s="1164" t="s">
        <v>11</v>
      </c>
    </row>
    <row r="277" spans="1:4" s="1176" customFormat="1" ht="11.25" customHeight="1" x14ac:dyDescent="0.2">
      <c r="A277" s="1425" t="s">
        <v>4413</v>
      </c>
      <c r="B277" s="1162">
        <v>374</v>
      </c>
      <c r="C277" s="1162">
        <v>374</v>
      </c>
      <c r="D277" s="1163" t="s">
        <v>4945</v>
      </c>
    </row>
    <row r="278" spans="1:4" s="1176" customFormat="1" ht="11.25" customHeight="1" x14ac:dyDescent="0.2">
      <c r="A278" s="1426"/>
      <c r="B278" s="1157">
        <v>374</v>
      </c>
      <c r="C278" s="1157">
        <v>374</v>
      </c>
      <c r="D278" s="1164" t="s">
        <v>11</v>
      </c>
    </row>
    <row r="279" spans="1:4" s="1176" customFormat="1" ht="11.25" customHeight="1" x14ac:dyDescent="0.2">
      <c r="A279" s="1425" t="s">
        <v>5071</v>
      </c>
      <c r="B279" s="1162">
        <v>149.51</v>
      </c>
      <c r="C279" s="1162">
        <v>149.50899999999999</v>
      </c>
      <c r="D279" s="1163" t="s">
        <v>3492</v>
      </c>
    </row>
    <row r="280" spans="1:4" s="1176" customFormat="1" ht="11.25" customHeight="1" x14ac:dyDescent="0.2">
      <c r="A280" s="1426"/>
      <c r="B280" s="1157">
        <v>149.51</v>
      </c>
      <c r="C280" s="1157">
        <v>149.50899999999999</v>
      </c>
      <c r="D280" s="1164" t="s">
        <v>11</v>
      </c>
    </row>
    <row r="281" spans="1:4" s="1176" customFormat="1" ht="11.25" customHeight="1" x14ac:dyDescent="0.2">
      <c r="A281" s="1425" t="s">
        <v>5072</v>
      </c>
      <c r="B281" s="1162">
        <v>374.4</v>
      </c>
      <c r="C281" s="1162">
        <v>374.4</v>
      </c>
      <c r="D281" s="1163" t="s">
        <v>650</v>
      </c>
    </row>
    <row r="282" spans="1:4" s="1176" customFormat="1" ht="11.25" customHeight="1" x14ac:dyDescent="0.2">
      <c r="A282" s="1426"/>
      <c r="B282" s="1157">
        <v>374.4</v>
      </c>
      <c r="C282" s="1157">
        <v>374.4</v>
      </c>
      <c r="D282" s="1164" t="s">
        <v>11</v>
      </c>
    </row>
    <row r="283" spans="1:4" s="1176" customFormat="1" ht="11.25" customHeight="1" x14ac:dyDescent="0.2">
      <c r="A283" s="1425" t="s">
        <v>5073</v>
      </c>
      <c r="B283" s="1162">
        <v>150</v>
      </c>
      <c r="C283" s="1162">
        <v>0</v>
      </c>
      <c r="D283" s="1163" t="s">
        <v>3492</v>
      </c>
    </row>
    <row r="284" spans="1:4" s="1176" customFormat="1" ht="11.25" customHeight="1" x14ac:dyDescent="0.2">
      <c r="A284" s="1426"/>
      <c r="B284" s="1157">
        <v>150</v>
      </c>
      <c r="C284" s="1157">
        <v>0</v>
      </c>
      <c r="D284" s="1164" t="s">
        <v>11</v>
      </c>
    </row>
    <row r="285" spans="1:4" s="1176" customFormat="1" ht="11.25" customHeight="1" x14ac:dyDescent="0.2">
      <c r="A285" s="1425" t="s">
        <v>5074</v>
      </c>
      <c r="B285" s="1162">
        <v>450</v>
      </c>
      <c r="C285" s="1162">
        <v>450</v>
      </c>
      <c r="D285" s="1163" t="s">
        <v>3492</v>
      </c>
    </row>
    <row r="286" spans="1:4" s="1176" customFormat="1" ht="11.25" customHeight="1" x14ac:dyDescent="0.2">
      <c r="A286" s="1426"/>
      <c r="B286" s="1157">
        <v>450</v>
      </c>
      <c r="C286" s="1157">
        <v>450</v>
      </c>
      <c r="D286" s="1164" t="s">
        <v>11</v>
      </c>
    </row>
    <row r="287" spans="1:4" s="1176" customFormat="1" ht="11.25" customHeight="1" x14ac:dyDescent="0.2">
      <c r="A287" s="1425" t="s">
        <v>5075</v>
      </c>
      <c r="B287" s="1162">
        <v>450</v>
      </c>
      <c r="C287" s="1162">
        <v>450</v>
      </c>
      <c r="D287" s="1163" t="s">
        <v>3492</v>
      </c>
    </row>
    <row r="288" spans="1:4" s="1176" customFormat="1" ht="11.25" customHeight="1" x14ac:dyDescent="0.2">
      <c r="A288" s="1426"/>
      <c r="B288" s="1157">
        <v>450</v>
      </c>
      <c r="C288" s="1157">
        <v>450</v>
      </c>
      <c r="D288" s="1164" t="s">
        <v>11</v>
      </c>
    </row>
    <row r="289" spans="1:4" s="1176" customFormat="1" ht="11.25" customHeight="1" x14ac:dyDescent="0.2">
      <c r="A289" s="1425" t="s">
        <v>456</v>
      </c>
      <c r="B289" s="1162">
        <v>95</v>
      </c>
      <c r="C289" s="1162">
        <v>89.5</v>
      </c>
      <c r="D289" s="1163" t="s">
        <v>4966</v>
      </c>
    </row>
    <row r="290" spans="1:4" s="1176" customFormat="1" ht="11.25" customHeight="1" x14ac:dyDescent="0.2">
      <c r="A290" s="1426"/>
      <c r="B290" s="1157">
        <v>95</v>
      </c>
      <c r="C290" s="1157">
        <v>89.5</v>
      </c>
      <c r="D290" s="1164" t="s">
        <v>11</v>
      </c>
    </row>
    <row r="291" spans="1:4" s="1176" customFormat="1" ht="11.25" customHeight="1" x14ac:dyDescent="0.2">
      <c r="A291" s="1425" t="s">
        <v>4401</v>
      </c>
      <c r="B291" s="1162">
        <v>331.25</v>
      </c>
      <c r="C291" s="1162">
        <v>331.25</v>
      </c>
      <c r="D291" s="1163" t="s">
        <v>5009</v>
      </c>
    </row>
    <row r="292" spans="1:4" s="1176" customFormat="1" ht="11.25" customHeight="1" x14ac:dyDescent="0.2">
      <c r="A292" s="1426"/>
      <c r="B292" s="1157">
        <v>331.25</v>
      </c>
      <c r="C292" s="1157">
        <v>331.25</v>
      </c>
      <c r="D292" s="1164" t="s">
        <v>11</v>
      </c>
    </row>
    <row r="293" spans="1:4" s="1176" customFormat="1" ht="11.25" customHeight="1" x14ac:dyDescent="0.2">
      <c r="A293" s="1425" t="s">
        <v>2888</v>
      </c>
      <c r="B293" s="1162">
        <v>70</v>
      </c>
      <c r="C293" s="1162">
        <v>70</v>
      </c>
      <c r="D293" s="1163" t="s">
        <v>3300</v>
      </c>
    </row>
    <row r="294" spans="1:4" s="1176" customFormat="1" ht="11.25" customHeight="1" x14ac:dyDescent="0.2">
      <c r="A294" s="1426"/>
      <c r="B294" s="1157">
        <v>70</v>
      </c>
      <c r="C294" s="1157">
        <v>70</v>
      </c>
      <c r="D294" s="1164" t="s">
        <v>11</v>
      </c>
    </row>
    <row r="295" spans="1:4" s="1176" customFormat="1" ht="11.25" customHeight="1" x14ac:dyDescent="0.2">
      <c r="A295" s="1425" t="s">
        <v>457</v>
      </c>
      <c r="B295" s="1162">
        <v>400</v>
      </c>
      <c r="C295" s="1162">
        <v>400</v>
      </c>
      <c r="D295" s="1163" t="s">
        <v>673</v>
      </c>
    </row>
    <row r="296" spans="1:4" s="1176" customFormat="1" ht="11.25" customHeight="1" x14ac:dyDescent="0.2">
      <c r="A296" s="1426"/>
      <c r="B296" s="1157">
        <v>400</v>
      </c>
      <c r="C296" s="1157">
        <v>400</v>
      </c>
      <c r="D296" s="1164" t="s">
        <v>11</v>
      </c>
    </row>
    <row r="297" spans="1:4" s="1176" customFormat="1" ht="11.25" customHeight="1" x14ac:dyDescent="0.2">
      <c r="A297" s="1425" t="s">
        <v>2760</v>
      </c>
      <c r="B297" s="1162">
        <v>100</v>
      </c>
      <c r="C297" s="1162">
        <v>100</v>
      </c>
      <c r="D297" s="1163" t="s">
        <v>4945</v>
      </c>
    </row>
    <row r="298" spans="1:4" s="1176" customFormat="1" ht="11.25" customHeight="1" x14ac:dyDescent="0.2">
      <c r="A298" s="1426"/>
      <c r="B298" s="1157">
        <v>100</v>
      </c>
      <c r="C298" s="1157">
        <v>100</v>
      </c>
      <c r="D298" s="1164" t="s">
        <v>11</v>
      </c>
    </row>
    <row r="299" spans="1:4" s="1176" customFormat="1" ht="11.25" customHeight="1" x14ac:dyDescent="0.2">
      <c r="A299" s="1425" t="s">
        <v>5076</v>
      </c>
      <c r="B299" s="1162">
        <v>112.8</v>
      </c>
      <c r="C299" s="1162">
        <v>112.8</v>
      </c>
      <c r="D299" s="1163" t="s">
        <v>3492</v>
      </c>
    </row>
    <row r="300" spans="1:4" s="1176" customFormat="1" ht="11.25" customHeight="1" x14ac:dyDescent="0.2">
      <c r="A300" s="1426"/>
      <c r="B300" s="1157">
        <v>112.8</v>
      </c>
      <c r="C300" s="1157">
        <v>112.8</v>
      </c>
      <c r="D300" s="1164" t="s">
        <v>11</v>
      </c>
    </row>
    <row r="301" spans="1:4" s="1176" customFormat="1" ht="11.25" customHeight="1" x14ac:dyDescent="0.2">
      <c r="A301" s="1425" t="s">
        <v>1764</v>
      </c>
      <c r="B301" s="1162">
        <v>19456.25</v>
      </c>
      <c r="C301" s="1162">
        <v>19456.251</v>
      </c>
      <c r="D301" s="1163" t="s">
        <v>1741</v>
      </c>
    </row>
    <row r="302" spans="1:4" s="1176" customFormat="1" ht="11.25" customHeight="1" x14ac:dyDescent="0.2">
      <c r="A302" s="1426"/>
      <c r="B302" s="1157">
        <v>19456.25</v>
      </c>
      <c r="C302" s="1157">
        <v>19456.251</v>
      </c>
      <c r="D302" s="1164" t="s">
        <v>11</v>
      </c>
    </row>
    <row r="303" spans="1:4" s="1176" customFormat="1" ht="11.25" customHeight="1" x14ac:dyDescent="0.2">
      <c r="A303" s="1425" t="s">
        <v>5077</v>
      </c>
      <c r="B303" s="1162">
        <v>70</v>
      </c>
      <c r="C303" s="1162">
        <v>35.325000000000003</v>
      </c>
      <c r="D303" s="1163" t="s">
        <v>3300</v>
      </c>
    </row>
    <row r="304" spans="1:4" s="1176" customFormat="1" ht="11.25" customHeight="1" x14ac:dyDescent="0.2">
      <c r="A304" s="1426"/>
      <c r="B304" s="1157">
        <v>70</v>
      </c>
      <c r="C304" s="1157">
        <v>35.325000000000003</v>
      </c>
      <c r="D304" s="1164" t="s">
        <v>11</v>
      </c>
    </row>
    <row r="305" spans="1:4" s="1176" customFormat="1" ht="11.25" customHeight="1" x14ac:dyDescent="0.2">
      <c r="A305" s="1425" t="s">
        <v>2889</v>
      </c>
      <c r="B305" s="1162">
        <v>70</v>
      </c>
      <c r="C305" s="1162">
        <v>70</v>
      </c>
      <c r="D305" s="1163" t="s">
        <v>3300</v>
      </c>
    </row>
    <row r="306" spans="1:4" s="1176" customFormat="1" ht="11.25" customHeight="1" x14ac:dyDescent="0.2">
      <c r="A306" s="1426"/>
      <c r="B306" s="1157">
        <v>70</v>
      </c>
      <c r="C306" s="1157">
        <v>70</v>
      </c>
      <c r="D306" s="1164" t="s">
        <v>11</v>
      </c>
    </row>
    <row r="307" spans="1:4" s="1176" customFormat="1" ht="11.25" customHeight="1" x14ac:dyDescent="0.2">
      <c r="A307" s="1425" t="s">
        <v>5078</v>
      </c>
      <c r="B307" s="1162">
        <v>150</v>
      </c>
      <c r="C307" s="1162">
        <v>150</v>
      </c>
      <c r="D307" s="1163" t="s">
        <v>619</v>
      </c>
    </row>
    <row r="308" spans="1:4" s="1176" customFormat="1" ht="11.25" customHeight="1" x14ac:dyDescent="0.2">
      <c r="A308" s="1426"/>
      <c r="B308" s="1157">
        <v>150</v>
      </c>
      <c r="C308" s="1157">
        <v>150</v>
      </c>
      <c r="D308" s="1164" t="s">
        <v>11</v>
      </c>
    </row>
    <row r="309" spans="1:4" s="1176" customFormat="1" ht="11.25" customHeight="1" x14ac:dyDescent="0.2">
      <c r="A309" s="1425" t="s">
        <v>5079</v>
      </c>
      <c r="B309" s="1162">
        <v>5795.25</v>
      </c>
      <c r="C309" s="1162">
        <v>5795.2489999999998</v>
      </c>
      <c r="D309" s="1163" t="s">
        <v>5080</v>
      </c>
    </row>
    <row r="310" spans="1:4" s="1176" customFormat="1" ht="11.25" customHeight="1" x14ac:dyDescent="0.2">
      <c r="A310" s="1425"/>
      <c r="B310" s="1162">
        <v>2000</v>
      </c>
      <c r="C310" s="1162">
        <v>0</v>
      </c>
      <c r="D310" s="1163" t="s">
        <v>4534</v>
      </c>
    </row>
    <row r="311" spans="1:4" s="1176" customFormat="1" ht="11.25" customHeight="1" x14ac:dyDescent="0.2">
      <c r="A311" s="1425"/>
      <c r="B311" s="1162">
        <v>200</v>
      </c>
      <c r="C311" s="1162">
        <v>0</v>
      </c>
      <c r="D311" s="1163" t="s">
        <v>505</v>
      </c>
    </row>
    <row r="312" spans="1:4" s="1176" customFormat="1" ht="11.25" customHeight="1" x14ac:dyDescent="0.2">
      <c r="A312" s="1426"/>
      <c r="B312" s="1157">
        <v>7995.25</v>
      </c>
      <c r="C312" s="1157">
        <v>5795.2489999999998</v>
      </c>
      <c r="D312" s="1164" t="s">
        <v>11</v>
      </c>
    </row>
    <row r="313" spans="1:4" s="1176" customFormat="1" ht="11.25" customHeight="1" x14ac:dyDescent="0.2">
      <c r="A313" s="1425" t="s">
        <v>1765</v>
      </c>
      <c r="B313" s="1162">
        <v>2150</v>
      </c>
      <c r="C313" s="1162">
        <v>2098.7010500000001</v>
      </c>
      <c r="D313" s="1163" t="s">
        <v>662</v>
      </c>
    </row>
    <row r="314" spans="1:4" s="1176" customFormat="1" ht="11.25" customHeight="1" x14ac:dyDescent="0.2">
      <c r="A314" s="1426"/>
      <c r="B314" s="1157">
        <v>2150</v>
      </c>
      <c r="C314" s="1157">
        <v>2098.7010500000001</v>
      </c>
      <c r="D314" s="1164" t="s">
        <v>11</v>
      </c>
    </row>
    <row r="315" spans="1:4" s="1176" customFormat="1" ht="11.25" customHeight="1" x14ac:dyDescent="0.2">
      <c r="A315" s="1425" t="s">
        <v>2754</v>
      </c>
      <c r="B315" s="1162">
        <v>150</v>
      </c>
      <c r="C315" s="1162">
        <v>150</v>
      </c>
      <c r="D315" s="1163" t="s">
        <v>619</v>
      </c>
    </row>
    <row r="316" spans="1:4" s="1176" customFormat="1" ht="11.25" customHeight="1" x14ac:dyDescent="0.2">
      <c r="A316" s="1425"/>
      <c r="B316" s="1162">
        <v>2669.35</v>
      </c>
      <c r="C316" s="1162">
        <v>2669.3510000000001</v>
      </c>
      <c r="D316" s="1163" t="s">
        <v>4314</v>
      </c>
    </row>
    <row r="317" spans="1:4" s="1176" customFormat="1" ht="11.25" customHeight="1" x14ac:dyDescent="0.2">
      <c r="A317" s="1425"/>
      <c r="B317" s="1162">
        <v>1600</v>
      </c>
      <c r="C317" s="1162">
        <v>1600</v>
      </c>
      <c r="D317" s="1163" t="s">
        <v>5008</v>
      </c>
    </row>
    <row r="318" spans="1:4" s="1176" customFormat="1" ht="11.25" customHeight="1" x14ac:dyDescent="0.2">
      <c r="A318" s="1425"/>
      <c r="B318" s="1162">
        <v>560.55999999999995</v>
      </c>
      <c r="C318" s="1162">
        <v>560.56399999999996</v>
      </c>
      <c r="D318" s="1163" t="s">
        <v>4939</v>
      </c>
    </row>
    <row r="319" spans="1:4" s="1176" customFormat="1" ht="11.25" customHeight="1" x14ac:dyDescent="0.2">
      <c r="A319" s="1425"/>
      <c r="B319" s="1162">
        <v>180</v>
      </c>
      <c r="C319" s="1162">
        <v>180</v>
      </c>
      <c r="D319" s="1163" t="s">
        <v>4945</v>
      </c>
    </row>
    <row r="320" spans="1:4" s="1176" customFormat="1" ht="11.25" customHeight="1" x14ac:dyDescent="0.2">
      <c r="A320" s="1426"/>
      <c r="B320" s="1157">
        <v>5159.92</v>
      </c>
      <c r="C320" s="1157">
        <v>5159.9150000000009</v>
      </c>
      <c r="D320" s="1164" t="s">
        <v>11</v>
      </c>
    </row>
    <row r="321" spans="1:4" s="1176" customFormat="1" ht="11.25" customHeight="1" x14ac:dyDescent="0.2">
      <c r="A321" s="1425" t="s">
        <v>2782</v>
      </c>
      <c r="B321" s="1162">
        <v>300</v>
      </c>
      <c r="C321" s="1162">
        <v>300</v>
      </c>
      <c r="D321" s="1163" t="s">
        <v>4966</v>
      </c>
    </row>
    <row r="322" spans="1:4" s="1176" customFormat="1" ht="11.25" customHeight="1" x14ac:dyDescent="0.2">
      <c r="A322" s="1426"/>
      <c r="B322" s="1157">
        <v>300</v>
      </c>
      <c r="C322" s="1157">
        <v>300</v>
      </c>
      <c r="D322" s="1164" t="s">
        <v>11</v>
      </c>
    </row>
    <row r="323" spans="1:4" s="1176" customFormat="1" ht="11.25" customHeight="1" x14ac:dyDescent="0.2">
      <c r="A323" s="1425" t="s">
        <v>3839</v>
      </c>
      <c r="B323" s="1162">
        <v>70</v>
      </c>
      <c r="C323" s="1162">
        <v>70</v>
      </c>
      <c r="D323" s="1163" t="s">
        <v>3300</v>
      </c>
    </row>
    <row r="324" spans="1:4" s="1176" customFormat="1" ht="11.25" customHeight="1" x14ac:dyDescent="0.2">
      <c r="A324" s="1426"/>
      <c r="B324" s="1157">
        <v>70</v>
      </c>
      <c r="C324" s="1157">
        <v>70</v>
      </c>
      <c r="D324" s="1164" t="s">
        <v>11</v>
      </c>
    </row>
    <row r="325" spans="1:4" s="1176" customFormat="1" ht="11.25" customHeight="1" x14ac:dyDescent="0.2">
      <c r="A325" s="1425" t="s">
        <v>4483</v>
      </c>
      <c r="B325" s="1162">
        <v>1500</v>
      </c>
      <c r="C325" s="1162">
        <v>1500</v>
      </c>
      <c r="D325" s="1163" t="s">
        <v>4966</v>
      </c>
    </row>
    <row r="326" spans="1:4" s="1176" customFormat="1" ht="11.25" customHeight="1" x14ac:dyDescent="0.2">
      <c r="A326" s="1426"/>
      <c r="B326" s="1157">
        <v>1500</v>
      </c>
      <c r="C326" s="1157">
        <v>1500</v>
      </c>
      <c r="D326" s="1164" t="s">
        <v>11</v>
      </c>
    </row>
    <row r="327" spans="1:4" s="1176" customFormat="1" ht="11.25" customHeight="1" x14ac:dyDescent="0.2">
      <c r="A327" s="1425" t="s">
        <v>3132</v>
      </c>
      <c r="B327" s="1162">
        <v>150</v>
      </c>
      <c r="C327" s="1162">
        <v>150</v>
      </c>
      <c r="D327" s="1163" t="s">
        <v>4966</v>
      </c>
    </row>
    <row r="328" spans="1:4" s="1176" customFormat="1" ht="11.25" customHeight="1" x14ac:dyDescent="0.2">
      <c r="A328" s="1426"/>
      <c r="B328" s="1157">
        <v>150</v>
      </c>
      <c r="C328" s="1157">
        <v>150</v>
      </c>
      <c r="D328" s="1164" t="s">
        <v>11</v>
      </c>
    </row>
    <row r="329" spans="1:4" s="1176" customFormat="1" ht="11.25" customHeight="1" x14ac:dyDescent="0.2">
      <c r="A329" s="1425" t="s">
        <v>1766</v>
      </c>
      <c r="B329" s="1162">
        <v>2552</v>
      </c>
      <c r="C329" s="1162">
        <v>2552</v>
      </c>
      <c r="D329" s="1163" t="s">
        <v>662</v>
      </c>
    </row>
    <row r="330" spans="1:4" s="1176" customFormat="1" ht="11.25" customHeight="1" x14ac:dyDescent="0.2">
      <c r="A330" s="1426"/>
      <c r="B330" s="1157">
        <v>2552</v>
      </c>
      <c r="C330" s="1157">
        <v>2552</v>
      </c>
      <c r="D330" s="1164" t="s">
        <v>11</v>
      </c>
    </row>
    <row r="331" spans="1:4" s="1176" customFormat="1" ht="11.25" customHeight="1" x14ac:dyDescent="0.2">
      <c r="A331" s="1425" t="s">
        <v>3576</v>
      </c>
      <c r="B331" s="1162">
        <v>120</v>
      </c>
      <c r="C331" s="1162">
        <v>120</v>
      </c>
      <c r="D331" s="1163" t="s">
        <v>484</v>
      </c>
    </row>
    <row r="332" spans="1:4" s="1176" customFormat="1" ht="11.25" customHeight="1" x14ac:dyDescent="0.2">
      <c r="A332" s="1426"/>
      <c r="B332" s="1157">
        <v>120</v>
      </c>
      <c r="C332" s="1157">
        <v>120</v>
      </c>
      <c r="D332" s="1164" t="s">
        <v>11</v>
      </c>
    </row>
    <row r="333" spans="1:4" s="1176" customFormat="1" ht="11.25" customHeight="1" x14ac:dyDescent="0.2">
      <c r="A333" s="1425" t="s">
        <v>5081</v>
      </c>
      <c r="B333" s="1162">
        <v>111.61</v>
      </c>
      <c r="C333" s="1162">
        <v>51.606999999999999</v>
      </c>
      <c r="D333" s="1163" t="s">
        <v>3492</v>
      </c>
    </row>
    <row r="334" spans="1:4" s="1176" customFormat="1" ht="11.25" customHeight="1" x14ac:dyDescent="0.2">
      <c r="A334" s="1426"/>
      <c r="B334" s="1157">
        <v>111.61</v>
      </c>
      <c r="C334" s="1157">
        <v>51.606999999999999</v>
      </c>
      <c r="D334" s="1164" t="s">
        <v>11</v>
      </c>
    </row>
    <row r="335" spans="1:4" s="1176" customFormat="1" ht="11.25" customHeight="1" x14ac:dyDescent="0.2">
      <c r="A335" s="1425" t="s">
        <v>5082</v>
      </c>
      <c r="B335" s="1162">
        <v>70</v>
      </c>
      <c r="C335" s="1162">
        <v>70</v>
      </c>
      <c r="D335" s="1163" t="s">
        <v>5025</v>
      </c>
    </row>
    <row r="336" spans="1:4" s="1176" customFormat="1" ht="11.25" customHeight="1" x14ac:dyDescent="0.2">
      <c r="A336" s="1426"/>
      <c r="B336" s="1157">
        <v>70</v>
      </c>
      <c r="C336" s="1157">
        <v>70</v>
      </c>
      <c r="D336" s="1164" t="s">
        <v>11</v>
      </c>
    </row>
    <row r="337" spans="1:4" s="1176" customFormat="1" ht="11.25" customHeight="1" x14ac:dyDescent="0.2">
      <c r="A337" s="1425" t="s">
        <v>4484</v>
      </c>
      <c r="B337" s="1162">
        <v>70</v>
      </c>
      <c r="C337" s="1162">
        <v>70</v>
      </c>
      <c r="D337" s="1163" t="s">
        <v>4966</v>
      </c>
    </row>
    <row r="338" spans="1:4" s="1176" customFormat="1" ht="11.25" customHeight="1" x14ac:dyDescent="0.2">
      <c r="A338" s="1426"/>
      <c r="B338" s="1157">
        <v>70</v>
      </c>
      <c r="C338" s="1157">
        <v>70</v>
      </c>
      <c r="D338" s="1164" t="s">
        <v>11</v>
      </c>
    </row>
    <row r="339" spans="1:4" s="1176" customFormat="1" ht="11.25" customHeight="1" x14ac:dyDescent="0.2">
      <c r="A339" s="1425" t="s">
        <v>2772</v>
      </c>
      <c r="B339" s="1162">
        <v>75</v>
      </c>
      <c r="C339" s="1162">
        <v>75</v>
      </c>
      <c r="D339" s="1163" t="s">
        <v>4941</v>
      </c>
    </row>
    <row r="340" spans="1:4" s="1176" customFormat="1" ht="11.25" customHeight="1" x14ac:dyDescent="0.2">
      <c r="A340" s="1426"/>
      <c r="B340" s="1157">
        <v>75</v>
      </c>
      <c r="C340" s="1157">
        <v>75</v>
      </c>
      <c r="D340" s="1164" t="s">
        <v>11</v>
      </c>
    </row>
    <row r="341" spans="1:4" s="1176" customFormat="1" ht="11.25" customHeight="1" x14ac:dyDescent="0.2">
      <c r="A341" s="1425" t="s">
        <v>2890</v>
      </c>
      <c r="B341" s="1162">
        <v>4398.47</v>
      </c>
      <c r="C341" s="1162">
        <v>4398.4650000000001</v>
      </c>
      <c r="D341" s="1163" t="s">
        <v>4267</v>
      </c>
    </row>
    <row r="342" spans="1:4" s="1176" customFormat="1" ht="11.25" customHeight="1" x14ac:dyDescent="0.2">
      <c r="A342" s="1426"/>
      <c r="B342" s="1157">
        <v>4398.47</v>
      </c>
      <c r="C342" s="1157">
        <v>4398.4650000000001</v>
      </c>
      <c r="D342" s="1164" t="s">
        <v>11</v>
      </c>
    </row>
    <row r="343" spans="1:4" s="1176" customFormat="1" ht="11.25" customHeight="1" x14ac:dyDescent="0.2">
      <c r="A343" s="1425" t="s">
        <v>3326</v>
      </c>
      <c r="B343" s="1162">
        <v>750</v>
      </c>
      <c r="C343" s="1162">
        <v>0</v>
      </c>
      <c r="D343" s="1163" t="s">
        <v>2638</v>
      </c>
    </row>
    <row r="344" spans="1:4" s="1176" customFormat="1" ht="11.25" customHeight="1" x14ac:dyDescent="0.2">
      <c r="A344" s="1426"/>
      <c r="B344" s="1157">
        <v>750</v>
      </c>
      <c r="C344" s="1157">
        <v>0</v>
      </c>
      <c r="D344" s="1164" t="s">
        <v>11</v>
      </c>
    </row>
    <row r="345" spans="1:4" s="1176" customFormat="1" ht="11.25" customHeight="1" x14ac:dyDescent="0.2">
      <c r="A345" s="1425" t="s">
        <v>3327</v>
      </c>
      <c r="B345" s="1162">
        <v>114.4</v>
      </c>
      <c r="C345" s="1162">
        <v>114.4</v>
      </c>
      <c r="D345" s="1163" t="s">
        <v>3213</v>
      </c>
    </row>
    <row r="346" spans="1:4" s="1176" customFormat="1" ht="11.25" customHeight="1" x14ac:dyDescent="0.2">
      <c r="A346" s="1426"/>
      <c r="B346" s="1157">
        <v>114.4</v>
      </c>
      <c r="C346" s="1157">
        <v>114.4</v>
      </c>
      <c r="D346" s="1164" t="s">
        <v>11</v>
      </c>
    </row>
    <row r="347" spans="1:4" s="1176" customFormat="1" ht="11.25" customHeight="1" x14ac:dyDescent="0.2">
      <c r="A347" s="1425" t="s">
        <v>1767</v>
      </c>
      <c r="B347" s="1162">
        <v>2757</v>
      </c>
      <c r="C347" s="1162">
        <v>2757</v>
      </c>
      <c r="D347" s="1163" t="s">
        <v>662</v>
      </c>
    </row>
    <row r="348" spans="1:4" s="1176" customFormat="1" ht="11.25" customHeight="1" x14ac:dyDescent="0.2">
      <c r="A348" s="1426"/>
      <c r="B348" s="1157">
        <v>2757</v>
      </c>
      <c r="C348" s="1157">
        <v>2757</v>
      </c>
      <c r="D348" s="1164" t="s">
        <v>11</v>
      </c>
    </row>
    <row r="349" spans="1:4" s="1176" customFormat="1" ht="21" x14ac:dyDescent="0.2">
      <c r="A349" s="1425" t="s">
        <v>1768</v>
      </c>
      <c r="B349" s="1162">
        <v>299</v>
      </c>
      <c r="C349" s="1162">
        <v>299</v>
      </c>
      <c r="D349" s="1163" t="s">
        <v>661</v>
      </c>
    </row>
    <row r="350" spans="1:4" s="1176" customFormat="1" ht="11.25" customHeight="1" x14ac:dyDescent="0.2">
      <c r="A350" s="1425"/>
      <c r="B350" s="1162">
        <v>80</v>
      </c>
      <c r="C350" s="1162">
        <v>80</v>
      </c>
      <c r="D350" s="1163" t="s">
        <v>5052</v>
      </c>
    </row>
    <row r="351" spans="1:4" s="1176" customFormat="1" ht="11.25" customHeight="1" x14ac:dyDescent="0.2">
      <c r="A351" s="1425"/>
      <c r="B351" s="1162">
        <v>7219</v>
      </c>
      <c r="C351" s="1162">
        <v>7219</v>
      </c>
      <c r="D351" s="1163" t="s">
        <v>662</v>
      </c>
    </row>
    <row r="352" spans="1:4" s="1176" customFormat="1" ht="11.25" customHeight="1" x14ac:dyDescent="0.2">
      <c r="A352" s="1426"/>
      <c r="B352" s="1157">
        <v>7598</v>
      </c>
      <c r="C352" s="1157">
        <v>7598</v>
      </c>
      <c r="D352" s="1164" t="s">
        <v>11</v>
      </c>
    </row>
    <row r="353" spans="1:4" s="1176" customFormat="1" ht="11.25" customHeight="1" x14ac:dyDescent="0.2">
      <c r="A353" s="1425" t="s">
        <v>2798</v>
      </c>
      <c r="B353" s="1162">
        <v>300</v>
      </c>
      <c r="C353" s="1162">
        <v>300</v>
      </c>
      <c r="D353" s="1163" t="s">
        <v>5028</v>
      </c>
    </row>
    <row r="354" spans="1:4" s="1176" customFormat="1" ht="11.25" customHeight="1" x14ac:dyDescent="0.2">
      <c r="A354" s="1426"/>
      <c r="B354" s="1157">
        <v>300</v>
      </c>
      <c r="C354" s="1157">
        <v>300</v>
      </c>
      <c r="D354" s="1164" t="s">
        <v>11</v>
      </c>
    </row>
    <row r="355" spans="1:4" s="1176" customFormat="1" ht="11.25" customHeight="1" x14ac:dyDescent="0.2">
      <c r="A355" s="1425" t="s">
        <v>1769</v>
      </c>
      <c r="B355" s="1162">
        <v>48</v>
      </c>
      <c r="C355" s="1162">
        <v>48</v>
      </c>
      <c r="D355" s="1163" t="s">
        <v>2641</v>
      </c>
    </row>
    <row r="356" spans="1:4" s="1176" customFormat="1" ht="11.25" customHeight="1" x14ac:dyDescent="0.2">
      <c r="A356" s="1426"/>
      <c r="B356" s="1157">
        <v>48</v>
      </c>
      <c r="C356" s="1157">
        <v>48</v>
      </c>
      <c r="D356" s="1164" t="s">
        <v>11</v>
      </c>
    </row>
    <row r="357" spans="1:4" s="1176" customFormat="1" ht="11.25" customHeight="1" x14ac:dyDescent="0.2">
      <c r="A357" s="1425" t="s">
        <v>3124</v>
      </c>
      <c r="B357" s="1162">
        <v>68.41</v>
      </c>
      <c r="C357" s="1162">
        <v>68.397999999999996</v>
      </c>
      <c r="D357" s="1163" t="s">
        <v>648</v>
      </c>
    </row>
    <row r="358" spans="1:4" s="1176" customFormat="1" ht="11.25" customHeight="1" x14ac:dyDescent="0.2">
      <c r="A358" s="1425"/>
      <c r="B358" s="1162">
        <v>99</v>
      </c>
      <c r="C358" s="1162">
        <v>99</v>
      </c>
      <c r="D358" s="1163" t="s">
        <v>4941</v>
      </c>
    </row>
    <row r="359" spans="1:4" s="1176" customFormat="1" ht="11.25" customHeight="1" x14ac:dyDescent="0.2">
      <c r="A359" s="1425"/>
      <c r="B359" s="1162">
        <v>545</v>
      </c>
      <c r="C359" s="1162">
        <v>350</v>
      </c>
      <c r="D359" s="1163" t="s">
        <v>2748</v>
      </c>
    </row>
    <row r="360" spans="1:4" s="1176" customFormat="1" ht="11.25" customHeight="1" x14ac:dyDescent="0.2">
      <c r="A360" s="1426"/>
      <c r="B360" s="1157">
        <v>712.41</v>
      </c>
      <c r="C360" s="1157">
        <v>517.39800000000002</v>
      </c>
      <c r="D360" s="1164" t="s">
        <v>11</v>
      </c>
    </row>
    <row r="361" spans="1:4" s="1176" customFormat="1" ht="11.25" customHeight="1" x14ac:dyDescent="0.2">
      <c r="A361" s="1425" t="s">
        <v>3840</v>
      </c>
      <c r="B361" s="1162">
        <v>143.30000000000001</v>
      </c>
      <c r="C361" s="1162">
        <v>143.30000000000001</v>
      </c>
      <c r="D361" s="1163" t="s">
        <v>639</v>
      </c>
    </row>
    <row r="362" spans="1:4" s="1176" customFormat="1" ht="11.25" customHeight="1" x14ac:dyDescent="0.2">
      <c r="A362" s="1425"/>
      <c r="B362" s="1162">
        <v>300</v>
      </c>
      <c r="C362" s="1162">
        <v>300</v>
      </c>
      <c r="D362" s="1163" t="s">
        <v>3492</v>
      </c>
    </row>
    <row r="363" spans="1:4" s="1176" customFormat="1" ht="11.25" customHeight="1" x14ac:dyDescent="0.2">
      <c r="A363" s="1426"/>
      <c r="B363" s="1157">
        <v>443.3</v>
      </c>
      <c r="C363" s="1157">
        <v>443.3</v>
      </c>
      <c r="D363" s="1164" t="s">
        <v>11</v>
      </c>
    </row>
    <row r="364" spans="1:4" s="1176" customFormat="1" ht="11.25" customHeight="1" x14ac:dyDescent="0.2">
      <c r="A364" s="1425" t="s">
        <v>1770</v>
      </c>
      <c r="B364" s="1162">
        <v>3201.13</v>
      </c>
      <c r="C364" s="1162">
        <v>3201.1280000000002</v>
      </c>
      <c r="D364" s="1163" t="s">
        <v>1741</v>
      </c>
    </row>
    <row r="365" spans="1:4" s="1176" customFormat="1" ht="11.25" customHeight="1" x14ac:dyDescent="0.2">
      <c r="A365" s="1426"/>
      <c r="B365" s="1157">
        <v>3201.13</v>
      </c>
      <c r="C365" s="1157">
        <v>3201.1280000000002</v>
      </c>
      <c r="D365" s="1164" t="s">
        <v>11</v>
      </c>
    </row>
    <row r="366" spans="1:4" s="1176" customFormat="1" ht="11.25" customHeight="1" x14ac:dyDescent="0.2">
      <c r="A366" s="1425" t="s">
        <v>5083</v>
      </c>
      <c r="B366" s="1162">
        <v>150</v>
      </c>
      <c r="C366" s="1162">
        <v>150</v>
      </c>
      <c r="D366" s="1163" t="s">
        <v>3492</v>
      </c>
    </row>
    <row r="367" spans="1:4" s="1176" customFormat="1" ht="11.25" customHeight="1" x14ac:dyDescent="0.2">
      <c r="A367" s="1426"/>
      <c r="B367" s="1157">
        <v>150</v>
      </c>
      <c r="C367" s="1157">
        <v>150</v>
      </c>
      <c r="D367" s="1164" t="s">
        <v>11</v>
      </c>
    </row>
    <row r="368" spans="1:4" s="1176" customFormat="1" ht="11.25" customHeight="1" x14ac:dyDescent="0.2">
      <c r="A368" s="1425" t="s">
        <v>4525</v>
      </c>
      <c r="B368" s="1162">
        <v>203.3</v>
      </c>
      <c r="C368" s="1162">
        <v>203.3</v>
      </c>
      <c r="D368" s="1163" t="s">
        <v>5015</v>
      </c>
    </row>
    <row r="369" spans="1:4" s="1176" customFormat="1" ht="11.25" customHeight="1" x14ac:dyDescent="0.2">
      <c r="A369" s="1426"/>
      <c r="B369" s="1157">
        <v>203.3</v>
      </c>
      <c r="C369" s="1157">
        <v>203.3</v>
      </c>
      <c r="D369" s="1164" t="s">
        <v>11</v>
      </c>
    </row>
    <row r="370" spans="1:4" s="1176" customFormat="1" ht="11.25" customHeight="1" x14ac:dyDescent="0.2">
      <c r="A370" s="1425" t="s">
        <v>2891</v>
      </c>
      <c r="B370" s="1162">
        <v>3941.88</v>
      </c>
      <c r="C370" s="1162">
        <v>3941.8710000000001</v>
      </c>
      <c r="D370" s="1163" t="s">
        <v>4267</v>
      </c>
    </row>
    <row r="371" spans="1:4" s="1176" customFormat="1" ht="11.25" customHeight="1" x14ac:dyDescent="0.2">
      <c r="A371" s="1426"/>
      <c r="B371" s="1157">
        <v>3941.88</v>
      </c>
      <c r="C371" s="1157">
        <v>3941.8710000000001</v>
      </c>
      <c r="D371" s="1164" t="s">
        <v>11</v>
      </c>
    </row>
    <row r="372" spans="1:4" s="1176" customFormat="1" ht="11.25" customHeight="1" x14ac:dyDescent="0.2">
      <c r="A372" s="1425" t="s">
        <v>4485</v>
      </c>
      <c r="B372" s="1162">
        <v>200</v>
      </c>
      <c r="C372" s="1162">
        <v>200</v>
      </c>
      <c r="D372" s="1163" t="s">
        <v>4966</v>
      </c>
    </row>
    <row r="373" spans="1:4" s="1176" customFormat="1" ht="11.25" customHeight="1" x14ac:dyDescent="0.2">
      <c r="A373" s="1426"/>
      <c r="B373" s="1157">
        <v>200</v>
      </c>
      <c r="C373" s="1157">
        <v>200</v>
      </c>
      <c r="D373" s="1164" t="s">
        <v>11</v>
      </c>
    </row>
    <row r="374" spans="1:4" s="1176" customFormat="1" ht="21" x14ac:dyDescent="0.2">
      <c r="A374" s="1425" t="s">
        <v>2892</v>
      </c>
      <c r="B374" s="1162">
        <v>334</v>
      </c>
      <c r="C374" s="1162">
        <v>334</v>
      </c>
      <c r="D374" s="1163" t="s">
        <v>661</v>
      </c>
    </row>
    <row r="375" spans="1:4" s="1176" customFormat="1" ht="11.25" customHeight="1" x14ac:dyDescent="0.2">
      <c r="A375" s="1425"/>
      <c r="B375" s="1162">
        <v>8629</v>
      </c>
      <c r="C375" s="1162">
        <v>8629</v>
      </c>
      <c r="D375" s="1163" t="s">
        <v>662</v>
      </c>
    </row>
    <row r="376" spans="1:4" s="1176" customFormat="1" ht="11.25" customHeight="1" x14ac:dyDescent="0.2">
      <c r="A376" s="1426"/>
      <c r="B376" s="1157">
        <v>8963</v>
      </c>
      <c r="C376" s="1157">
        <v>8963</v>
      </c>
      <c r="D376" s="1164" t="s">
        <v>11</v>
      </c>
    </row>
    <row r="377" spans="1:4" s="1176" customFormat="1" ht="11.25" customHeight="1" x14ac:dyDescent="0.2">
      <c r="A377" s="1425" t="s">
        <v>1771</v>
      </c>
      <c r="B377" s="1162">
        <v>917</v>
      </c>
      <c r="C377" s="1162">
        <v>917</v>
      </c>
      <c r="D377" s="1163" t="s">
        <v>662</v>
      </c>
    </row>
    <row r="378" spans="1:4" s="1176" customFormat="1" ht="11.25" customHeight="1" x14ac:dyDescent="0.2">
      <c r="A378" s="1425"/>
      <c r="B378" s="1162">
        <v>62</v>
      </c>
      <c r="C378" s="1162">
        <v>62</v>
      </c>
      <c r="D378" s="1163" t="s">
        <v>659</v>
      </c>
    </row>
    <row r="379" spans="1:4" s="1176" customFormat="1" ht="21" x14ac:dyDescent="0.2">
      <c r="A379" s="1425"/>
      <c r="B379" s="1162">
        <v>200</v>
      </c>
      <c r="C379" s="1162">
        <v>177.97200000000001</v>
      </c>
      <c r="D379" s="1163" t="s">
        <v>660</v>
      </c>
    </row>
    <row r="380" spans="1:4" s="1176" customFormat="1" ht="21" x14ac:dyDescent="0.2">
      <c r="A380" s="1425"/>
      <c r="B380" s="1162">
        <v>100</v>
      </c>
      <c r="C380" s="1162">
        <v>100</v>
      </c>
      <c r="D380" s="1163" t="s">
        <v>658</v>
      </c>
    </row>
    <row r="381" spans="1:4" s="1176" customFormat="1" ht="11.25" customHeight="1" x14ac:dyDescent="0.2">
      <c r="A381" s="1426"/>
      <c r="B381" s="1157">
        <v>1279</v>
      </c>
      <c r="C381" s="1157">
        <v>1256.972</v>
      </c>
      <c r="D381" s="1164" t="s">
        <v>11</v>
      </c>
    </row>
    <row r="382" spans="1:4" s="1176" customFormat="1" ht="11.25" customHeight="1" x14ac:dyDescent="0.2">
      <c r="A382" s="1425" t="s">
        <v>4414</v>
      </c>
      <c r="B382" s="1162">
        <v>50</v>
      </c>
      <c r="C382" s="1162">
        <v>50</v>
      </c>
      <c r="D382" s="1163" t="s">
        <v>4945</v>
      </c>
    </row>
    <row r="383" spans="1:4" s="1176" customFormat="1" ht="11.25" customHeight="1" x14ac:dyDescent="0.2">
      <c r="A383" s="1426"/>
      <c r="B383" s="1157">
        <v>50</v>
      </c>
      <c r="C383" s="1157">
        <v>50</v>
      </c>
      <c r="D383" s="1164" t="s">
        <v>11</v>
      </c>
    </row>
    <row r="384" spans="1:4" s="1176" customFormat="1" ht="11.25" customHeight="1" x14ac:dyDescent="0.2">
      <c r="A384" s="1425" t="s">
        <v>2783</v>
      </c>
      <c r="B384" s="1162">
        <v>7000</v>
      </c>
      <c r="C384" s="1162">
        <v>3500</v>
      </c>
      <c r="D384" s="1163" t="s">
        <v>4966</v>
      </c>
    </row>
    <row r="385" spans="1:4" s="1176" customFormat="1" ht="11.25" customHeight="1" x14ac:dyDescent="0.2">
      <c r="A385" s="1426"/>
      <c r="B385" s="1157">
        <v>7000</v>
      </c>
      <c r="C385" s="1157">
        <v>3500</v>
      </c>
      <c r="D385" s="1164" t="s">
        <v>11</v>
      </c>
    </row>
    <row r="386" spans="1:4" s="1176" customFormat="1" ht="21" x14ac:dyDescent="0.2">
      <c r="A386" s="1425" t="s">
        <v>1772</v>
      </c>
      <c r="B386" s="1162">
        <v>400</v>
      </c>
      <c r="C386" s="1162">
        <v>400</v>
      </c>
      <c r="D386" s="1163" t="s">
        <v>660</v>
      </c>
    </row>
    <row r="387" spans="1:4" s="1176" customFormat="1" ht="11.25" customHeight="1" x14ac:dyDescent="0.2">
      <c r="A387" s="1426"/>
      <c r="B387" s="1157">
        <v>400</v>
      </c>
      <c r="C387" s="1157">
        <v>400</v>
      </c>
      <c r="D387" s="1164" t="s">
        <v>11</v>
      </c>
    </row>
    <row r="388" spans="1:4" s="1176" customFormat="1" ht="11.25" customHeight="1" x14ac:dyDescent="0.2">
      <c r="A388" s="1425" t="s">
        <v>1773</v>
      </c>
      <c r="B388" s="1162">
        <v>1475.9499999999998</v>
      </c>
      <c r="C388" s="1162">
        <v>1475.9369999999999</v>
      </c>
      <c r="D388" s="1163" t="s">
        <v>4267</v>
      </c>
    </row>
    <row r="389" spans="1:4" s="1176" customFormat="1" ht="11.25" customHeight="1" x14ac:dyDescent="0.2">
      <c r="A389" s="1426"/>
      <c r="B389" s="1157">
        <v>1475.9499999999998</v>
      </c>
      <c r="C389" s="1157">
        <v>1475.9369999999999</v>
      </c>
      <c r="D389" s="1164" t="s">
        <v>11</v>
      </c>
    </row>
    <row r="390" spans="1:4" s="1176" customFormat="1" ht="11.25" customHeight="1" x14ac:dyDescent="0.2">
      <c r="A390" s="1425" t="s">
        <v>3841</v>
      </c>
      <c r="B390" s="1162">
        <v>80</v>
      </c>
      <c r="C390" s="1162">
        <v>80</v>
      </c>
      <c r="D390" s="1163" t="s">
        <v>3324</v>
      </c>
    </row>
    <row r="391" spans="1:4" s="1176" customFormat="1" ht="11.25" customHeight="1" x14ac:dyDescent="0.2">
      <c r="A391" s="1426"/>
      <c r="B391" s="1157">
        <v>80</v>
      </c>
      <c r="C391" s="1157">
        <v>80</v>
      </c>
      <c r="D391" s="1164" t="s">
        <v>11</v>
      </c>
    </row>
    <row r="392" spans="1:4" s="1176" customFormat="1" ht="11.25" customHeight="1" x14ac:dyDescent="0.2">
      <c r="A392" s="1425" t="s">
        <v>1774</v>
      </c>
      <c r="B392" s="1162">
        <v>964</v>
      </c>
      <c r="C392" s="1162">
        <v>964</v>
      </c>
      <c r="D392" s="1163" t="s">
        <v>662</v>
      </c>
    </row>
    <row r="393" spans="1:4" s="1176" customFormat="1" ht="11.25" customHeight="1" x14ac:dyDescent="0.2">
      <c r="A393" s="1426"/>
      <c r="B393" s="1157">
        <v>964</v>
      </c>
      <c r="C393" s="1157">
        <v>964</v>
      </c>
      <c r="D393" s="1164" t="s">
        <v>11</v>
      </c>
    </row>
    <row r="394" spans="1:4" s="1176" customFormat="1" ht="11.25" customHeight="1" x14ac:dyDescent="0.2">
      <c r="A394" s="1425" t="s">
        <v>1775</v>
      </c>
      <c r="B394" s="1162">
        <v>80</v>
      </c>
      <c r="C394" s="1162">
        <v>80</v>
      </c>
      <c r="D394" s="1163" t="s">
        <v>3324</v>
      </c>
    </row>
    <row r="395" spans="1:4" s="1176" customFormat="1" ht="21" x14ac:dyDescent="0.2">
      <c r="A395" s="1425"/>
      <c r="B395" s="1162">
        <v>939</v>
      </c>
      <c r="C395" s="1162">
        <v>939</v>
      </c>
      <c r="D395" s="1163" t="s">
        <v>661</v>
      </c>
    </row>
    <row r="396" spans="1:4" s="1176" customFormat="1" ht="11.25" customHeight="1" x14ac:dyDescent="0.2">
      <c r="A396" s="1425"/>
      <c r="B396" s="1162">
        <v>25690</v>
      </c>
      <c r="C396" s="1162">
        <v>25690</v>
      </c>
      <c r="D396" s="1163" t="s">
        <v>662</v>
      </c>
    </row>
    <row r="397" spans="1:4" s="1176" customFormat="1" ht="11.25" customHeight="1" x14ac:dyDescent="0.2">
      <c r="A397" s="1425"/>
      <c r="B397" s="1162">
        <v>70</v>
      </c>
      <c r="C397" s="1162">
        <v>70</v>
      </c>
      <c r="D397" s="1163" t="s">
        <v>657</v>
      </c>
    </row>
    <row r="398" spans="1:4" s="1176" customFormat="1" ht="11.25" customHeight="1" x14ac:dyDescent="0.2">
      <c r="A398" s="1425"/>
      <c r="B398" s="1162">
        <v>78</v>
      </c>
      <c r="C398" s="1162">
        <v>75.90737</v>
      </c>
      <c r="D398" s="1163" t="s">
        <v>619</v>
      </c>
    </row>
    <row r="399" spans="1:4" s="1176" customFormat="1" ht="21" x14ac:dyDescent="0.2">
      <c r="A399" s="1425"/>
      <c r="B399" s="1162">
        <v>744</v>
      </c>
      <c r="C399" s="1162">
        <v>744</v>
      </c>
      <c r="D399" s="1163" t="s">
        <v>660</v>
      </c>
    </row>
    <row r="400" spans="1:4" s="1176" customFormat="1" ht="11.25" customHeight="1" x14ac:dyDescent="0.2">
      <c r="A400" s="1425"/>
      <c r="B400" s="1162">
        <v>200</v>
      </c>
      <c r="C400" s="1162">
        <v>200</v>
      </c>
      <c r="D400" s="1163" t="s">
        <v>4945</v>
      </c>
    </row>
    <row r="401" spans="1:4" s="1176" customFormat="1" ht="11.25" customHeight="1" x14ac:dyDescent="0.2">
      <c r="A401" s="1426"/>
      <c r="B401" s="1157">
        <v>27801</v>
      </c>
      <c r="C401" s="1157">
        <v>27798.907370000001</v>
      </c>
      <c r="D401" s="1164" t="s">
        <v>11</v>
      </c>
    </row>
    <row r="402" spans="1:4" s="1176" customFormat="1" ht="21" x14ac:dyDescent="0.2">
      <c r="A402" s="1425" t="s">
        <v>3328</v>
      </c>
      <c r="B402" s="1162">
        <v>90</v>
      </c>
      <c r="C402" s="1162">
        <v>90</v>
      </c>
      <c r="D402" s="1163" t="s">
        <v>661</v>
      </c>
    </row>
    <row r="403" spans="1:4" s="1176" customFormat="1" ht="11.25" customHeight="1" x14ac:dyDescent="0.2">
      <c r="A403" s="1425"/>
      <c r="B403" s="1162">
        <v>2153</v>
      </c>
      <c r="C403" s="1162">
        <v>2153</v>
      </c>
      <c r="D403" s="1163" t="s">
        <v>662</v>
      </c>
    </row>
    <row r="404" spans="1:4" s="1176" customFormat="1" ht="11.25" customHeight="1" x14ac:dyDescent="0.2">
      <c r="A404" s="1426"/>
      <c r="B404" s="1157">
        <v>2243</v>
      </c>
      <c r="C404" s="1157">
        <v>2243</v>
      </c>
      <c r="D404" s="1164" t="s">
        <v>11</v>
      </c>
    </row>
    <row r="405" spans="1:4" s="1176" customFormat="1" ht="11.25" customHeight="1" x14ac:dyDescent="0.2">
      <c r="A405" s="1425" t="s">
        <v>1776</v>
      </c>
      <c r="B405" s="1162">
        <v>100</v>
      </c>
      <c r="C405" s="1162">
        <v>100</v>
      </c>
      <c r="D405" s="1163" t="s">
        <v>657</v>
      </c>
    </row>
    <row r="406" spans="1:4" s="1176" customFormat="1" ht="11.25" customHeight="1" x14ac:dyDescent="0.2">
      <c r="A406" s="1425"/>
      <c r="B406" s="1162">
        <v>80</v>
      </c>
      <c r="C406" s="1162">
        <v>80</v>
      </c>
      <c r="D406" s="1163" t="s">
        <v>4945</v>
      </c>
    </row>
    <row r="407" spans="1:4" s="1176" customFormat="1" ht="11.25" customHeight="1" x14ac:dyDescent="0.2">
      <c r="A407" s="1426"/>
      <c r="B407" s="1157">
        <v>180</v>
      </c>
      <c r="C407" s="1157">
        <v>180</v>
      </c>
      <c r="D407" s="1164" t="s">
        <v>11</v>
      </c>
    </row>
    <row r="408" spans="1:4" s="1176" customFormat="1" ht="21" x14ac:dyDescent="0.2">
      <c r="A408" s="1425" t="s">
        <v>5084</v>
      </c>
      <c r="B408" s="1162">
        <v>1602</v>
      </c>
      <c r="C408" s="1162">
        <v>1602</v>
      </c>
      <c r="D408" s="1163" t="s">
        <v>661</v>
      </c>
    </row>
    <row r="409" spans="1:4" s="1176" customFormat="1" ht="11.25" customHeight="1" x14ac:dyDescent="0.2">
      <c r="A409" s="1425"/>
      <c r="B409" s="1162">
        <v>30359</v>
      </c>
      <c r="C409" s="1162">
        <v>30359</v>
      </c>
      <c r="D409" s="1163" t="s">
        <v>662</v>
      </c>
    </row>
    <row r="410" spans="1:4" s="1176" customFormat="1" ht="11.25" customHeight="1" x14ac:dyDescent="0.2">
      <c r="A410" s="1425"/>
      <c r="B410" s="1162">
        <v>653</v>
      </c>
      <c r="C410" s="1162">
        <v>649.82899999999995</v>
      </c>
      <c r="D410" s="1163" t="s">
        <v>659</v>
      </c>
    </row>
    <row r="411" spans="1:4" s="1176" customFormat="1" ht="11.25" customHeight="1" x14ac:dyDescent="0.2">
      <c r="A411" s="1426"/>
      <c r="B411" s="1157">
        <v>32614</v>
      </c>
      <c r="C411" s="1157">
        <v>32610.829000000002</v>
      </c>
      <c r="D411" s="1164" t="s">
        <v>11</v>
      </c>
    </row>
    <row r="412" spans="1:4" s="1176" customFormat="1" ht="21" x14ac:dyDescent="0.2">
      <c r="A412" s="1425" t="s">
        <v>2893</v>
      </c>
      <c r="B412" s="1162">
        <v>70</v>
      </c>
      <c r="C412" s="1162">
        <v>70</v>
      </c>
      <c r="D412" s="1163" t="s">
        <v>660</v>
      </c>
    </row>
    <row r="413" spans="1:4" s="1176" customFormat="1" ht="11.25" customHeight="1" x14ac:dyDescent="0.2">
      <c r="A413" s="1426"/>
      <c r="B413" s="1157">
        <v>70</v>
      </c>
      <c r="C413" s="1157">
        <v>70</v>
      </c>
      <c r="D413" s="1164" t="s">
        <v>11</v>
      </c>
    </row>
    <row r="414" spans="1:4" s="1176" customFormat="1" ht="11.25" customHeight="1" x14ac:dyDescent="0.2">
      <c r="A414" s="1425" t="s">
        <v>1777</v>
      </c>
      <c r="B414" s="1162">
        <v>4203</v>
      </c>
      <c r="C414" s="1162">
        <v>4203</v>
      </c>
      <c r="D414" s="1163" t="s">
        <v>662</v>
      </c>
    </row>
    <row r="415" spans="1:4" s="1176" customFormat="1" ht="11.25" customHeight="1" x14ac:dyDescent="0.2">
      <c r="A415" s="1426"/>
      <c r="B415" s="1157">
        <v>4203</v>
      </c>
      <c r="C415" s="1157">
        <v>4203</v>
      </c>
      <c r="D415" s="1164" t="s">
        <v>11</v>
      </c>
    </row>
    <row r="416" spans="1:4" s="1176" customFormat="1" ht="21" x14ac:dyDescent="0.2">
      <c r="A416" s="1425" t="s">
        <v>2687</v>
      </c>
      <c r="B416" s="1162">
        <v>1035</v>
      </c>
      <c r="C416" s="1162">
        <v>1035</v>
      </c>
      <c r="D416" s="1163" t="s">
        <v>661</v>
      </c>
    </row>
    <row r="417" spans="1:4" s="1176" customFormat="1" ht="11.25" customHeight="1" x14ac:dyDescent="0.2">
      <c r="A417" s="1425"/>
      <c r="B417" s="1162">
        <v>17921</v>
      </c>
      <c r="C417" s="1162">
        <v>17420.70133</v>
      </c>
      <c r="D417" s="1163" t="s">
        <v>662</v>
      </c>
    </row>
    <row r="418" spans="1:4" s="1176" customFormat="1" ht="11.25" customHeight="1" x14ac:dyDescent="0.2">
      <c r="A418" s="1425"/>
      <c r="B418" s="1162">
        <v>448</v>
      </c>
      <c r="C418" s="1162">
        <v>426.18599999999998</v>
      </c>
      <c r="D418" s="1163" t="s">
        <v>659</v>
      </c>
    </row>
    <row r="419" spans="1:4" s="1176" customFormat="1" ht="21" x14ac:dyDescent="0.2">
      <c r="A419" s="1425"/>
      <c r="B419" s="1162">
        <v>99</v>
      </c>
      <c r="C419" s="1162">
        <v>99</v>
      </c>
      <c r="D419" s="1163" t="s">
        <v>660</v>
      </c>
    </row>
    <row r="420" spans="1:4" s="1176" customFormat="1" ht="11.25" customHeight="1" x14ac:dyDescent="0.2">
      <c r="A420" s="1425"/>
      <c r="B420" s="1162">
        <v>9968.0199999999986</v>
      </c>
      <c r="C420" s="1162">
        <v>9967.9999999999982</v>
      </c>
      <c r="D420" s="1163" t="s">
        <v>3180</v>
      </c>
    </row>
    <row r="421" spans="1:4" s="1176" customFormat="1" ht="11.25" customHeight="1" x14ac:dyDescent="0.2">
      <c r="A421" s="1426"/>
      <c r="B421" s="1157">
        <v>29471.019999999997</v>
      </c>
      <c r="C421" s="1157">
        <v>28948.887330000001</v>
      </c>
      <c r="D421" s="1164" t="s">
        <v>11</v>
      </c>
    </row>
    <row r="422" spans="1:4" s="1176" customFormat="1" ht="21" x14ac:dyDescent="0.2">
      <c r="A422" s="1425" t="s">
        <v>2688</v>
      </c>
      <c r="B422" s="1162">
        <v>200</v>
      </c>
      <c r="C422" s="1162">
        <v>200</v>
      </c>
      <c r="D422" s="1163" t="s">
        <v>658</v>
      </c>
    </row>
    <row r="423" spans="1:4" s="1176" customFormat="1" ht="11.25" customHeight="1" x14ac:dyDescent="0.2">
      <c r="A423" s="1426"/>
      <c r="B423" s="1157">
        <v>200</v>
      </c>
      <c r="C423" s="1157">
        <v>200</v>
      </c>
      <c r="D423" s="1164" t="s">
        <v>11</v>
      </c>
    </row>
    <row r="424" spans="1:4" s="1176" customFormat="1" ht="11.25" customHeight="1" x14ac:dyDescent="0.2">
      <c r="A424" s="1425" t="s">
        <v>3546</v>
      </c>
      <c r="B424" s="1162">
        <v>200</v>
      </c>
      <c r="C424" s="1162">
        <v>200</v>
      </c>
      <c r="D424" s="1163" t="s">
        <v>447</v>
      </c>
    </row>
    <row r="425" spans="1:4" s="1176" customFormat="1" ht="11.25" customHeight="1" x14ac:dyDescent="0.2">
      <c r="A425" s="1426"/>
      <c r="B425" s="1157">
        <v>200</v>
      </c>
      <c r="C425" s="1157">
        <v>200</v>
      </c>
      <c r="D425" s="1164" t="s">
        <v>11</v>
      </c>
    </row>
    <row r="426" spans="1:4" s="1176" customFormat="1" ht="11.25" customHeight="1" x14ac:dyDescent="0.2">
      <c r="A426" s="1425" t="s">
        <v>3329</v>
      </c>
      <c r="B426" s="1162">
        <v>300</v>
      </c>
      <c r="C426" s="1162">
        <v>300</v>
      </c>
      <c r="D426" s="1163" t="s">
        <v>619</v>
      </c>
    </row>
    <row r="427" spans="1:4" s="1176" customFormat="1" ht="11.25" customHeight="1" x14ac:dyDescent="0.2">
      <c r="A427" s="1426"/>
      <c r="B427" s="1157">
        <v>300</v>
      </c>
      <c r="C427" s="1157">
        <v>300</v>
      </c>
      <c r="D427" s="1164" t="s">
        <v>11</v>
      </c>
    </row>
    <row r="428" spans="1:4" s="1176" customFormat="1" ht="11.25" customHeight="1" x14ac:dyDescent="0.2">
      <c r="A428" s="1425" t="s">
        <v>5085</v>
      </c>
      <c r="B428" s="1162">
        <v>194.5</v>
      </c>
      <c r="C428" s="1162">
        <v>194.5</v>
      </c>
      <c r="D428" s="1163" t="s">
        <v>619</v>
      </c>
    </row>
    <row r="429" spans="1:4" s="1176" customFormat="1" ht="11.25" customHeight="1" x14ac:dyDescent="0.2">
      <c r="A429" s="1426"/>
      <c r="B429" s="1157">
        <v>194.5</v>
      </c>
      <c r="C429" s="1157">
        <v>194.5</v>
      </c>
      <c r="D429" s="1164" t="s">
        <v>11</v>
      </c>
    </row>
    <row r="430" spans="1:4" s="1176" customFormat="1" ht="11.25" customHeight="1" x14ac:dyDescent="0.2">
      <c r="A430" s="1425" t="s">
        <v>4407</v>
      </c>
      <c r="B430" s="1162">
        <v>82</v>
      </c>
      <c r="C430" s="1162">
        <v>82</v>
      </c>
      <c r="D430" s="1163" t="s">
        <v>4942</v>
      </c>
    </row>
    <row r="431" spans="1:4" s="1176" customFormat="1" ht="11.25" customHeight="1" x14ac:dyDescent="0.2">
      <c r="A431" s="1425"/>
      <c r="B431" s="1162">
        <v>65.87</v>
      </c>
      <c r="C431" s="1162">
        <v>65.856000000000009</v>
      </c>
      <c r="D431" s="1163" t="s">
        <v>3491</v>
      </c>
    </row>
    <row r="432" spans="1:4" s="1176" customFormat="1" ht="11.25" customHeight="1" x14ac:dyDescent="0.2">
      <c r="A432" s="1426"/>
      <c r="B432" s="1157">
        <v>147.87</v>
      </c>
      <c r="C432" s="1157">
        <v>147.85599999999999</v>
      </c>
      <c r="D432" s="1164" t="s">
        <v>11</v>
      </c>
    </row>
    <row r="433" spans="1:4" s="1176" customFormat="1" ht="11.25" customHeight="1" x14ac:dyDescent="0.2">
      <c r="A433" s="1425" t="s">
        <v>1778</v>
      </c>
      <c r="B433" s="1162">
        <v>401.48999999999995</v>
      </c>
      <c r="C433" s="1162">
        <v>401.48099999999999</v>
      </c>
      <c r="D433" s="1163" t="s">
        <v>3491</v>
      </c>
    </row>
    <row r="434" spans="1:4" s="1176" customFormat="1" ht="11.25" customHeight="1" x14ac:dyDescent="0.2">
      <c r="A434" s="1426"/>
      <c r="B434" s="1157">
        <v>401.48999999999995</v>
      </c>
      <c r="C434" s="1157">
        <v>401.48099999999999</v>
      </c>
      <c r="D434" s="1164" t="s">
        <v>11</v>
      </c>
    </row>
    <row r="435" spans="1:4" s="1176" customFormat="1" ht="11.25" customHeight="1" x14ac:dyDescent="0.2">
      <c r="A435" s="1425" t="s">
        <v>5086</v>
      </c>
      <c r="B435" s="1162">
        <v>16.98</v>
      </c>
      <c r="C435" s="1162">
        <v>16.974</v>
      </c>
      <c r="D435" s="1163" t="s">
        <v>3491</v>
      </c>
    </row>
    <row r="436" spans="1:4" s="1176" customFormat="1" ht="11.25" customHeight="1" x14ac:dyDescent="0.2">
      <c r="A436" s="1426"/>
      <c r="B436" s="1157">
        <v>16.98</v>
      </c>
      <c r="C436" s="1157">
        <v>16.974</v>
      </c>
      <c r="D436" s="1164" t="s">
        <v>11</v>
      </c>
    </row>
    <row r="437" spans="1:4" s="1176" customFormat="1" ht="11.25" customHeight="1" x14ac:dyDescent="0.2">
      <c r="A437" s="1425" t="s">
        <v>369</v>
      </c>
      <c r="B437" s="1162">
        <v>1500</v>
      </c>
      <c r="C437" s="1162">
        <v>1500</v>
      </c>
      <c r="D437" s="1163" t="s">
        <v>5008</v>
      </c>
    </row>
    <row r="438" spans="1:4" s="1176" customFormat="1" ht="11.25" customHeight="1" x14ac:dyDescent="0.2">
      <c r="A438" s="1425"/>
      <c r="B438" s="1162">
        <v>300</v>
      </c>
      <c r="C438" s="1162">
        <v>300</v>
      </c>
      <c r="D438" s="1163" t="s">
        <v>4945</v>
      </c>
    </row>
    <row r="439" spans="1:4" s="1176" customFormat="1" ht="11.25" customHeight="1" x14ac:dyDescent="0.2">
      <c r="A439" s="1426"/>
      <c r="B439" s="1157">
        <v>1800</v>
      </c>
      <c r="C439" s="1157">
        <v>1800</v>
      </c>
      <c r="D439" s="1164" t="s">
        <v>11</v>
      </c>
    </row>
    <row r="440" spans="1:4" s="1176" customFormat="1" ht="11.25" customHeight="1" x14ac:dyDescent="0.2">
      <c r="A440" s="1425" t="s">
        <v>5087</v>
      </c>
      <c r="B440" s="1162">
        <v>130.07999999999998</v>
      </c>
      <c r="C440" s="1162">
        <v>130.077</v>
      </c>
      <c r="D440" s="1163" t="s">
        <v>3492</v>
      </c>
    </row>
    <row r="441" spans="1:4" s="1176" customFormat="1" ht="11.25" customHeight="1" x14ac:dyDescent="0.2">
      <c r="A441" s="1426"/>
      <c r="B441" s="1157">
        <v>130.07999999999998</v>
      </c>
      <c r="C441" s="1157">
        <v>130.077</v>
      </c>
      <c r="D441" s="1164" t="s">
        <v>11</v>
      </c>
    </row>
    <row r="442" spans="1:4" s="1176" customFormat="1" ht="11.25" customHeight="1" x14ac:dyDescent="0.2">
      <c r="A442" s="1425" t="s">
        <v>3842</v>
      </c>
      <c r="B442" s="1162">
        <v>300</v>
      </c>
      <c r="C442" s="1162">
        <v>300</v>
      </c>
      <c r="D442" s="1163" t="s">
        <v>619</v>
      </c>
    </row>
    <row r="443" spans="1:4" s="1176" customFormat="1" ht="11.25" customHeight="1" x14ac:dyDescent="0.2">
      <c r="A443" s="1426"/>
      <c r="B443" s="1157">
        <v>300</v>
      </c>
      <c r="C443" s="1157">
        <v>300</v>
      </c>
      <c r="D443" s="1164" t="s">
        <v>11</v>
      </c>
    </row>
    <row r="444" spans="1:4" s="1176" customFormat="1" ht="11.25" customHeight="1" x14ac:dyDescent="0.2">
      <c r="A444" s="1425" t="s">
        <v>5088</v>
      </c>
      <c r="B444" s="1162">
        <v>319.58</v>
      </c>
      <c r="C444" s="1162">
        <v>319.58000000000004</v>
      </c>
      <c r="D444" s="1163" t="s">
        <v>3492</v>
      </c>
    </row>
    <row r="445" spans="1:4" s="1176" customFormat="1" ht="11.25" customHeight="1" x14ac:dyDescent="0.2">
      <c r="A445" s="1426"/>
      <c r="B445" s="1157">
        <v>319.58</v>
      </c>
      <c r="C445" s="1157">
        <v>319.58000000000004</v>
      </c>
      <c r="D445" s="1164" t="s">
        <v>11</v>
      </c>
    </row>
    <row r="446" spans="1:4" s="1176" customFormat="1" ht="11.25" customHeight="1" x14ac:dyDescent="0.2">
      <c r="A446" s="1425" t="s">
        <v>5089</v>
      </c>
      <c r="B446" s="1162">
        <v>70.23</v>
      </c>
      <c r="C446" s="1162">
        <v>0</v>
      </c>
      <c r="D446" s="1163" t="s">
        <v>3492</v>
      </c>
    </row>
    <row r="447" spans="1:4" s="1176" customFormat="1" ht="11.25" customHeight="1" x14ac:dyDescent="0.2">
      <c r="A447" s="1426"/>
      <c r="B447" s="1157">
        <v>70.23</v>
      </c>
      <c r="C447" s="1157">
        <v>0</v>
      </c>
      <c r="D447" s="1164" t="s">
        <v>11</v>
      </c>
    </row>
    <row r="448" spans="1:4" s="1176" customFormat="1" ht="11.25" customHeight="1" x14ac:dyDescent="0.2">
      <c r="A448" s="1425" t="s">
        <v>370</v>
      </c>
      <c r="B448" s="1162">
        <v>7700</v>
      </c>
      <c r="C448" s="1162">
        <v>7700</v>
      </c>
      <c r="D448" s="1163" t="s">
        <v>5008</v>
      </c>
    </row>
    <row r="449" spans="1:4" s="1176" customFormat="1" ht="11.25" customHeight="1" x14ac:dyDescent="0.2">
      <c r="A449" s="1426"/>
      <c r="B449" s="1157">
        <v>7700</v>
      </c>
      <c r="C449" s="1157">
        <v>7700</v>
      </c>
      <c r="D449" s="1164" t="s">
        <v>11</v>
      </c>
    </row>
    <row r="450" spans="1:4" s="1176" customFormat="1" ht="11.25" customHeight="1" x14ac:dyDescent="0.2">
      <c r="A450" s="1425" t="s">
        <v>4486</v>
      </c>
      <c r="B450" s="1162">
        <v>70</v>
      </c>
      <c r="C450" s="1162">
        <v>70</v>
      </c>
      <c r="D450" s="1163" t="s">
        <v>3300</v>
      </c>
    </row>
    <row r="451" spans="1:4" s="1176" customFormat="1" ht="11.25" customHeight="1" x14ac:dyDescent="0.2">
      <c r="A451" s="1425"/>
      <c r="B451" s="1162">
        <v>100</v>
      </c>
      <c r="C451" s="1162">
        <v>100</v>
      </c>
      <c r="D451" s="1163" t="s">
        <v>4966</v>
      </c>
    </row>
    <row r="452" spans="1:4" s="1176" customFormat="1" ht="11.25" customHeight="1" x14ac:dyDescent="0.2">
      <c r="A452" s="1426"/>
      <c r="B452" s="1157">
        <v>170</v>
      </c>
      <c r="C452" s="1157">
        <v>170</v>
      </c>
      <c r="D452" s="1164" t="s">
        <v>11</v>
      </c>
    </row>
    <row r="453" spans="1:4" s="1176" customFormat="1" ht="11.25" customHeight="1" x14ac:dyDescent="0.2">
      <c r="A453" s="1425" t="s">
        <v>4451</v>
      </c>
      <c r="B453" s="1162">
        <v>91.71</v>
      </c>
      <c r="C453" s="1162">
        <v>91.713999999999999</v>
      </c>
      <c r="D453" s="1163" t="s">
        <v>5039</v>
      </c>
    </row>
    <row r="454" spans="1:4" s="1176" customFormat="1" ht="11.25" customHeight="1" x14ac:dyDescent="0.2">
      <c r="A454" s="1426"/>
      <c r="B454" s="1157">
        <v>91.71</v>
      </c>
      <c r="C454" s="1157">
        <v>91.713999999999999</v>
      </c>
      <c r="D454" s="1164" t="s">
        <v>11</v>
      </c>
    </row>
    <row r="455" spans="1:4" s="1176" customFormat="1" ht="11.25" customHeight="1" x14ac:dyDescent="0.2">
      <c r="A455" s="1425" t="s">
        <v>5090</v>
      </c>
      <c r="B455" s="1162">
        <v>149.94</v>
      </c>
      <c r="C455" s="1162">
        <v>149.94400000000002</v>
      </c>
      <c r="D455" s="1163" t="s">
        <v>3492</v>
      </c>
    </row>
    <row r="456" spans="1:4" s="1176" customFormat="1" ht="11.25" customHeight="1" x14ac:dyDescent="0.2">
      <c r="A456" s="1426"/>
      <c r="B456" s="1157">
        <v>149.94</v>
      </c>
      <c r="C456" s="1157">
        <v>149.94400000000002</v>
      </c>
      <c r="D456" s="1164" t="s">
        <v>11</v>
      </c>
    </row>
    <row r="457" spans="1:4" s="1176" customFormat="1" ht="11.25" customHeight="1" x14ac:dyDescent="0.2">
      <c r="A457" s="1425" t="s">
        <v>3843</v>
      </c>
      <c r="B457" s="1162">
        <v>70</v>
      </c>
      <c r="C457" s="1162">
        <v>70</v>
      </c>
      <c r="D457" s="1163" t="s">
        <v>3300</v>
      </c>
    </row>
    <row r="458" spans="1:4" s="1176" customFormat="1" ht="11.25" customHeight="1" x14ac:dyDescent="0.2">
      <c r="A458" s="1426"/>
      <c r="B458" s="1157">
        <v>70</v>
      </c>
      <c r="C458" s="1157">
        <v>70</v>
      </c>
      <c r="D458" s="1164" t="s">
        <v>11</v>
      </c>
    </row>
    <row r="459" spans="1:4" s="1176" customFormat="1" ht="11.25" customHeight="1" x14ac:dyDescent="0.2">
      <c r="A459" s="1425" t="s">
        <v>419</v>
      </c>
      <c r="B459" s="1162">
        <v>30</v>
      </c>
      <c r="C459" s="1162">
        <v>30</v>
      </c>
      <c r="D459" s="1163" t="s">
        <v>4941</v>
      </c>
    </row>
    <row r="460" spans="1:4" s="1176" customFormat="1" ht="11.25" customHeight="1" x14ac:dyDescent="0.2">
      <c r="A460" s="1426"/>
      <c r="B460" s="1157">
        <v>30</v>
      </c>
      <c r="C460" s="1157">
        <v>30</v>
      </c>
      <c r="D460" s="1164" t="s">
        <v>11</v>
      </c>
    </row>
    <row r="461" spans="1:4" s="1176" customFormat="1" ht="11.25" customHeight="1" x14ac:dyDescent="0.2">
      <c r="A461" s="1425" t="s">
        <v>5091</v>
      </c>
      <c r="B461" s="1162">
        <v>88.41</v>
      </c>
      <c r="C461" s="1162">
        <v>88.407999999999987</v>
      </c>
      <c r="D461" s="1163" t="s">
        <v>3492</v>
      </c>
    </row>
    <row r="462" spans="1:4" s="1176" customFormat="1" ht="11.25" customHeight="1" x14ac:dyDescent="0.2">
      <c r="A462" s="1426"/>
      <c r="B462" s="1157">
        <v>88.41</v>
      </c>
      <c r="C462" s="1157">
        <v>88.407999999999987</v>
      </c>
      <c r="D462" s="1164" t="s">
        <v>11</v>
      </c>
    </row>
    <row r="463" spans="1:4" s="1176" customFormat="1" ht="11.25" customHeight="1" x14ac:dyDescent="0.2">
      <c r="A463" s="1425" t="s">
        <v>3844</v>
      </c>
      <c r="B463" s="1162">
        <v>100</v>
      </c>
      <c r="C463" s="1162">
        <v>100</v>
      </c>
      <c r="D463" s="1163" t="s">
        <v>3300</v>
      </c>
    </row>
    <row r="464" spans="1:4" s="1176" customFormat="1" ht="11.25" customHeight="1" x14ac:dyDescent="0.2">
      <c r="A464" s="1426"/>
      <c r="B464" s="1157">
        <v>100</v>
      </c>
      <c r="C464" s="1157">
        <v>100</v>
      </c>
      <c r="D464" s="1164" t="s">
        <v>11</v>
      </c>
    </row>
    <row r="465" spans="1:4" s="1176" customFormat="1" ht="11.25" customHeight="1" x14ac:dyDescent="0.2">
      <c r="A465" s="1425" t="s">
        <v>3845</v>
      </c>
      <c r="B465" s="1162">
        <v>70</v>
      </c>
      <c r="C465" s="1162">
        <v>70</v>
      </c>
      <c r="D465" s="1163" t="s">
        <v>3300</v>
      </c>
    </row>
    <row r="466" spans="1:4" s="1176" customFormat="1" ht="11.25" customHeight="1" x14ac:dyDescent="0.2">
      <c r="A466" s="1425"/>
      <c r="B466" s="1162">
        <v>200</v>
      </c>
      <c r="C466" s="1162">
        <v>200</v>
      </c>
      <c r="D466" s="1163" t="s">
        <v>4966</v>
      </c>
    </row>
    <row r="467" spans="1:4" s="1176" customFormat="1" ht="11.25" customHeight="1" x14ac:dyDescent="0.2">
      <c r="A467" s="1426"/>
      <c r="B467" s="1157">
        <v>270</v>
      </c>
      <c r="C467" s="1157">
        <v>270</v>
      </c>
      <c r="D467" s="1164" t="s">
        <v>11</v>
      </c>
    </row>
    <row r="468" spans="1:4" s="1176" customFormat="1" ht="11.25" customHeight="1" x14ac:dyDescent="0.2">
      <c r="A468" s="1425" t="s">
        <v>5092</v>
      </c>
      <c r="B468" s="1162">
        <v>150</v>
      </c>
      <c r="C468" s="1162">
        <v>150</v>
      </c>
      <c r="D468" s="1163" t="s">
        <v>3492</v>
      </c>
    </row>
    <row r="469" spans="1:4" s="1176" customFormat="1" ht="11.25" customHeight="1" x14ac:dyDescent="0.2">
      <c r="A469" s="1426"/>
      <c r="B469" s="1157">
        <v>150</v>
      </c>
      <c r="C469" s="1157">
        <v>150</v>
      </c>
      <c r="D469" s="1164" t="s">
        <v>11</v>
      </c>
    </row>
    <row r="470" spans="1:4" s="1176" customFormat="1" ht="11.25" customHeight="1" x14ac:dyDescent="0.2">
      <c r="A470" s="1425" t="s">
        <v>305</v>
      </c>
      <c r="B470" s="1162">
        <v>837.66</v>
      </c>
      <c r="C470" s="1162">
        <v>771.72</v>
      </c>
      <c r="D470" s="1163" t="s">
        <v>651</v>
      </c>
    </row>
    <row r="471" spans="1:4" s="1176" customFormat="1" ht="11.25" customHeight="1" x14ac:dyDescent="0.2">
      <c r="A471" s="1425"/>
      <c r="B471" s="1162">
        <v>80</v>
      </c>
      <c r="C471" s="1162">
        <v>80</v>
      </c>
      <c r="D471" s="1163" t="s">
        <v>649</v>
      </c>
    </row>
    <row r="472" spans="1:4" s="1176" customFormat="1" ht="11.25" customHeight="1" x14ac:dyDescent="0.2">
      <c r="A472" s="1425"/>
      <c r="B472" s="1162">
        <v>980</v>
      </c>
      <c r="C472" s="1162">
        <v>0</v>
      </c>
      <c r="D472" s="1163" t="s">
        <v>5093</v>
      </c>
    </row>
    <row r="473" spans="1:4" s="1176" customFormat="1" ht="11.25" customHeight="1" x14ac:dyDescent="0.2">
      <c r="A473" s="1425"/>
      <c r="B473" s="1162">
        <v>255</v>
      </c>
      <c r="C473" s="1162">
        <v>255</v>
      </c>
      <c r="D473" s="1163" t="s">
        <v>4945</v>
      </c>
    </row>
    <row r="474" spans="1:4" s="1176" customFormat="1" ht="11.25" customHeight="1" x14ac:dyDescent="0.2">
      <c r="A474" s="1426"/>
      <c r="B474" s="1157">
        <v>2152.66</v>
      </c>
      <c r="C474" s="1157">
        <v>1106.72</v>
      </c>
      <c r="D474" s="1164" t="s">
        <v>11</v>
      </c>
    </row>
    <row r="475" spans="1:4" s="1176" customFormat="1" ht="11.25" customHeight="1" x14ac:dyDescent="0.2">
      <c r="A475" s="1425" t="s">
        <v>3587</v>
      </c>
      <c r="B475" s="1162">
        <v>32</v>
      </c>
      <c r="C475" s="1162">
        <v>32</v>
      </c>
      <c r="D475" s="1163" t="s">
        <v>5094</v>
      </c>
    </row>
    <row r="476" spans="1:4" s="1176" customFormat="1" ht="11.25" customHeight="1" x14ac:dyDescent="0.2">
      <c r="A476" s="1426"/>
      <c r="B476" s="1157">
        <v>32</v>
      </c>
      <c r="C476" s="1157">
        <v>32</v>
      </c>
      <c r="D476" s="1164" t="s">
        <v>11</v>
      </c>
    </row>
    <row r="477" spans="1:4" s="1176" customFormat="1" ht="11.25" customHeight="1" x14ac:dyDescent="0.2">
      <c r="A477" s="1425" t="s">
        <v>4487</v>
      </c>
      <c r="B477" s="1162">
        <v>66.5</v>
      </c>
      <c r="C477" s="1162">
        <v>0</v>
      </c>
      <c r="D477" s="1163" t="s">
        <v>4966</v>
      </c>
    </row>
    <row r="478" spans="1:4" s="1176" customFormat="1" ht="11.25" customHeight="1" x14ac:dyDescent="0.2">
      <c r="A478" s="1426"/>
      <c r="B478" s="1157">
        <v>66.5</v>
      </c>
      <c r="C478" s="1157">
        <v>0</v>
      </c>
      <c r="D478" s="1164" t="s">
        <v>11</v>
      </c>
    </row>
    <row r="479" spans="1:4" s="1176" customFormat="1" ht="11.25" customHeight="1" x14ac:dyDescent="0.2">
      <c r="A479" s="1425" t="s">
        <v>3133</v>
      </c>
      <c r="B479" s="1162">
        <v>1000</v>
      </c>
      <c r="C479" s="1162">
        <v>1000</v>
      </c>
      <c r="D479" s="1163" t="s">
        <v>4966</v>
      </c>
    </row>
    <row r="480" spans="1:4" s="1176" customFormat="1" ht="11.25" customHeight="1" x14ac:dyDescent="0.2">
      <c r="A480" s="1426"/>
      <c r="B480" s="1157">
        <v>1000</v>
      </c>
      <c r="C480" s="1157">
        <v>1000</v>
      </c>
      <c r="D480" s="1164" t="s">
        <v>11</v>
      </c>
    </row>
    <row r="481" spans="1:4" s="1176" customFormat="1" ht="11.25" customHeight="1" x14ac:dyDescent="0.2">
      <c r="A481" s="1425" t="s">
        <v>3555</v>
      </c>
      <c r="B481" s="1162">
        <v>1000</v>
      </c>
      <c r="C481" s="1162">
        <v>1000</v>
      </c>
      <c r="D481" s="1163" t="s">
        <v>4966</v>
      </c>
    </row>
    <row r="482" spans="1:4" s="1176" customFormat="1" ht="11.25" customHeight="1" x14ac:dyDescent="0.2">
      <c r="A482" s="1426"/>
      <c r="B482" s="1157">
        <v>1000</v>
      </c>
      <c r="C482" s="1157">
        <v>1000</v>
      </c>
      <c r="D482" s="1164" t="s">
        <v>11</v>
      </c>
    </row>
    <row r="483" spans="1:4" s="1176" customFormat="1" ht="11.25" customHeight="1" x14ac:dyDescent="0.2">
      <c r="A483" s="1425" t="s">
        <v>3556</v>
      </c>
      <c r="B483" s="1162">
        <v>550</v>
      </c>
      <c r="C483" s="1162">
        <v>550</v>
      </c>
      <c r="D483" s="1163" t="s">
        <v>4966</v>
      </c>
    </row>
    <row r="484" spans="1:4" s="1176" customFormat="1" ht="11.25" customHeight="1" x14ac:dyDescent="0.2">
      <c r="A484" s="1426"/>
      <c r="B484" s="1157">
        <v>550</v>
      </c>
      <c r="C484" s="1157">
        <v>550</v>
      </c>
      <c r="D484" s="1164" t="s">
        <v>11</v>
      </c>
    </row>
    <row r="485" spans="1:4" s="1176" customFormat="1" ht="11.25" customHeight="1" x14ac:dyDescent="0.2">
      <c r="A485" s="1425" t="s">
        <v>480</v>
      </c>
      <c r="B485" s="1162">
        <v>50</v>
      </c>
      <c r="C485" s="1162">
        <v>50</v>
      </c>
      <c r="D485" s="1163" t="s">
        <v>5011</v>
      </c>
    </row>
    <row r="486" spans="1:4" s="1176" customFormat="1" ht="11.25" customHeight="1" x14ac:dyDescent="0.2">
      <c r="A486" s="1426"/>
      <c r="B486" s="1157">
        <v>50</v>
      </c>
      <c r="C486" s="1157">
        <v>50</v>
      </c>
      <c r="D486" s="1164" t="s">
        <v>11</v>
      </c>
    </row>
    <row r="487" spans="1:4" s="1176" customFormat="1" ht="11.25" customHeight="1" x14ac:dyDescent="0.2">
      <c r="A487" s="1425" t="s">
        <v>4526</v>
      </c>
      <c r="B487" s="1162">
        <v>400</v>
      </c>
      <c r="C487" s="1162">
        <v>400</v>
      </c>
      <c r="D487" s="1163" t="s">
        <v>5015</v>
      </c>
    </row>
    <row r="488" spans="1:4" s="1176" customFormat="1" ht="11.25" customHeight="1" x14ac:dyDescent="0.2">
      <c r="A488" s="1426"/>
      <c r="B488" s="1157">
        <v>400</v>
      </c>
      <c r="C488" s="1157">
        <v>400</v>
      </c>
      <c r="D488" s="1164" t="s">
        <v>11</v>
      </c>
    </row>
    <row r="489" spans="1:4" s="1176" customFormat="1" ht="21" x14ac:dyDescent="0.2">
      <c r="A489" s="1425" t="s">
        <v>1779</v>
      </c>
      <c r="B489" s="1162">
        <v>1370</v>
      </c>
      <c r="C489" s="1162">
        <v>1370</v>
      </c>
      <c r="D489" s="1163" t="s">
        <v>661</v>
      </c>
    </row>
    <row r="490" spans="1:4" s="1176" customFormat="1" ht="11.25" customHeight="1" x14ac:dyDescent="0.2">
      <c r="A490" s="1425"/>
      <c r="B490" s="1162">
        <v>7427</v>
      </c>
      <c r="C490" s="1162">
        <v>7427</v>
      </c>
      <c r="D490" s="1163" t="s">
        <v>662</v>
      </c>
    </row>
    <row r="491" spans="1:4" s="1176" customFormat="1" ht="11.25" customHeight="1" x14ac:dyDescent="0.2">
      <c r="A491" s="1425"/>
      <c r="B491" s="1162">
        <v>683.2</v>
      </c>
      <c r="C491" s="1162">
        <v>683.2</v>
      </c>
      <c r="D491" s="1163" t="s">
        <v>659</v>
      </c>
    </row>
    <row r="492" spans="1:4" s="1176" customFormat="1" ht="11.25" customHeight="1" x14ac:dyDescent="0.2">
      <c r="A492" s="1425"/>
      <c r="B492" s="1162">
        <v>247.8</v>
      </c>
      <c r="C492" s="1162">
        <v>0</v>
      </c>
      <c r="D492" s="1163" t="s">
        <v>618</v>
      </c>
    </row>
    <row r="493" spans="1:4" s="1176" customFormat="1" ht="11.25" customHeight="1" x14ac:dyDescent="0.2">
      <c r="A493" s="1426"/>
      <c r="B493" s="1157">
        <v>9728</v>
      </c>
      <c r="C493" s="1157">
        <v>9480.2000000000007</v>
      </c>
      <c r="D493" s="1164" t="s">
        <v>11</v>
      </c>
    </row>
    <row r="494" spans="1:4" s="1176" customFormat="1" ht="11.25" customHeight="1" x14ac:dyDescent="0.2">
      <c r="A494" s="1425" t="s">
        <v>3846</v>
      </c>
      <c r="B494" s="1162">
        <v>79.5</v>
      </c>
      <c r="C494" s="1162">
        <v>79.5</v>
      </c>
      <c r="D494" s="1163" t="s">
        <v>3324</v>
      </c>
    </row>
    <row r="495" spans="1:4" s="1176" customFormat="1" ht="11.25" customHeight="1" x14ac:dyDescent="0.2">
      <c r="A495" s="1426"/>
      <c r="B495" s="1157">
        <v>79.5</v>
      </c>
      <c r="C495" s="1157">
        <v>79.5</v>
      </c>
      <c r="D495" s="1164" t="s">
        <v>11</v>
      </c>
    </row>
    <row r="496" spans="1:4" s="1176" customFormat="1" ht="11.25" customHeight="1" x14ac:dyDescent="0.2">
      <c r="A496" s="1425" t="s">
        <v>481</v>
      </c>
      <c r="B496" s="1162">
        <v>70</v>
      </c>
      <c r="C496" s="1162">
        <v>70</v>
      </c>
      <c r="D496" s="1163" t="s">
        <v>5011</v>
      </c>
    </row>
    <row r="497" spans="1:4" s="1176" customFormat="1" ht="11.25" customHeight="1" x14ac:dyDescent="0.2">
      <c r="A497" s="1425"/>
      <c r="B497" s="1162">
        <v>70</v>
      </c>
      <c r="C497" s="1162">
        <v>70</v>
      </c>
      <c r="D497" s="1163" t="s">
        <v>5015</v>
      </c>
    </row>
    <row r="498" spans="1:4" s="1176" customFormat="1" ht="11.25" customHeight="1" x14ac:dyDescent="0.2">
      <c r="A498" s="1426"/>
      <c r="B498" s="1157">
        <v>140</v>
      </c>
      <c r="C498" s="1157">
        <v>140</v>
      </c>
      <c r="D498" s="1164" t="s">
        <v>11</v>
      </c>
    </row>
    <row r="499" spans="1:4" s="1176" customFormat="1" ht="11.25" customHeight="1" x14ac:dyDescent="0.2">
      <c r="A499" s="1425" t="s">
        <v>1780</v>
      </c>
      <c r="B499" s="1162">
        <v>1462</v>
      </c>
      <c r="C499" s="1162">
        <v>1462</v>
      </c>
      <c r="D499" s="1163" t="s">
        <v>662</v>
      </c>
    </row>
    <row r="500" spans="1:4" s="1176" customFormat="1" ht="11.25" customHeight="1" x14ac:dyDescent="0.2">
      <c r="A500" s="1426"/>
      <c r="B500" s="1157">
        <v>1462</v>
      </c>
      <c r="C500" s="1157">
        <v>1462</v>
      </c>
      <c r="D500" s="1164" t="s">
        <v>11</v>
      </c>
    </row>
    <row r="501" spans="1:4" s="1176" customFormat="1" ht="11.25" customHeight="1" x14ac:dyDescent="0.2">
      <c r="A501" s="1425" t="s">
        <v>503</v>
      </c>
      <c r="B501" s="1162">
        <v>30</v>
      </c>
      <c r="C501" s="1162">
        <v>30</v>
      </c>
      <c r="D501" s="1163" t="s">
        <v>5028</v>
      </c>
    </row>
    <row r="502" spans="1:4" s="1176" customFormat="1" ht="11.25" customHeight="1" x14ac:dyDescent="0.2">
      <c r="A502" s="1426"/>
      <c r="B502" s="1157">
        <v>30</v>
      </c>
      <c r="C502" s="1157">
        <v>30</v>
      </c>
      <c r="D502" s="1164" t="s">
        <v>11</v>
      </c>
    </row>
    <row r="503" spans="1:4" s="1176" customFormat="1" ht="11.25" customHeight="1" x14ac:dyDescent="0.2">
      <c r="A503" s="1425" t="s">
        <v>3153</v>
      </c>
      <c r="B503" s="1162">
        <v>200</v>
      </c>
      <c r="C503" s="1162">
        <v>200</v>
      </c>
      <c r="D503" s="1163" t="s">
        <v>4534</v>
      </c>
    </row>
    <row r="504" spans="1:4" s="1176" customFormat="1" ht="11.25" customHeight="1" x14ac:dyDescent="0.2">
      <c r="A504" s="1426"/>
      <c r="B504" s="1157">
        <v>200</v>
      </c>
      <c r="C504" s="1157">
        <v>200</v>
      </c>
      <c r="D504" s="1164" t="s">
        <v>11</v>
      </c>
    </row>
    <row r="505" spans="1:4" s="1176" customFormat="1" ht="11.25" customHeight="1" x14ac:dyDescent="0.2">
      <c r="A505" s="1425" t="s">
        <v>2894</v>
      </c>
      <c r="B505" s="1162">
        <v>1535205.45</v>
      </c>
      <c r="C505" s="1162">
        <v>1460650.9515499999</v>
      </c>
      <c r="D505" s="1163" t="s">
        <v>596</v>
      </c>
    </row>
    <row r="506" spans="1:4" s="1176" customFormat="1" ht="11.25" customHeight="1" x14ac:dyDescent="0.2">
      <c r="A506" s="1426"/>
      <c r="B506" s="1157">
        <v>1535205.45</v>
      </c>
      <c r="C506" s="1157">
        <v>1460650.9515499999</v>
      </c>
      <c r="D506" s="1164" t="s">
        <v>11</v>
      </c>
    </row>
    <row r="507" spans="1:4" s="1176" customFormat="1" ht="11.25" customHeight="1" x14ac:dyDescent="0.2">
      <c r="A507" s="1425" t="s">
        <v>3330</v>
      </c>
      <c r="B507" s="1162">
        <v>300</v>
      </c>
      <c r="C507" s="1162">
        <v>300</v>
      </c>
      <c r="D507" s="1163" t="s">
        <v>619</v>
      </c>
    </row>
    <row r="508" spans="1:4" s="1176" customFormat="1" ht="11.25" customHeight="1" x14ac:dyDescent="0.2">
      <c r="A508" s="1426"/>
      <c r="B508" s="1157">
        <v>300</v>
      </c>
      <c r="C508" s="1157">
        <v>300</v>
      </c>
      <c r="D508" s="1164" t="s">
        <v>11</v>
      </c>
    </row>
    <row r="509" spans="1:4" s="1176" customFormat="1" ht="11.25" customHeight="1" x14ac:dyDescent="0.2">
      <c r="A509" s="1425" t="s">
        <v>3581</v>
      </c>
      <c r="B509" s="1162">
        <v>69</v>
      </c>
      <c r="C509" s="1162">
        <v>69</v>
      </c>
      <c r="D509" s="1163" t="s">
        <v>5028</v>
      </c>
    </row>
    <row r="510" spans="1:4" s="1176" customFormat="1" ht="11.25" customHeight="1" x14ac:dyDescent="0.2">
      <c r="A510" s="1426"/>
      <c r="B510" s="1157">
        <v>69</v>
      </c>
      <c r="C510" s="1157">
        <v>69</v>
      </c>
      <c r="D510" s="1164" t="s">
        <v>11</v>
      </c>
    </row>
    <row r="511" spans="1:4" s="1176" customFormat="1" ht="11.25" customHeight="1" x14ac:dyDescent="0.2">
      <c r="A511" s="1425" t="s">
        <v>3582</v>
      </c>
      <c r="B511" s="1162">
        <v>25</v>
      </c>
      <c r="C511" s="1162">
        <v>25</v>
      </c>
      <c r="D511" s="1163" t="s">
        <v>5028</v>
      </c>
    </row>
    <row r="512" spans="1:4" s="1176" customFormat="1" ht="11.25" customHeight="1" x14ac:dyDescent="0.2">
      <c r="A512" s="1426"/>
      <c r="B512" s="1157">
        <v>25</v>
      </c>
      <c r="C512" s="1157">
        <v>25</v>
      </c>
      <c r="D512" s="1164" t="s">
        <v>11</v>
      </c>
    </row>
    <row r="513" spans="1:4" s="1176" customFormat="1" ht="11.25" customHeight="1" x14ac:dyDescent="0.2">
      <c r="A513" s="1425" t="s">
        <v>3583</v>
      </c>
      <c r="B513" s="1162">
        <v>25</v>
      </c>
      <c r="C513" s="1162">
        <v>25</v>
      </c>
      <c r="D513" s="1163" t="s">
        <v>5028</v>
      </c>
    </row>
    <row r="514" spans="1:4" s="1176" customFormat="1" ht="11.25" customHeight="1" x14ac:dyDescent="0.2">
      <c r="A514" s="1426"/>
      <c r="B514" s="1157">
        <v>25</v>
      </c>
      <c r="C514" s="1157">
        <v>25</v>
      </c>
      <c r="D514" s="1164" t="s">
        <v>11</v>
      </c>
    </row>
    <row r="515" spans="1:4" s="1176" customFormat="1" ht="11.25" customHeight="1" x14ac:dyDescent="0.2">
      <c r="A515" s="1425" t="s">
        <v>4445</v>
      </c>
      <c r="B515" s="1162">
        <v>80</v>
      </c>
      <c r="C515" s="1162">
        <v>80</v>
      </c>
      <c r="D515" s="1163" t="s">
        <v>402</v>
      </c>
    </row>
    <row r="516" spans="1:4" s="1176" customFormat="1" ht="11.25" customHeight="1" x14ac:dyDescent="0.2">
      <c r="A516" s="1426"/>
      <c r="B516" s="1157">
        <v>80</v>
      </c>
      <c r="C516" s="1157">
        <v>80</v>
      </c>
      <c r="D516" s="1164" t="s">
        <v>11</v>
      </c>
    </row>
    <row r="517" spans="1:4" s="1176" customFormat="1" ht="11.25" customHeight="1" x14ac:dyDescent="0.2">
      <c r="A517" s="1425" t="s">
        <v>458</v>
      </c>
      <c r="B517" s="1162">
        <v>3000</v>
      </c>
      <c r="C517" s="1162">
        <v>1500</v>
      </c>
      <c r="D517" s="1163" t="s">
        <v>4966</v>
      </c>
    </row>
    <row r="518" spans="1:4" s="1176" customFormat="1" ht="11.25" customHeight="1" x14ac:dyDescent="0.2">
      <c r="A518" s="1426"/>
      <c r="B518" s="1157">
        <v>3000</v>
      </c>
      <c r="C518" s="1157">
        <v>1500</v>
      </c>
      <c r="D518" s="1164" t="s">
        <v>11</v>
      </c>
    </row>
    <row r="519" spans="1:4" s="1176" customFormat="1" ht="11.25" customHeight="1" x14ac:dyDescent="0.2">
      <c r="A519" s="1425" t="s">
        <v>4488</v>
      </c>
      <c r="B519" s="1162">
        <v>1500</v>
      </c>
      <c r="C519" s="1162">
        <v>0</v>
      </c>
      <c r="D519" s="1163" t="s">
        <v>4966</v>
      </c>
    </row>
    <row r="520" spans="1:4" s="1176" customFormat="1" ht="11.25" customHeight="1" x14ac:dyDescent="0.2">
      <c r="A520" s="1426"/>
      <c r="B520" s="1157">
        <v>1500</v>
      </c>
      <c r="C520" s="1157">
        <v>0</v>
      </c>
      <c r="D520" s="1164" t="s">
        <v>11</v>
      </c>
    </row>
    <row r="521" spans="1:4" s="1176" customFormat="1" ht="11.25" customHeight="1" x14ac:dyDescent="0.2">
      <c r="A521" s="1425" t="s">
        <v>5095</v>
      </c>
      <c r="B521" s="1162">
        <v>76.400000000000006</v>
      </c>
      <c r="C521" s="1162">
        <v>76.394999999999996</v>
      </c>
      <c r="D521" s="1163" t="s">
        <v>3300</v>
      </c>
    </row>
    <row r="522" spans="1:4" s="1176" customFormat="1" ht="11.25" customHeight="1" x14ac:dyDescent="0.2">
      <c r="A522" s="1426"/>
      <c r="B522" s="1157">
        <v>76.400000000000006</v>
      </c>
      <c r="C522" s="1157">
        <v>76.394999999999996</v>
      </c>
      <c r="D522" s="1164" t="s">
        <v>11</v>
      </c>
    </row>
    <row r="523" spans="1:4" s="1176" customFormat="1" ht="11.25" customHeight="1" x14ac:dyDescent="0.2">
      <c r="A523" s="1425" t="s">
        <v>4489</v>
      </c>
      <c r="B523" s="1162">
        <v>600</v>
      </c>
      <c r="C523" s="1162">
        <v>600</v>
      </c>
      <c r="D523" s="1163" t="s">
        <v>4966</v>
      </c>
    </row>
    <row r="524" spans="1:4" s="1176" customFormat="1" ht="11.25" customHeight="1" x14ac:dyDescent="0.2">
      <c r="A524" s="1426"/>
      <c r="B524" s="1157">
        <v>600</v>
      </c>
      <c r="C524" s="1157">
        <v>600</v>
      </c>
      <c r="D524" s="1164" t="s">
        <v>11</v>
      </c>
    </row>
    <row r="525" spans="1:4" s="1176" customFormat="1" ht="11.25" customHeight="1" x14ac:dyDescent="0.2">
      <c r="A525" s="1425" t="s">
        <v>2799</v>
      </c>
      <c r="B525" s="1162">
        <v>130</v>
      </c>
      <c r="C525" s="1162">
        <v>130</v>
      </c>
      <c r="D525" s="1163" t="s">
        <v>720</v>
      </c>
    </row>
    <row r="526" spans="1:4" s="1176" customFormat="1" ht="11.25" customHeight="1" x14ac:dyDescent="0.2">
      <c r="A526" s="1426"/>
      <c r="B526" s="1157">
        <v>130</v>
      </c>
      <c r="C526" s="1157">
        <v>130</v>
      </c>
      <c r="D526" s="1164" t="s">
        <v>11</v>
      </c>
    </row>
    <row r="527" spans="1:4" s="1176" customFormat="1" ht="11.25" customHeight="1" x14ac:dyDescent="0.2">
      <c r="A527" s="1425" t="s">
        <v>459</v>
      </c>
      <c r="B527" s="1162">
        <v>1500</v>
      </c>
      <c r="C527" s="1162">
        <v>1500</v>
      </c>
      <c r="D527" s="1163" t="s">
        <v>4966</v>
      </c>
    </row>
    <row r="528" spans="1:4" s="1176" customFormat="1" ht="11.25" customHeight="1" x14ac:dyDescent="0.2">
      <c r="A528" s="1426"/>
      <c r="B528" s="1157">
        <v>1500</v>
      </c>
      <c r="C528" s="1157">
        <v>1500</v>
      </c>
      <c r="D528" s="1164" t="s">
        <v>11</v>
      </c>
    </row>
    <row r="529" spans="1:4" s="1176" customFormat="1" ht="11.25" customHeight="1" x14ac:dyDescent="0.2">
      <c r="A529" s="1425" t="s">
        <v>3130</v>
      </c>
      <c r="B529" s="1162">
        <v>15000</v>
      </c>
      <c r="C529" s="1162">
        <v>15000</v>
      </c>
      <c r="D529" s="1163" t="s">
        <v>5096</v>
      </c>
    </row>
    <row r="530" spans="1:4" s="1176" customFormat="1" ht="11.25" customHeight="1" x14ac:dyDescent="0.2">
      <c r="A530" s="1425"/>
      <c r="B530" s="1162">
        <v>198</v>
      </c>
      <c r="C530" s="1162">
        <v>198</v>
      </c>
      <c r="D530" s="1163" t="s">
        <v>4966</v>
      </c>
    </row>
    <row r="531" spans="1:4" s="1176" customFormat="1" ht="11.25" customHeight="1" x14ac:dyDescent="0.2">
      <c r="A531" s="1426"/>
      <c r="B531" s="1157">
        <v>15198</v>
      </c>
      <c r="C531" s="1157">
        <v>15198</v>
      </c>
      <c r="D531" s="1164" t="s">
        <v>11</v>
      </c>
    </row>
    <row r="532" spans="1:4" s="1176" customFormat="1" ht="11.25" customHeight="1" x14ac:dyDescent="0.2">
      <c r="A532" s="1425" t="s">
        <v>5097</v>
      </c>
      <c r="B532" s="1162">
        <v>70</v>
      </c>
      <c r="C532" s="1162">
        <v>70</v>
      </c>
      <c r="D532" s="1163" t="s">
        <v>3300</v>
      </c>
    </row>
    <row r="533" spans="1:4" s="1176" customFormat="1" ht="11.25" customHeight="1" x14ac:dyDescent="0.2">
      <c r="A533" s="1426"/>
      <c r="B533" s="1157">
        <v>70</v>
      </c>
      <c r="C533" s="1157">
        <v>70</v>
      </c>
      <c r="D533" s="1164" t="s">
        <v>11</v>
      </c>
    </row>
    <row r="534" spans="1:4" s="1176" customFormat="1" ht="11.25" customHeight="1" x14ac:dyDescent="0.2">
      <c r="A534" s="1425" t="s">
        <v>3847</v>
      </c>
      <c r="B534" s="1162">
        <v>200</v>
      </c>
      <c r="C534" s="1162">
        <v>197.85614000000001</v>
      </c>
      <c r="D534" s="1163" t="s">
        <v>505</v>
      </c>
    </row>
    <row r="535" spans="1:4" s="1176" customFormat="1" ht="11.25" customHeight="1" x14ac:dyDescent="0.2">
      <c r="A535" s="1426"/>
      <c r="B535" s="1157">
        <v>200</v>
      </c>
      <c r="C535" s="1157">
        <v>197.85614000000001</v>
      </c>
      <c r="D535" s="1164" t="s">
        <v>11</v>
      </c>
    </row>
    <row r="536" spans="1:4" s="1176" customFormat="1" ht="11.25" customHeight="1" x14ac:dyDescent="0.2">
      <c r="A536" s="1425" t="s">
        <v>5098</v>
      </c>
      <c r="B536" s="1162">
        <v>50</v>
      </c>
      <c r="C536" s="1162">
        <v>50</v>
      </c>
      <c r="D536" s="1163" t="s">
        <v>719</v>
      </c>
    </row>
    <row r="537" spans="1:4" s="1176" customFormat="1" ht="11.25" customHeight="1" x14ac:dyDescent="0.2">
      <c r="A537" s="1426"/>
      <c r="B537" s="1157">
        <v>50</v>
      </c>
      <c r="C537" s="1157">
        <v>50</v>
      </c>
      <c r="D537" s="1164" t="s">
        <v>11</v>
      </c>
    </row>
    <row r="538" spans="1:4" s="1176" customFormat="1" ht="11.25" customHeight="1" x14ac:dyDescent="0.2">
      <c r="A538" s="1425" t="s">
        <v>3848</v>
      </c>
      <c r="B538" s="1162">
        <v>50</v>
      </c>
      <c r="C538" s="1162">
        <v>49.999000000000002</v>
      </c>
      <c r="D538" s="1163" t="s">
        <v>719</v>
      </c>
    </row>
    <row r="539" spans="1:4" s="1176" customFormat="1" ht="11.25" customHeight="1" x14ac:dyDescent="0.2">
      <c r="A539" s="1426"/>
      <c r="B539" s="1157">
        <v>50</v>
      </c>
      <c r="C539" s="1157">
        <v>49.999000000000002</v>
      </c>
      <c r="D539" s="1164" t="s">
        <v>11</v>
      </c>
    </row>
    <row r="540" spans="1:4" s="1176" customFormat="1" ht="11.25" customHeight="1" x14ac:dyDescent="0.2">
      <c r="A540" s="1425" t="s">
        <v>5099</v>
      </c>
      <c r="B540" s="1162">
        <v>30</v>
      </c>
      <c r="C540" s="1162">
        <v>28.98</v>
      </c>
      <c r="D540" s="1163" t="s">
        <v>719</v>
      </c>
    </row>
    <row r="541" spans="1:4" s="1176" customFormat="1" ht="11.25" customHeight="1" x14ac:dyDescent="0.2">
      <c r="A541" s="1426"/>
      <c r="B541" s="1157">
        <v>30</v>
      </c>
      <c r="C541" s="1157">
        <v>28.98</v>
      </c>
      <c r="D541" s="1164" t="s">
        <v>11</v>
      </c>
    </row>
    <row r="542" spans="1:4" s="1176" customFormat="1" ht="11.25" customHeight="1" x14ac:dyDescent="0.2">
      <c r="A542" s="1425" t="s">
        <v>460</v>
      </c>
      <c r="B542" s="1162">
        <v>150</v>
      </c>
      <c r="C542" s="1162">
        <v>150</v>
      </c>
      <c r="D542" s="1163" t="s">
        <v>4966</v>
      </c>
    </row>
    <row r="543" spans="1:4" s="1176" customFormat="1" ht="11.25" customHeight="1" x14ac:dyDescent="0.2">
      <c r="A543" s="1426"/>
      <c r="B543" s="1157">
        <v>150</v>
      </c>
      <c r="C543" s="1157">
        <v>150</v>
      </c>
      <c r="D543" s="1164" t="s">
        <v>11</v>
      </c>
    </row>
    <row r="544" spans="1:4" s="1176" customFormat="1" ht="11.25" customHeight="1" x14ac:dyDescent="0.2">
      <c r="A544" s="1425" t="s">
        <v>461</v>
      </c>
      <c r="B544" s="1162">
        <v>2700</v>
      </c>
      <c r="C544" s="1162">
        <v>2700</v>
      </c>
      <c r="D544" s="1163" t="s">
        <v>4966</v>
      </c>
    </row>
    <row r="545" spans="1:4" s="1176" customFormat="1" ht="11.25" customHeight="1" x14ac:dyDescent="0.2">
      <c r="A545" s="1426"/>
      <c r="B545" s="1157">
        <v>2700</v>
      </c>
      <c r="C545" s="1157">
        <v>2700</v>
      </c>
      <c r="D545" s="1164" t="s">
        <v>11</v>
      </c>
    </row>
    <row r="546" spans="1:4" s="1176" customFormat="1" ht="11.25" customHeight="1" x14ac:dyDescent="0.2">
      <c r="A546" s="1425" t="s">
        <v>4490</v>
      </c>
      <c r="B546" s="1162">
        <v>1000</v>
      </c>
      <c r="C546" s="1162">
        <v>1000</v>
      </c>
      <c r="D546" s="1163" t="s">
        <v>4966</v>
      </c>
    </row>
    <row r="547" spans="1:4" s="1176" customFormat="1" ht="11.25" customHeight="1" x14ac:dyDescent="0.2">
      <c r="A547" s="1426"/>
      <c r="B547" s="1157">
        <v>1000</v>
      </c>
      <c r="C547" s="1157">
        <v>1000</v>
      </c>
      <c r="D547" s="1164" t="s">
        <v>11</v>
      </c>
    </row>
    <row r="548" spans="1:4" s="1176" customFormat="1" ht="11.25" customHeight="1" x14ac:dyDescent="0.2">
      <c r="A548" s="1425" t="s">
        <v>5100</v>
      </c>
      <c r="B548" s="1162">
        <v>150</v>
      </c>
      <c r="C548" s="1162">
        <v>150</v>
      </c>
      <c r="D548" s="1163" t="s">
        <v>3492</v>
      </c>
    </row>
    <row r="549" spans="1:4" s="1176" customFormat="1" ht="11.25" customHeight="1" x14ac:dyDescent="0.2">
      <c r="A549" s="1426"/>
      <c r="B549" s="1157">
        <v>150</v>
      </c>
      <c r="C549" s="1157">
        <v>150</v>
      </c>
      <c r="D549" s="1164" t="s">
        <v>11</v>
      </c>
    </row>
    <row r="550" spans="1:4" s="1176" customFormat="1" ht="11.25" customHeight="1" x14ac:dyDescent="0.2">
      <c r="A550" s="1425" t="s">
        <v>2761</v>
      </c>
      <c r="B550" s="1162">
        <v>350</v>
      </c>
      <c r="C550" s="1162">
        <v>350</v>
      </c>
      <c r="D550" s="1163" t="s">
        <v>4942</v>
      </c>
    </row>
    <row r="551" spans="1:4" s="1176" customFormat="1" ht="11.25" customHeight="1" x14ac:dyDescent="0.2">
      <c r="A551" s="1426"/>
      <c r="B551" s="1157">
        <v>350</v>
      </c>
      <c r="C551" s="1157">
        <v>350</v>
      </c>
      <c r="D551" s="1164" t="s">
        <v>11</v>
      </c>
    </row>
    <row r="552" spans="1:4" s="1176" customFormat="1" ht="21" x14ac:dyDescent="0.2">
      <c r="A552" s="1425" t="s">
        <v>1781</v>
      </c>
      <c r="B552" s="1162">
        <v>88</v>
      </c>
      <c r="C552" s="1162">
        <v>88</v>
      </c>
      <c r="D552" s="1163" t="s">
        <v>661</v>
      </c>
    </row>
    <row r="553" spans="1:4" s="1176" customFormat="1" ht="11.25" customHeight="1" x14ac:dyDescent="0.2">
      <c r="A553" s="1425"/>
      <c r="B553" s="1162">
        <v>3094</v>
      </c>
      <c r="C553" s="1162">
        <v>3094</v>
      </c>
      <c r="D553" s="1163" t="s">
        <v>662</v>
      </c>
    </row>
    <row r="554" spans="1:4" s="1176" customFormat="1" ht="11.25" customHeight="1" x14ac:dyDescent="0.2">
      <c r="A554" s="1425"/>
      <c r="B554" s="1162">
        <v>150</v>
      </c>
      <c r="C554" s="1162">
        <v>150</v>
      </c>
      <c r="D554" s="1163" t="s">
        <v>659</v>
      </c>
    </row>
    <row r="555" spans="1:4" s="1176" customFormat="1" ht="21" x14ac:dyDescent="0.2">
      <c r="A555" s="1425"/>
      <c r="B555" s="1162">
        <v>39.5</v>
      </c>
      <c r="C555" s="1162">
        <v>39.5</v>
      </c>
      <c r="D555" s="1163" t="s">
        <v>658</v>
      </c>
    </row>
    <row r="556" spans="1:4" s="1176" customFormat="1" ht="11.25" customHeight="1" x14ac:dyDescent="0.2">
      <c r="A556" s="1426"/>
      <c r="B556" s="1157">
        <v>3371.5</v>
      </c>
      <c r="C556" s="1157">
        <v>3371.5</v>
      </c>
      <c r="D556" s="1164" t="s">
        <v>11</v>
      </c>
    </row>
    <row r="557" spans="1:4" s="1176" customFormat="1" ht="11.25" customHeight="1" x14ac:dyDescent="0.2">
      <c r="A557" s="1425" t="s">
        <v>1782</v>
      </c>
      <c r="B557" s="1162">
        <v>25783.13</v>
      </c>
      <c r="C557" s="1162">
        <v>25783.125</v>
      </c>
      <c r="D557" s="1163" t="s">
        <v>1741</v>
      </c>
    </row>
    <row r="558" spans="1:4" s="1176" customFormat="1" ht="11.25" customHeight="1" x14ac:dyDescent="0.2">
      <c r="A558" s="1426"/>
      <c r="B558" s="1157">
        <v>25783.13</v>
      </c>
      <c r="C558" s="1157">
        <v>25783.125</v>
      </c>
      <c r="D558" s="1164" t="s">
        <v>11</v>
      </c>
    </row>
    <row r="559" spans="1:4" s="1176" customFormat="1" ht="11.25" customHeight="1" x14ac:dyDescent="0.2">
      <c r="A559" s="1425" t="s">
        <v>4491</v>
      </c>
      <c r="B559" s="1162">
        <v>393</v>
      </c>
      <c r="C559" s="1162">
        <v>393</v>
      </c>
      <c r="D559" s="1163" t="s">
        <v>4966</v>
      </c>
    </row>
    <row r="560" spans="1:4" s="1176" customFormat="1" ht="11.25" customHeight="1" x14ac:dyDescent="0.2">
      <c r="A560" s="1426"/>
      <c r="B560" s="1157">
        <v>393</v>
      </c>
      <c r="C560" s="1157">
        <v>393</v>
      </c>
      <c r="D560" s="1164" t="s">
        <v>11</v>
      </c>
    </row>
    <row r="561" spans="1:4" s="1176" customFormat="1" ht="11.25" customHeight="1" x14ac:dyDescent="0.2">
      <c r="A561" s="1425" t="s">
        <v>5101</v>
      </c>
      <c r="B561" s="1162">
        <v>38</v>
      </c>
      <c r="C561" s="1162">
        <v>38</v>
      </c>
      <c r="D561" s="1163" t="s">
        <v>2641</v>
      </c>
    </row>
    <row r="562" spans="1:4" s="1176" customFormat="1" ht="11.25" customHeight="1" x14ac:dyDescent="0.2">
      <c r="A562" s="1426"/>
      <c r="B562" s="1157">
        <v>38</v>
      </c>
      <c r="C562" s="1157">
        <v>38</v>
      </c>
      <c r="D562" s="1164" t="s">
        <v>11</v>
      </c>
    </row>
    <row r="563" spans="1:4" s="1176" customFormat="1" ht="11.25" customHeight="1" x14ac:dyDescent="0.2">
      <c r="A563" s="1425" t="s">
        <v>4415</v>
      </c>
      <c r="B563" s="1162">
        <v>150</v>
      </c>
      <c r="C563" s="1162">
        <v>150</v>
      </c>
      <c r="D563" s="1163" t="s">
        <v>4945</v>
      </c>
    </row>
    <row r="564" spans="1:4" s="1176" customFormat="1" ht="11.25" customHeight="1" x14ac:dyDescent="0.2">
      <c r="A564" s="1426"/>
      <c r="B564" s="1157">
        <v>150</v>
      </c>
      <c r="C564" s="1157">
        <v>150</v>
      </c>
      <c r="D564" s="1164" t="s">
        <v>11</v>
      </c>
    </row>
    <row r="565" spans="1:4" s="1176" customFormat="1" ht="11.25" customHeight="1" x14ac:dyDescent="0.2">
      <c r="A565" s="1425" t="s">
        <v>5102</v>
      </c>
      <c r="B565" s="1162">
        <v>139.19999999999999</v>
      </c>
      <c r="C565" s="1162">
        <v>139.19999999999999</v>
      </c>
      <c r="D565" s="1163" t="s">
        <v>3492</v>
      </c>
    </row>
    <row r="566" spans="1:4" s="1176" customFormat="1" ht="11.25" customHeight="1" x14ac:dyDescent="0.2">
      <c r="A566" s="1426"/>
      <c r="B566" s="1157">
        <v>139.19999999999999</v>
      </c>
      <c r="C566" s="1157">
        <v>139.19999999999999</v>
      </c>
      <c r="D566" s="1164" t="s">
        <v>11</v>
      </c>
    </row>
    <row r="567" spans="1:4" s="1176" customFormat="1" ht="11.25" customHeight="1" x14ac:dyDescent="0.2">
      <c r="A567" s="1425" t="s">
        <v>3102</v>
      </c>
      <c r="B567" s="1162">
        <v>149</v>
      </c>
      <c r="C567" s="1162">
        <v>149</v>
      </c>
      <c r="D567" s="1163" t="s">
        <v>4945</v>
      </c>
    </row>
    <row r="568" spans="1:4" s="1176" customFormat="1" ht="11.25" customHeight="1" x14ac:dyDescent="0.2">
      <c r="A568" s="1426"/>
      <c r="B568" s="1157">
        <v>149</v>
      </c>
      <c r="C568" s="1157">
        <v>149</v>
      </c>
      <c r="D568" s="1164" t="s">
        <v>11</v>
      </c>
    </row>
    <row r="569" spans="1:4" s="1176" customFormat="1" ht="11.25" customHeight="1" x14ac:dyDescent="0.2">
      <c r="A569" s="1425" t="s">
        <v>5103</v>
      </c>
      <c r="B569" s="1162">
        <v>108.5</v>
      </c>
      <c r="C569" s="1162">
        <v>108.495</v>
      </c>
      <c r="D569" s="1163" t="s">
        <v>3492</v>
      </c>
    </row>
    <row r="570" spans="1:4" s="1176" customFormat="1" ht="11.25" customHeight="1" x14ac:dyDescent="0.2">
      <c r="A570" s="1426"/>
      <c r="B570" s="1157">
        <v>108.5</v>
      </c>
      <c r="C570" s="1157">
        <v>108.495</v>
      </c>
      <c r="D570" s="1164" t="s">
        <v>11</v>
      </c>
    </row>
    <row r="571" spans="1:4" s="1176" customFormat="1" ht="11.25" customHeight="1" x14ac:dyDescent="0.2">
      <c r="A571" s="1425" t="s">
        <v>5104</v>
      </c>
      <c r="B571" s="1162">
        <v>131.51999999999998</v>
      </c>
      <c r="C571" s="1162">
        <v>0</v>
      </c>
      <c r="D571" s="1163" t="s">
        <v>3492</v>
      </c>
    </row>
    <row r="572" spans="1:4" s="1176" customFormat="1" ht="11.25" customHeight="1" x14ac:dyDescent="0.2">
      <c r="A572" s="1426"/>
      <c r="B572" s="1157">
        <v>131.51999999999998</v>
      </c>
      <c r="C572" s="1157">
        <v>0</v>
      </c>
      <c r="D572" s="1164" t="s">
        <v>11</v>
      </c>
    </row>
    <row r="573" spans="1:4" s="1176" customFormat="1" ht="11.25" customHeight="1" x14ac:dyDescent="0.2">
      <c r="A573" s="1425" t="s">
        <v>1783</v>
      </c>
      <c r="B573" s="1162">
        <v>200</v>
      </c>
      <c r="C573" s="1162">
        <v>195.578</v>
      </c>
      <c r="D573" s="1163" t="s">
        <v>3790</v>
      </c>
    </row>
    <row r="574" spans="1:4" s="1176" customFormat="1" ht="11.25" customHeight="1" x14ac:dyDescent="0.2">
      <c r="A574" s="1426"/>
      <c r="B574" s="1157">
        <v>200</v>
      </c>
      <c r="C574" s="1157">
        <v>195.578</v>
      </c>
      <c r="D574" s="1164" t="s">
        <v>11</v>
      </c>
    </row>
    <row r="575" spans="1:4" s="1176" customFormat="1" ht="11.25" customHeight="1" x14ac:dyDescent="0.2">
      <c r="A575" s="1425" t="s">
        <v>5105</v>
      </c>
      <c r="B575" s="1162">
        <v>124.07000000000001</v>
      </c>
      <c r="C575" s="1162">
        <v>124.069</v>
      </c>
      <c r="D575" s="1163" t="s">
        <v>3492</v>
      </c>
    </row>
    <row r="576" spans="1:4" s="1176" customFormat="1" ht="11.25" customHeight="1" x14ac:dyDescent="0.2">
      <c r="A576" s="1426"/>
      <c r="B576" s="1157">
        <v>124.07000000000001</v>
      </c>
      <c r="C576" s="1157">
        <v>124.069</v>
      </c>
      <c r="D576" s="1164" t="s">
        <v>11</v>
      </c>
    </row>
    <row r="577" spans="1:4" s="1176" customFormat="1" ht="11.25" customHeight="1" x14ac:dyDescent="0.2">
      <c r="A577" s="1425" t="s">
        <v>3849</v>
      </c>
      <c r="B577" s="1162">
        <v>96</v>
      </c>
      <c r="C577" s="1162">
        <v>96</v>
      </c>
      <c r="D577" s="1163" t="s">
        <v>639</v>
      </c>
    </row>
    <row r="578" spans="1:4" s="1176" customFormat="1" ht="11.25" customHeight="1" x14ac:dyDescent="0.2">
      <c r="A578" s="1426"/>
      <c r="B578" s="1157">
        <v>96</v>
      </c>
      <c r="C578" s="1157">
        <v>96</v>
      </c>
      <c r="D578" s="1164" t="s">
        <v>11</v>
      </c>
    </row>
    <row r="579" spans="1:4" s="1176" customFormat="1" ht="11.25" customHeight="1" x14ac:dyDescent="0.2">
      <c r="A579" s="1425" t="s">
        <v>5106</v>
      </c>
      <c r="B579" s="1162">
        <v>56.62</v>
      </c>
      <c r="C579" s="1162">
        <v>0</v>
      </c>
      <c r="D579" s="1163" t="s">
        <v>3492</v>
      </c>
    </row>
    <row r="580" spans="1:4" s="1176" customFormat="1" ht="11.25" customHeight="1" x14ac:dyDescent="0.2">
      <c r="A580" s="1426"/>
      <c r="B580" s="1157">
        <v>56.62</v>
      </c>
      <c r="C580" s="1157">
        <v>0</v>
      </c>
      <c r="D580" s="1164" t="s">
        <v>11</v>
      </c>
    </row>
    <row r="581" spans="1:4" s="1176" customFormat="1" ht="11.25" customHeight="1" x14ac:dyDescent="0.2">
      <c r="A581" s="1425" t="s">
        <v>5107</v>
      </c>
      <c r="B581" s="1162">
        <v>200</v>
      </c>
      <c r="C581" s="1162">
        <v>200</v>
      </c>
      <c r="D581" s="1163" t="s">
        <v>3836</v>
      </c>
    </row>
    <row r="582" spans="1:4" s="1176" customFormat="1" ht="11.25" customHeight="1" x14ac:dyDescent="0.2">
      <c r="A582" s="1426"/>
      <c r="B582" s="1157">
        <v>200</v>
      </c>
      <c r="C582" s="1157">
        <v>200</v>
      </c>
      <c r="D582" s="1164" t="s">
        <v>11</v>
      </c>
    </row>
    <row r="583" spans="1:4" s="1176" customFormat="1" ht="11.25" customHeight="1" x14ac:dyDescent="0.2">
      <c r="A583" s="1425" t="s">
        <v>1784</v>
      </c>
      <c r="B583" s="1162">
        <v>837.92</v>
      </c>
      <c r="C583" s="1162">
        <v>837.92</v>
      </c>
      <c r="D583" s="1163" t="s">
        <v>651</v>
      </c>
    </row>
    <row r="584" spans="1:4" s="1176" customFormat="1" ht="11.25" customHeight="1" x14ac:dyDescent="0.2">
      <c r="A584" s="1426"/>
      <c r="B584" s="1157">
        <v>837.92</v>
      </c>
      <c r="C584" s="1157">
        <v>837.92</v>
      </c>
      <c r="D584" s="1164" t="s">
        <v>11</v>
      </c>
    </row>
    <row r="585" spans="1:4" s="1176" customFormat="1" ht="11.25" customHeight="1" x14ac:dyDescent="0.2">
      <c r="A585" s="1425" t="s">
        <v>3850</v>
      </c>
      <c r="B585" s="1162">
        <v>99.95</v>
      </c>
      <c r="C585" s="1162">
        <v>99.95</v>
      </c>
      <c r="D585" s="1163" t="s">
        <v>639</v>
      </c>
    </row>
    <row r="586" spans="1:4" s="1176" customFormat="1" ht="11.25" customHeight="1" x14ac:dyDescent="0.2">
      <c r="A586" s="1426"/>
      <c r="B586" s="1157">
        <v>99.95</v>
      </c>
      <c r="C586" s="1157">
        <v>99.95</v>
      </c>
      <c r="D586" s="1164" t="s">
        <v>11</v>
      </c>
    </row>
    <row r="587" spans="1:4" s="1176" customFormat="1" ht="11.25" customHeight="1" x14ac:dyDescent="0.2">
      <c r="A587" s="1425" t="s">
        <v>4532</v>
      </c>
      <c r="B587" s="1162">
        <v>100</v>
      </c>
      <c r="C587" s="1162">
        <v>100</v>
      </c>
      <c r="D587" s="1163" t="s">
        <v>5025</v>
      </c>
    </row>
    <row r="588" spans="1:4" s="1176" customFormat="1" ht="11.25" customHeight="1" x14ac:dyDescent="0.2">
      <c r="A588" s="1426"/>
      <c r="B588" s="1157">
        <v>100</v>
      </c>
      <c r="C588" s="1157">
        <v>100</v>
      </c>
      <c r="D588" s="1164" t="s">
        <v>11</v>
      </c>
    </row>
    <row r="589" spans="1:4" s="1176" customFormat="1" ht="11.25" customHeight="1" x14ac:dyDescent="0.2">
      <c r="A589" s="1425" t="s">
        <v>3103</v>
      </c>
      <c r="B589" s="1162">
        <v>300</v>
      </c>
      <c r="C589" s="1162">
        <v>300</v>
      </c>
      <c r="D589" s="1163" t="s">
        <v>619</v>
      </c>
    </row>
    <row r="590" spans="1:4" s="1176" customFormat="1" ht="11.25" customHeight="1" x14ac:dyDescent="0.2">
      <c r="A590" s="1426"/>
      <c r="B590" s="1157">
        <v>300</v>
      </c>
      <c r="C590" s="1157">
        <v>300</v>
      </c>
      <c r="D590" s="1164" t="s">
        <v>11</v>
      </c>
    </row>
    <row r="591" spans="1:4" s="1176" customFormat="1" ht="11.25" customHeight="1" x14ac:dyDescent="0.2">
      <c r="A591" s="1425" t="s">
        <v>5108</v>
      </c>
      <c r="B591" s="1162">
        <v>150</v>
      </c>
      <c r="C591" s="1162">
        <v>150</v>
      </c>
      <c r="D591" s="1163" t="s">
        <v>3492</v>
      </c>
    </row>
    <row r="592" spans="1:4" s="1176" customFormat="1" ht="11.25" customHeight="1" x14ac:dyDescent="0.2">
      <c r="A592" s="1426"/>
      <c r="B592" s="1157">
        <v>150</v>
      </c>
      <c r="C592" s="1157">
        <v>150</v>
      </c>
      <c r="D592" s="1164" t="s">
        <v>11</v>
      </c>
    </row>
    <row r="593" spans="1:4" s="1176" customFormat="1" ht="11.25" customHeight="1" x14ac:dyDescent="0.2">
      <c r="A593" s="1425" t="s">
        <v>2689</v>
      </c>
      <c r="B593" s="1162">
        <v>770</v>
      </c>
      <c r="C593" s="1162">
        <v>770</v>
      </c>
      <c r="D593" s="1163" t="s">
        <v>673</v>
      </c>
    </row>
    <row r="594" spans="1:4" s="1176" customFormat="1" ht="11.25" customHeight="1" x14ac:dyDescent="0.2">
      <c r="A594" s="1426"/>
      <c r="B594" s="1157">
        <v>770</v>
      </c>
      <c r="C594" s="1157">
        <v>770</v>
      </c>
      <c r="D594" s="1164" t="s">
        <v>11</v>
      </c>
    </row>
    <row r="595" spans="1:4" s="1176" customFormat="1" ht="21" x14ac:dyDescent="0.2">
      <c r="A595" s="1425" t="s">
        <v>1785</v>
      </c>
      <c r="B595" s="1162">
        <v>1202</v>
      </c>
      <c r="C595" s="1162">
        <v>1202</v>
      </c>
      <c r="D595" s="1163" t="s">
        <v>661</v>
      </c>
    </row>
    <row r="596" spans="1:4" s="1176" customFormat="1" ht="11.25" customHeight="1" x14ac:dyDescent="0.2">
      <c r="A596" s="1425"/>
      <c r="B596" s="1162">
        <v>14934</v>
      </c>
      <c r="C596" s="1162">
        <v>14934</v>
      </c>
      <c r="D596" s="1163" t="s">
        <v>662</v>
      </c>
    </row>
    <row r="597" spans="1:4" s="1176" customFormat="1" ht="11.25" customHeight="1" x14ac:dyDescent="0.2">
      <c r="A597" s="1425"/>
      <c r="B597" s="1162">
        <v>88.9</v>
      </c>
      <c r="C597" s="1162">
        <v>88.9</v>
      </c>
      <c r="D597" s="1163" t="s">
        <v>659</v>
      </c>
    </row>
    <row r="598" spans="1:4" s="1176" customFormat="1" ht="11.25" customHeight="1" x14ac:dyDescent="0.2">
      <c r="A598" s="1425"/>
      <c r="B598" s="1162">
        <v>2818.01</v>
      </c>
      <c r="C598" s="1162">
        <v>2818</v>
      </c>
      <c r="D598" s="1163" t="s">
        <v>3180</v>
      </c>
    </row>
    <row r="599" spans="1:4" s="1176" customFormat="1" ht="11.25" customHeight="1" x14ac:dyDescent="0.2">
      <c r="A599" s="1425"/>
      <c r="B599" s="1162">
        <v>7543.4</v>
      </c>
      <c r="C599" s="1162">
        <v>7543.4040000000005</v>
      </c>
      <c r="D599" s="1163" t="s">
        <v>574</v>
      </c>
    </row>
    <row r="600" spans="1:4" s="1176" customFormat="1" ht="11.25" customHeight="1" x14ac:dyDescent="0.2">
      <c r="A600" s="1426"/>
      <c r="B600" s="1157">
        <v>26586.309999999998</v>
      </c>
      <c r="C600" s="1157">
        <v>26586.304000000004</v>
      </c>
      <c r="D600" s="1164" t="s">
        <v>11</v>
      </c>
    </row>
    <row r="601" spans="1:4" s="1176" customFormat="1" ht="21" x14ac:dyDescent="0.2">
      <c r="A601" s="1425" t="s">
        <v>1786</v>
      </c>
      <c r="B601" s="1162">
        <v>1431</v>
      </c>
      <c r="C601" s="1162">
        <v>1431</v>
      </c>
      <c r="D601" s="1163" t="s">
        <v>661</v>
      </c>
    </row>
    <row r="602" spans="1:4" s="1176" customFormat="1" ht="11.25" customHeight="1" x14ac:dyDescent="0.2">
      <c r="A602" s="1425"/>
      <c r="B602" s="1162">
        <v>14147</v>
      </c>
      <c r="C602" s="1162">
        <v>14147</v>
      </c>
      <c r="D602" s="1163" t="s">
        <v>662</v>
      </c>
    </row>
    <row r="603" spans="1:4" s="1176" customFormat="1" ht="11.25" customHeight="1" x14ac:dyDescent="0.2">
      <c r="A603" s="1425"/>
      <c r="B603" s="1162">
        <v>145</v>
      </c>
      <c r="C603" s="1162">
        <v>145</v>
      </c>
      <c r="D603" s="1163" t="s">
        <v>659</v>
      </c>
    </row>
    <row r="604" spans="1:4" s="1176" customFormat="1" ht="11.25" customHeight="1" x14ac:dyDescent="0.2">
      <c r="A604" s="1425"/>
      <c r="B604" s="1162">
        <v>5179.01</v>
      </c>
      <c r="C604" s="1162">
        <v>5179</v>
      </c>
      <c r="D604" s="1163" t="s">
        <v>3180</v>
      </c>
    </row>
    <row r="605" spans="1:4" s="1176" customFormat="1" ht="11.25" customHeight="1" x14ac:dyDescent="0.2">
      <c r="A605" s="1426"/>
      <c r="B605" s="1157">
        <v>20902.010000000002</v>
      </c>
      <c r="C605" s="1157">
        <v>20902</v>
      </c>
      <c r="D605" s="1164" t="s">
        <v>11</v>
      </c>
    </row>
    <row r="606" spans="1:4" s="1176" customFormat="1" ht="11.25" customHeight="1" x14ac:dyDescent="0.2">
      <c r="A606" s="1425" t="s">
        <v>2794</v>
      </c>
      <c r="B606" s="1162">
        <v>300</v>
      </c>
      <c r="C606" s="1162">
        <v>300</v>
      </c>
      <c r="D606" s="1163" t="s">
        <v>4534</v>
      </c>
    </row>
    <row r="607" spans="1:4" s="1176" customFormat="1" ht="11.25" customHeight="1" x14ac:dyDescent="0.2">
      <c r="A607" s="1426"/>
      <c r="B607" s="1157">
        <v>300</v>
      </c>
      <c r="C607" s="1157">
        <v>300</v>
      </c>
      <c r="D607" s="1164" t="s">
        <v>11</v>
      </c>
    </row>
    <row r="608" spans="1:4" s="1176" customFormat="1" ht="21" x14ac:dyDescent="0.2">
      <c r="A608" s="1425" t="s">
        <v>1787</v>
      </c>
      <c r="B608" s="1162">
        <v>524</v>
      </c>
      <c r="C608" s="1162">
        <v>524</v>
      </c>
      <c r="D608" s="1163" t="s">
        <v>661</v>
      </c>
    </row>
    <row r="609" spans="1:4" s="1176" customFormat="1" ht="11.25" customHeight="1" x14ac:dyDescent="0.2">
      <c r="A609" s="1425"/>
      <c r="B609" s="1162">
        <v>21862</v>
      </c>
      <c r="C609" s="1162">
        <v>21862</v>
      </c>
      <c r="D609" s="1163" t="s">
        <v>662</v>
      </c>
    </row>
    <row r="610" spans="1:4" s="1176" customFormat="1" ht="11.25" customHeight="1" x14ac:dyDescent="0.2">
      <c r="A610" s="1425"/>
      <c r="B610" s="1162">
        <v>282</v>
      </c>
      <c r="C610" s="1162">
        <v>282</v>
      </c>
      <c r="D610" s="1163" t="s">
        <v>659</v>
      </c>
    </row>
    <row r="611" spans="1:4" s="1176" customFormat="1" ht="11.25" customHeight="1" x14ac:dyDescent="0.2">
      <c r="A611" s="1425"/>
      <c r="B611" s="1162">
        <v>500</v>
      </c>
      <c r="C611" s="1162">
        <v>500</v>
      </c>
      <c r="D611" s="1163" t="s">
        <v>4946</v>
      </c>
    </row>
    <row r="612" spans="1:4" s="1176" customFormat="1" ht="21" x14ac:dyDescent="0.2">
      <c r="A612" s="1425"/>
      <c r="B612" s="1162">
        <v>200</v>
      </c>
      <c r="C612" s="1162">
        <v>200</v>
      </c>
      <c r="D612" s="1163" t="s">
        <v>5034</v>
      </c>
    </row>
    <row r="613" spans="1:4" s="1176" customFormat="1" ht="11.25" customHeight="1" x14ac:dyDescent="0.2">
      <c r="A613" s="1426"/>
      <c r="B613" s="1157">
        <v>23368</v>
      </c>
      <c r="C613" s="1157">
        <v>23368</v>
      </c>
      <c r="D613" s="1164" t="s">
        <v>11</v>
      </c>
    </row>
    <row r="614" spans="1:4" s="1176" customFormat="1" ht="11.25" customHeight="1" x14ac:dyDescent="0.2">
      <c r="A614" s="1425" t="s">
        <v>2895</v>
      </c>
      <c r="B614" s="1162">
        <v>99.15</v>
      </c>
      <c r="C614" s="1162">
        <v>56.898000000000003</v>
      </c>
      <c r="D614" s="1163" t="s">
        <v>639</v>
      </c>
    </row>
    <row r="615" spans="1:4" s="1176" customFormat="1" ht="11.25" customHeight="1" x14ac:dyDescent="0.2">
      <c r="A615" s="1425"/>
      <c r="B615" s="1162">
        <v>150</v>
      </c>
      <c r="C615" s="1162">
        <v>150</v>
      </c>
      <c r="D615" s="1163" t="s">
        <v>3492</v>
      </c>
    </row>
    <row r="616" spans="1:4" s="1176" customFormat="1" ht="11.25" customHeight="1" x14ac:dyDescent="0.2">
      <c r="A616" s="1426"/>
      <c r="B616" s="1157">
        <v>249.15</v>
      </c>
      <c r="C616" s="1157">
        <v>206.898</v>
      </c>
      <c r="D616" s="1164" t="s">
        <v>11</v>
      </c>
    </row>
    <row r="617" spans="1:4" s="1176" customFormat="1" ht="11.25" customHeight="1" x14ac:dyDescent="0.2">
      <c r="A617" s="1425" t="s">
        <v>2896</v>
      </c>
      <c r="B617" s="1162">
        <v>350</v>
      </c>
      <c r="C617" s="1162">
        <v>350</v>
      </c>
      <c r="D617" s="1163" t="s">
        <v>4939</v>
      </c>
    </row>
    <row r="618" spans="1:4" s="1176" customFormat="1" ht="11.25" customHeight="1" x14ac:dyDescent="0.2">
      <c r="A618" s="1426"/>
      <c r="B618" s="1157">
        <v>350</v>
      </c>
      <c r="C618" s="1157">
        <v>350</v>
      </c>
      <c r="D618" s="1164" t="s">
        <v>11</v>
      </c>
    </row>
    <row r="619" spans="1:4" s="1176" customFormat="1" ht="11.25" customHeight="1" x14ac:dyDescent="0.2">
      <c r="A619" s="1425" t="s">
        <v>5109</v>
      </c>
      <c r="B619" s="1162">
        <v>55</v>
      </c>
      <c r="C619" s="1162">
        <v>55</v>
      </c>
      <c r="D619" s="1163" t="s">
        <v>3300</v>
      </c>
    </row>
    <row r="620" spans="1:4" s="1176" customFormat="1" ht="11.25" customHeight="1" x14ac:dyDescent="0.2">
      <c r="A620" s="1426"/>
      <c r="B620" s="1157">
        <v>55</v>
      </c>
      <c r="C620" s="1157">
        <v>55</v>
      </c>
      <c r="D620" s="1164" t="s">
        <v>11</v>
      </c>
    </row>
    <row r="621" spans="1:4" s="1176" customFormat="1" ht="11.25" customHeight="1" x14ac:dyDescent="0.2">
      <c r="A621" s="1425" t="s">
        <v>2759</v>
      </c>
      <c r="B621" s="1162">
        <v>1303.8</v>
      </c>
      <c r="C621" s="1162">
        <v>1303.8</v>
      </c>
      <c r="D621" s="1163" t="s">
        <v>5010</v>
      </c>
    </row>
    <row r="622" spans="1:4" s="1176" customFormat="1" ht="11.25" customHeight="1" x14ac:dyDescent="0.2">
      <c r="A622" s="1426"/>
      <c r="B622" s="1157">
        <v>1303.8</v>
      </c>
      <c r="C622" s="1157">
        <v>1303.8</v>
      </c>
      <c r="D622" s="1164" t="s">
        <v>11</v>
      </c>
    </row>
    <row r="623" spans="1:4" s="1176" customFormat="1" ht="11.25" customHeight="1" x14ac:dyDescent="0.2">
      <c r="A623" s="1425" t="s">
        <v>3331</v>
      </c>
      <c r="B623" s="1162">
        <v>78</v>
      </c>
      <c r="C623" s="1162">
        <v>78</v>
      </c>
      <c r="D623" s="1163" t="s">
        <v>619</v>
      </c>
    </row>
    <row r="624" spans="1:4" s="1176" customFormat="1" ht="11.25" customHeight="1" x14ac:dyDescent="0.2">
      <c r="A624" s="1426"/>
      <c r="B624" s="1157">
        <v>78</v>
      </c>
      <c r="C624" s="1157">
        <v>78</v>
      </c>
      <c r="D624" s="1164" t="s">
        <v>11</v>
      </c>
    </row>
    <row r="625" spans="1:4" s="1176" customFormat="1" ht="11.25" customHeight="1" x14ac:dyDescent="0.2">
      <c r="A625" s="1425" t="s">
        <v>4402</v>
      </c>
      <c r="B625" s="1162">
        <v>425</v>
      </c>
      <c r="C625" s="1162">
        <v>425</v>
      </c>
      <c r="D625" s="1163" t="s">
        <v>5009</v>
      </c>
    </row>
    <row r="626" spans="1:4" s="1176" customFormat="1" ht="11.25" customHeight="1" x14ac:dyDescent="0.2">
      <c r="A626" s="1426"/>
      <c r="B626" s="1157">
        <v>425</v>
      </c>
      <c r="C626" s="1157">
        <v>425</v>
      </c>
      <c r="D626" s="1164" t="s">
        <v>11</v>
      </c>
    </row>
    <row r="627" spans="1:4" s="1176" customFormat="1" ht="11.25" customHeight="1" x14ac:dyDescent="0.2">
      <c r="A627" s="1425" t="s">
        <v>4452</v>
      </c>
      <c r="B627" s="1162">
        <v>119.33</v>
      </c>
      <c r="C627" s="1162">
        <v>119.33199999999999</v>
      </c>
      <c r="D627" s="1163" t="s">
        <v>5039</v>
      </c>
    </row>
    <row r="628" spans="1:4" s="1176" customFormat="1" ht="11.25" customHeight="1" x14ac:dyDescent="0.2">
      <c r="A628" s="1426"/>
      <c r="B628" s="1157">
        <v>119.33</v>
      </c>
      <c r="C628" s="1157">
        <v>119.33199999999999</v>
      </c>
      <c r="D628" s="1164" t="s">
        <v>11</v>
      </c>
    </row>
    <row r="629" spans="1:4" s="1176" customFormat="1" ht="21" x14ac:dyDescent="0.2">
      <c r="A629" s="1425" t="s">
        <v>5110</v>
      </c>
      <c r="B629" s="1162">
        <v>160</v>
      </c>
      <c r="C629" s="1162">
        <v>160</v>
      </c>
      <c r="D629" s="1163" t="s">
        <v>660</v>
      </c>
    </row>
    <row r="630" spans="1:4" s="1176" customFormat="1" ht="11.25" customHeight="1" x14ac:dyDescent="0.2">
      <c r="A630" s="1426"/>
      <c r="B630" s="1157">
        <v>160</v>
      </c>
      <c r="C630" s="1157">
        <v>160</v>
      </c>
      <c r="D630" s="1164" t="s">
        <v>11</v>
      </c>
    </row>
    <row r="631" spans="1:4" s="1176" customFormat="1" ht="21" x14ac:dyDescent="0.2">
      <c r="A631" s="1425" t="s">
        <v>5111</v>
      </c>
      <c r="B631" s="1162">
        <v>169.8</v>
      </c>
      <c r="C631" s="1162">
        <v>96.308580000000006</v>
      </c>
      <c r="D631" s="1163" t="s">
        <v>660</v>
      </c>
    </row>
    <row r="632" spans="1:4" s="1176" customFormat="1" ht="11.25" customHeight="1" x14ac:dyDescent="0.2">
      <c r="A632" s="1426"/>
      <c r="B632" s="1157">
        <v>169.8</v>
      </c>
      <c r="C632" s="1157">
        <v>96.308580000000006</v>
      </c>
      <c r="D632" s="1164" t="s">
        <v>11</v>
      </c>
    </row>
    <row r="633" spans="1:4" s="1176" customFormat="1" ht="11.25" customHeight="1" x14ac:dyDescent="0.2">
      <c r="A633" s="1425" t="s">
        <v>5112</v>
      </c>
      <c r="B633" s="1162">
        <v>200</v>
      </c>
      <c r="C633" s="1162">
        <v>200</v>
      </c>
      <c r="D633" s="1163" t="s">
        <v>3836</v>
      </c>
    </row>
    <row r="634" spans="1:4" s="1176" customFormat="1" ht="11.25" customHeight="1" x14ac:dyDescent="0.2">
      <c r="A634" s="1426"/>
      <c r="B634" s="1157">
        <v>200</v>
      </c>
      <c r="C634" s="1157">
        <v>200</v>
      </c>
      <c r="D634" s="1164" t="s">
        <v>11</v>
      </c>
    </row>
    <row r="635" spans="1:4" s="1176" customFormat="1" ht="11.25" customHeight="1" x14ac:dyDescent="0.2">
      <c r="A635" s="1425" t="s">
        <v>2897</v>
      </c>
      <c r="B635" s="1162">
        <v>1692.66</v>
      </c>
      <c r="C635" s="1162">
        <v>1692.653</v>
      </c>
      <c r="D635" s="1163" t="s">
        <v>4267</v>
      </c>
    </row>
    <row r="636" spans="1:4" s="1176" customFormat="1" ht="11.25" customHeight="1" x14ac:dyDescent="0.2">
      <c r="A636" s="1426"/>
      <c r="B636" s="1157">
        <v>1692.66</v>
      </c>
      <c r="C636" s="1157">
        <v>1692.653</v>
      </c>
      <c r="D636" s="1164" t="s">
        <v>11</v>
      </c>
    </row>
    <row r="637" spans="1:4" s="1176" customFormat="1" ht="11.25" customHeight="1" x14ac:dyDescent="0.2">
      <c r="A637" s="1425" t="s">
        <v>379</v>
      </c>
      <c r="B637" s="1162">
        <v>2194.6999999999998</v>
      </c>
      <c r="C637" s="1162">
        <v>0</v>
      </c>
      <c r="D637" s="1163" t="s">
        <v>620</v>
      </c>
    </row>
    <row r="638" spans="1:4" s="1176" customFormat="1" ht="11.25" customHeight="1" x14ac:dyDescent="0.2">
      <c r="A638" s="1425"/>
      <c r="B638" s="1162">
        <v>10000</v>
      </c>
      <c r="C638" s="1162">
        <v>10000</v>
      </c>
      <c r="D638" s="1163" t="s">
        <v>5113</v>
      </c>
    </row>
    <row r="639" spans="1:4" s="1176" customFormat="1" ht="11.25" customHeight="1" x14ac:dyDescent="0.2">
      <c r="A639" s="1426"/>
      <c r="B639" s="1157">
        <v>12194.7</v>
      </c>
      <c r="C639" s="1157">
        <v>10000</v>
      </c>
      <c r="D639" s="1164" t="s">
        <v>11</v>
      </c>
    </row>
    <row r="640" spans="1:4" s="1176" customFormat="1" ht="21" x14ac:dyDescent="0.2">
      <c r="A640" s="1425" t="s">
        <v>1788</v>
      </c>
      <c r="B640" s="1162">
        <v>433</v>
      </c>
      <c r="C640" s="1162">
        <v>433</v>
      </c>
      <c r="D640" s="1163" t="s">
        <v>661</v>
      </c>
    </row>
    <row r="641" spans="1:4" s="1176" customFormat="1" ht="11.25" customHeight="1" x14ac:dyDescent="0.2">
      <c r="A641" s="1425"/>
      <c r="B641" s="1162">
        <v>6049</v>
      </c>
      <c r="C641" s="1162">
        <v>6049</v>
      </c>
      <c r="D641" s="1163" t="s">
        <v>662</v>
      </c>
    </row>
    <row r="642" spans="1:4" s="1176" customFormat="1" ht="11.25" customHeight="1" x14ac:dyDescent="0.2">
      <c r="A642" s="1425"/>
      <c r="B642" s="1162">
        <v>587.20000000000005</v>
      </c>
      <c r="C642" s="1162">
        <v>587.20000000000005</v>
      </c>
      <c r="D642" s="1163" t="s">
        <v>659</v>
      </c>
    </row>
    <row r="643" spans="1:4" s="1176" customFormat="1" ht="11.25" customHeight="1" x14ac:dyDescent="0.2">
      <c r="A643" s="1426"/>
      <c r="B643" s="1157">
        <v>7069.2</v>
      </c>
      <c r="C643" s="1157">
        <v>7069.2</v>
      </c>
      <c r="D643" s="1164" t="s">
        <v>11</v>
      </c>
    </row>
    <row r="644" spans="1:4" s="1176" customFormat="1" ht="11.25" customHeight="1" x14ac:dyDescent="0.2">
      <c r="A644" s="1425" t="s">
        <v>4416</v>
      </c>
      <c r="B644" s="1162">
        <v>190</v>
      </c>
      <c r="C644" s="1162">
        <v>190</v>
      </c>
      <c r="D644" s="1163" t="s">
        <v>4945</v>
      </c>
    </row>
    <row r="645" spans="1:4" s="1176" customFormat="1" ht="11.25" customHeight="1" x14ac:dyDescent="0.2">
      <c r="A645" s="1426"/>
      <c r="B645" s="1157">
        <v>190</v>
      </c>
      <c r="C645" s="1157">
        <v>190</v>
      </c>
      <c r="D645" s="1164" t="s">
        <v>11</v>
      </c>
    </row>
    <row r="646" spans="1:4" s="1176" customFormat="1" ht="11.25" customHeight="1" x14ac:dyDescent="0.2">
      <c r="A646" s="1425" t="s">
        <v>1789</v>
      </c>
      <c r="B646" s="1162">
        <v>920</v>
      </c>
      <c r="C646" s="1162">
        <v>920</v>
      </c>
      <c r="D646" s="1163" t="s">
        <v>662</v>
      </c>
    </row>
    <row r="647" spans="1:4" s="1176" customFormat="1" ht="11.25" customHeight="1" x14ac:dyDescent="0.2">
      <c r="A647" s="1425"/>
      <c r="B647" s="1162">
        <v>634.4</v>
      </c>
      <c r="C647" s="1162">
        <v>634.4</v>
      </c>
      <c r="D647" s="1163" t="s">
        <v>659</v>
      </c>
    </row>
    <row r="648" spans="1:4" s="1176" customFormat="1" ht="11.25" customHeight="1" x14ac:dyDescent="0.2">
      <c r="A648" s="1426"/>
      <c r="B648" s="1157">
        <v>1554.4</v>
      </c>
      <c r="C648" s="1157">
        <v>1554.4</v>
      </c>
      <c r="D648" s="1164" t="s">
        <v>11</v>
      </c>
    </row>
    <row r="649" spans="1:4" s="1176" customFormat="1" ht="21" x14ac:dyDescent="0.2">
      <c r="A649" s="1425" t="s">
        <v>3332</v>
      </c>
      <c r="B649" s="1162">
        <v>976</v>
      </c>
      <c r="C649" s="1162">
        <v>976</v>
      </c>
      <c r="D649" s="1163" t="s">
        <v>661</v>
      </c>
    </row>
    <row r="650" spans="1:4" s="1176" customFormat="1" ht="11.25" customHeight="1" x14ac:dyDescent="0.2">
      <c r="A650" s="1425"/>
      <c r="B650" s="1162">
        <v>5764</v>
      </c>
      <c r="C650" s="1162">
        <v>5764</v>
      </c>
      <c r="D650" s="1163" t="s">
        <v>662</v>
      </c>
    </row>
    <row r="651" spans="1:4" s="1176" customFormat="1" ht="11.25" customHeight="1" x14ac:dyDescent="0.2">
      <c r="A651" s="1425"/>
      <c r="B651" s="1162">
        <v>76</v>
      </c>
      <c r="C651" s="1162">
        <v>76</v>
      </c>
      <c r="D651" s="1163" t="s">
        <v>659</v>
      </c>
    </row>
    <row r="652" spans="1:4" s="1176" customFormat="1" ht="11.25" customHeight="1" x14ac:dyDescent="0.2">
      <c r="A652" s="1426"/>
      <c r="B652" s="1157">
        <v>6816</v>
      </c>
      <c r="C652" s="1157">
        <v>6816</v>
      </c>
      <c r="D652" s="1164" t="s">
        <v>11</v>
      </c>
    </row>
    <row r="653" spans="1:4" s="1176" customFormat="1" ht="11.25" customHeight="1" x14ac:dyDescent="0.2">
      <c r="A653" s="1425" t="s">
        <v>371</v>
      </c>
      <c r="B653" s="1162">
        <v>1500</v>
      </c>
      <c r="C653" s="1162">
        <v>1500</v>
      </c>
      <c r="D653" s="1163" t="s">
        <v>5008</v>
      </c>
    </row>
    <row r="654" spans="1:4" s="1176" customFormat="1" ht="11.25" customHeight="1" x14ac:dyDescent="0.2">
      <c r="A654" s="1426"/>
      <c r="B654" s="1157">
        <v>1500</v>
      </c>
      <c r="C654" s="1157">
        <v>1500</v>
      </c>
      <c r="D654" s="1164" t="s">
        <v>11</v>
      </c>
    </row>
    <row r="655" spans="1:4" s="1176" customFormat="1" ht="21" x14ac:dyDescent="0.2">
      <c r="A655" s="1425" t="s">
        <v>1790</v>
      </c>
      <c r="B655" s="1162">
        <v>728</v>
      </c>
      <c r="C655" s="1162">
        <v>728</v>
      </c>
      <c r="D655" s="1163" t="s">
        <v>661</v>
      </c>
    </row>
    <row r="656" spans="1:4" s="1176" customFormat="1" ht="11.25" customHeight="1" x14ac:dyDescent="0.2">
      <c r="A656" s="1425"/>
      <c r="B656" s="1162">
        <v>4868</v>
      </c>
      <c r="C656" s="1162">
        <v>4868</v>
      </c>
      <c r="D656" s="1163" t="s">
        <v>662</v>
      </c>
    </row>
    <row r="657" spans="1:4" s="1176" customFormat="1" ht="11.25" customHeight="1" x14ac:dyDescent="0.2">
      <c r="A657" s="1426"/>
      <c r="B657" s="1157">
        <v>5596</v>
      </c>
      <c r="C657" s="1157">
        <v>5596</v>
      </c>
      <c r="D657" s="1164" t="s">
        <v>11</v>
      </c>
    </row>
    <row r="658" spans="1:4" s="1176" customFormat="1" ht="21" x14ac:dyDescent="0.2">
      <c r="A658" s="1425" t="s">
        <v>3851</v>
      </c>
      <c r="B658" s="1162">
        <v>283.39999999999998</v>
      </c>
      <c r="C658" s="1162">
        <v>283.39999999999998</v>
      </c>
      <c r="D658" s="1163" t="s">
        <v>658</v>
      </c>
    </row>
    <row r="659" spans="1:4" s="1176" customFormat="1" ht="11.25" customHeight="1" x14ac:dyDescent="0.2">
      <c r="A659" s="1426"/>
      <c r="B659" s="1157">
        <v>283.39999999999998</v>
      </c>
      <c r="C659" s="1157">
        <v>283.39999999999998</v>
      </c>
      <c r="D659" s="1164" t="s">
        <v>11</v>
      </c>
    </row>
    <row r="660" spans="1:4" s="1176" customFormat="1" ht="11.25" customHeight="1" x14ac:dyDescent="0.2">
      <c r="A660" s="1425" t="s">
        <v>5114</v>
      </c>
      <c r="B660" s="1162">
        <v>150</v>
      </c>
      <c r="C660" s="1162">
        <v>150</v>
      </c>
      <c r="D660" s="1163" t="s">
        <v>3492</v>
      </c>
    </row>
    <row r="661" spans="1:4" s="1176" customFormat="1" ht="11.25" customHeight="1" x14ac:dyDescent="0.2">
      <c r="A661" s="1426"/>
      <c r="B661" s="1157">
        <v>150</v>
      </c>
      <c r="C661" s="1157">
        <v>150</v>
      </c>
      <c r="D661" s="1164" t="s">
        <v>11</v>
      </c>
    </row>
    <row r="662" spans="1:4" s="1176" customFormat="1" ht="11.25" customHeight="1" x14ac:dyDescent="0.2">
      <c r="A662" s="1425" t="s">
        <v>4403</v>
      </c>
      <c r="B662" s="1162">
        <v>950</v>
      </c>
      <c r="C662" s="1162">
        <v>950</v>
      </c>
      <c r="D662" s="1163" t="s">
        <v>5009</v>
      </c>
    </row>
    <row r="663" spans="1:4" s="1176" customFormat="1" ht="11.25" customHeight="1" x14ac:dyDescent="0.2">
      <c r="A663" s="1426"/>
      <c r="B663" s="1157">
        <v>950</v>
      </c>
      <c r="C663" s="1157">
        <v>950</v>
      </c>
      <c r="D663" s="1164" t="s">
        <v>11</v>
      </c>
    </row>
    <row r="664" spans="1:4" s="1176" customFormat="1" ht="11.25" customHeight="1" x14ac:dyDescent="0.2">
      <c r="A664" s="1425" t="s">
        <v>3852</v>
      </c>
      <c r="B664" s="1162">
        <v>98.7</v>
      </c>
      <c r="C664" s="1162">
        <v>30.887499999999999</v>
      </c>
      <c r="D664" s="1163" t="s">
        <v>639</v>
      </c>
    </row>
    <row r="665" spans="1:4" s="1176" customFormat="1" ht="11.25" customHeight="1" x14ac:dyDescent="0.2">
      <c r="A665" s="1426"/>
      <c r="B665" s="1157">
        <v>98.7</v>
      </c>
      <c r="C665" s="1157">
        <v>30.887499999999999</v>
      </c>
      <c r="D665" s="1164" t="s">
        <v>11</v>
      </c>
    </row>
    <row r="666" spans="1:4" s="1176" customFormat="1" ht="11.25" customHeight="1" x14ac:dyDescent="0.2">
      <c r="A666" s="1425" t="s">
        <v>5115</v>
      </c>
      <c r="B666" s="1162">
        <v>448.32</v>
      </c>
      <c r="C666" s="1162">
        <v>448.32</v>
      </c>
      <c r="D666" s="1163" t="s">
        <v>3492</v>
      </c>
    </row>
    <row r="667" spans="1:4" s="1176" customFormat="1" ht="11.25" customHeight="1" x14ac:dyDescent="0.2">
      <c r="A667" s="1426"/>
      <c r="B667" s="1157">
        <v>448.32</v>
      </c>
      <c r="C667" s="1157">
        <v>448.32</v>
      </c>
      <c r="D667" s="1164" t="s">
        <v>11</v>
      </c>
    </row>
    <row r="668" spans="1:4" s="1176" customFormat="1" ht="11.25" customHeight="1" x14ac:dyDescent="0.2">
      <c r="A668" s="1425" t="s">
        <v>1791</v>
      </c>
      <c r="B668" s="1162">
        <v>25391.57</v>
      </c>
      <c r="C668" s="1162">
        <v>25391.571</v>
      </c>
      <c r="D668" s="1163" t="s">
        <v>1741</v>
      </c>
    </row>
    <row r="669" spans="1:4" s="1176" customFormat="1" ht="11.25" customHeight="1" x14ac:dyDescent="0.2">
      <c r="A669" s="1426"/>
      <c r="B669" s="1157">
        <v>25391.57</v>
      </c>
      <c r="C669" s="1157">
        <v>25391.571</v>
      </c>
      <c r="D669" s="1164" t="s">
        <v>11</v>
      </c>
    </row>
    <row r="670" spans="1:4" s="1176" customFormat="1" ht="11.25" customHeight="1" x14ac:dyDescent="0.2">
      <c r="A670" s="1425" t="s">
        <v>1792</v>
      </c>
      <c r="B670" s="1162">
        <v>12081.82</v>
      </c>
      <c r="C670" s="1162">
        <v>12081.816999999999</v>
      </c>
      <c r="D670" s="1163" t="s">
        <v>1741</v>
      </c>
    </row>
    <row r="671" spans="1:4" s="1176" customFormat="1" ht="11.25" customHeight="1" x14ac:dyDescent="0.2">
      <c r="A671" s="1426"/>
      <c r="B671" s="1157">
        <v>12081.82</v>
      </c>
      <c r="C671" s="1157">
        <v>12081.816999999999</v>
      </c>
      <c r="D671" s="1164" t="s">
        <v>11</v>
      </c>
    </row>
    <row r="672" spans="1:4" s="1176" customFormat="1" ht="11.25" customHeight="1" x14ac:dyDescent="0.2">
      <c r="A672" s="1425" t="s">
        <v>1793</v>
      </c>
      <c r="B672" s="1162">
        <v>5569.5199999999995</v>
      </c>
      <c r="C672" s="1162">
        <v>5569.5219999999999</v>
      </c>
      <c r="D672" s="1163" t="s">
        <v>1741</v>
      </c>
    </row>
    <row r="673" spans="1:4" s="1176" customFormat="1" ht="11.25" customHeight="1" x14ac:dyDescent="0.2">
      <c r="A673" s="1426"/>
      <c r="B673" s="1157">
        <v>5569.5199999999995</v>
      </c>
      <c r="C673" s="1157">
        <v>5569.5219999999999</v>
      </c>
      <c r="D673" s="1164" t="s">
        <v>11</v>
      </c>
    </row>
    <row r="674" spans="1:4" s="1176" customFormat="1" ht="11.25" customHeight="1" x14ac:dyDescent="0.2">
      <c r="A674" s="1425" t="s">
        <v>5116</v>
      </c>
      <c r="B674" s="1162">
        <v>142.36000000000001</v>
      </c>
      <c r="C674" s="1162">
        <v>142.35499999999999</v>
      </c>
      <c r="D674" s="1163" t="s">
        <v>3492</v>
      </c>
    </row>
    <row r="675" spans="1:4" s="1176" customFormat="1" ht="11.25" customHeight="1" x14ac:dyDescent="0.2">
      <c r="A675" s="1426"/>
      <c r="B675" s="1157">
        <v>142.36000000000001</v>
      </c>
      <c r="C675" s="1157">
        <v>142.35499999999999</v>
      </c>
      <c r="D675" s="1164" t="s">
        <v>11</v>
      </c>
    </row>
    <row r="676" spans="1:4" s="1176" customFormat="1" ht="11.25" customHeight="1" x14ac:dyDescent="0.2">
      <c r="A676" s="1425" t="s">
        <v>1794</v>
      </c>
      <c r="B676" s="1162">
        <v>4334</v>
      </c>
      <c r="C676" s="1162">
        <v>4277.4260000000004</v>
      </c>
      <c r="D676" s="1163" t="s">
        <v>662</v>
      </c>
    </row>
    <row r="677" spans="1:4" s="1176" customFormat="1" ht="11.25" customHeight="1" x14ac:dyDescent="0.2">
      <c r="A677" s="1426"/>
      <c r="B677" s="1157">
        <v>4334</v>
      </c>
      <c r="C677" s="1157">
        <v>4277.4260000000004</v>
      </c>
      <c r="D677" s="1164" t="s">
        <v>11</v>
      </c>
    </row>
    <row r="678" spans="1:4" s="1176" customFormat="1" ht="11.25" customHeight="1" x14ac:dyDescent="0.2">
      <c r="A678" s="1425" t="s">
        <v>5117</v>
      </c>
      <c r="B678" s="1162">
        <v>147</v>
      </c>
      <c r="C678" s="1162">
        <v>147</v>
      </c>
      <c r="D678" s="1163" t="s">
        <v>720</v>
      </c>
    </row>
    <row r="679" spans="1:4" s="1176" customFormat="1" ht="11.25" customHeight="1" x14ac:dyDescent="0.2">
      <c r="A679" s="1426"/>
      <c r="B679" s="1157">
        <v>147</v>
      </c>
      <c r="C679" s="1157">
        <v>147</v>
      </c>
      <c r="D679" s="1164" t="s">
        <v>11</v>
      </c>
    </row>
    <row r="680" spans="1:4" s="1176" customFormat="1" ht="11.25" customHeight="1" x14ac:dyDescent="0.2">
      <c r="A680" s="1425" t="s">
        <v>3853</v>
      </c>
      <c r="B680" s="1162">
        <v>87.8</v>
      </c>
      <c r="C680" s="1162">
        <v>87.8</v>
      </c>
      <c r="D680" s="1163" t="s">
        <v>720</v>
      </c>
    </row>
    <row r="681" spans="1:4" s="1176" customFormat="1" ht="11.25" customHeight="1" x14ac:dyDescent="0.2">
      <c r="A681" s="1426"/>
      <c r="B681" s="1157">
        <v>87.8</v>
      </c>
      <c r="C681" s="1157">
        <v>87.8</v>
      </c>
      <c r="D681" s="1164" t="s">
        <v>11</v>
      </c>
    </row>
    <row r="682" spans="1:4" s="1176" customFormat="1" ht="11.25" customHeight="1" x14ac:dyDescent="0.2">
      <c r="A682" s="1425" t="s">
        <v>5118</v>
      </c>
      <c r="B682" s="1162">
        <v>150</v>
      </c>
      <c r="C682" s="1162">
        <v>0</v>
      </c>
      <c r="D682" s="1163" t="s">
        <v>3492</v>
      </c>
    </row>
    <row r="683" spans="1:4" s="1176" customFormat="1" ht="11.25" customHeight="1" x14ac:dyDescent="0.2">
      <c r="A683" s="1426"/>
      <c r="B683" s="1157">
        <v>150</v>
      </c>
      <c r="C683" s="1157">
        <v>0</v>
      </c>
      <c r="D683" s="1164" t="s">
        <v>11</v>
      </c>
    </row>
    <row r="684" spans="1:4" s="1176" customFormat="1" ht="11.25" customHeight="1" x14ac:dyDescent="0.2">
      <c r="A684" s="1425" t="s">
        <v>3854</v>
      </c>
      <c r="B684" s="1162">
        <v>3240.38</v>
      </c>
      <c r="C684" s="1162">
        <v>3240.3255999999997</v>
      </c>
      <c r="D684" s="1163" t="s">
        <v>2810</v>
      </c>
    </row>
    <row r="685" spans="1:4" s="1176" customFormat="1" ht="11.25" customHeight="1" x14ac:dyDescent="0.2">
      <c r="A685" s="1426"/>
      <c r="B685" s="1157">
        <v>3240.38</v>
      </c>
      <c r="C685" s="1157">
        <v>3240.3255999999997</v>
      </c>
      <c r="D685" s="1164" t="s">
        <v>11</v>
      </c>
    </row>
    <row r="686" spans="1:4" s="1176" customFormat="1" ht="11.25" customHeight="1" x14ac:dyDescent="0.2">
      <c r="A686" s="1425" t="s">
        <v>5119</v>
      </c>
      <c r="B686" s="1162">
        <v>32.5</v>
      </c>
      <c r="C686" s="1162">
        <v>32.5</v>
      </c>
      <c r="D686" s="1163" t="s">
        <v>657</v>
      </c>
    </row>
    <row r="687" spans="1:4" s="1176" customFormat="1" ht="11.25" customHeight="1" x14ac:dyDescent="0.2">
      <c r="A687" s="1426"/>
      <c r="B687" s="1157">
        <v>32.5</v>
      </c>
      <c r="C687" s="1157">
        <v>32.5</v>
      </c>
      <c r="D687" s="1164" t="s">
        <v>11</v>
      </c>
    </row>
    <row r="688" spans="1:4" s="1176" customFormat="1" ht="11.25" customHeight="1" x14ac:dyDescent="0.2">
      <c r="A688" s="1425" t="s">
        <v>3333</v>
      </c>
      <c r="B688" s="1162">
        <v>448.48</v>
      </c>
      <c r="C688" s="1162">
        <v>448.47399999999999</v>
      </c>
      <c r="D688" s="1163" t="s">
        <v>3492</v>
      </c>
    </row>
    <row r="689" spans="1:4" s="1176" customFormat="1" ht="11.25" customHeight="1" x14ac:dyDescent="0.2">
      <c r="A689" s="1426"/>
      <c r="B689" s="1157">
        <v>448.48</v>
      </c>
      <c r="C689" s="1157">
        <v>448.47399999999999</v>
      </c>
      <c r="D689" s="1164" t="s">
        <v>11</v>
      </c>
    </row>
    <row r="690" spans="1:4" s="1176" customFormat="1" ht="11.25" customHeight="1" x14ac:dyDescent="0.2">
      <c r="A690" s="1425" t="s">
        <v>387</v>
      </c>
      <c r="B690" s="1162">
        <v>1840.7</v>
      </c>
      <c r="C690" s="1162">
        <v>1840.7</v>
      </c>
      <c r="D690" s="1163" t="s">
        <v>5010</v>
      </c>
    </row>
    <row r="691" spans="1:4" s="1176" customFormat="1" ht="11.25" customHeight="1" x14ac:dyDescent="0.2">
      <c r="A691" s="1426"/>
      <c r="B691" s="1157">
        <v>1840.7</v>
      </c>
      <c r="C691" s="1157">
        <v>1840.7</v>
      </c>
      <c r="D691" s="1164" t="s">
        <v>11</v>
      </c>
    </row>
    <row r="692" spans="1:4" s="1176" customFormat="1" ht="21" x14ac:dyDescent="0.2">
      <c r="A692" s="1425" t="s">
        <v>1795</v>
      </c>
      <c r="B692" s="1162">
        <v>246</v>
      </c>
      <c r="C692" s="1162">
        <v>246</v>
      </c>
      <c r="D692" s="1163" t="s">
        <v>661</v>
      </c>
    </row>
    <row r="693" spans="1:4" s="1176" customFormat="1" ht="11.25" customHeight="1" x14ac:dyDescent="0.2">
      <c r="A693" s="1425"/>
      <c r="B693" s="1162">
        <v>4864</v>
      </c>
      <c r="C693" s="1162">
        <v>4864</v>
      </c>
      <c r="D693" s="1163" t="s">
        <v>662</v>
      </c>
    </row>
    <row r="694" spans="1:4" s="1176" customFormat="1" ht="21" x14ac:dyDescent="0.2">
      <c r="A694" s="1425"/>
      <c r="B694" s="1162">
        <v>100</v>
      </c>
      <c r="C694" s="1162">
        <v>80.5</v>
      </c>
      <c r="D694" s="1163" t="s">
        <v>660</v>
      </c>
    </row>
    <row r="695" spans="1:4" s="1176" customFormat="1" ht="11.25" customHeight="1" x14ac:dyDescent="0.2">
      <c r="A695" s="1426"/>
      <c r="B695" s="1157">
        <v>5210</v>
      </c>
      <c r="C695" s="1157">
        <v>5190.5</v>
      </c>
      <c r="D695" s="1164" t="s">
        <v>11</v>
      </c>
    </row>
    <row r="696" spans="1:4" s="1176" customFormat="1" ht="11.25" customHeight="1" x14ac:dyDescent="0.2">
      <c r="A696" s="1425" t="s">
        <v>5120</v>
      </c>
      <c r="B696" s="1162">
        <v>119.87</v>
      </c>
      <c r="C696" s="1162">
        <v>0</v>
      </c>
      <c r="D696" s="1163" t="s">
        <v>3492</v>
      </c>
    </row>
    <row r="697" spans="1:4" s="1176" customFormat="1" ht="11.25" customHeight="1" x14ac:dyDescent="0.2">
      <c r="A697" s="1426"/>
      <c r="B697" s="1157">
        <v>119.87</v>
      </c>
      <c r="C697" s="1157">
        <v>0</v>
      </c>
      <c r="D697" s="1164" t="s">
        <v>11</v>
      </c>
    </row>
    <row r="698" spans="1:4" s="1176" customFormat="1" ht="11.25" customHeight="1" x14ac:dyDescent="0.2">
      <c r="A698" s="1425" t="s">
        <v>462</v>
      </c>
      <c r="B698" s="1162">
        <v>110</v>
      </c>
      <c r="C698" s="1162">
        <v>110</v>
      </c>
      <c r="D698" s="1163" t="s">
        <v>4966</v>
      </c>
    </row>
    <row r="699" spans="1:4" s="1176" customFormat="1" ht="11.25" customHeight="1" x14ac:dyDescent="0.2">
      <c r="A699" s="1426"/>
      <c r="B699" s="1157">
        <v>110</v>
      </c>
      <c r="C699" s="1157">
        <v>110</v>
      </c>
      <c r="D699" s="1164" t="s">
        <v>11</v>
      </c>
    </row>
    <row r="700" spans="1:4" s="1176" customFormat="1" ht="11.25" customHeight="1" x14ac:dyDescent="0.2">
      <c r="A700" s="1425" t="s">
        <v>3855</v>
      </c>
      <c r="B700" s="1162">
        <v>142.61000000000001</v>
      </c>
      <c r="C700" s="1162">
        <v>142.61000000000001</v>
      </c>
      <c r="D700" s="1163" t="s">
        <v>3492</v>
      </c>
    </row>
    <row r="701" spans="1:4" s="1176" customFormat="1" ht="11.25" customHeight="1" x14ac:dyDescent="0.2">
      <c r="A701" s="1426"/>
      <c r="B701" s="1157">
        <v>142.61000000000001</v>
      </c>
      <c r="C701" s="1157">
        <v>142.61000000000001</v>
      </c>
      <c r="D701" s="1164" t="s">
        <v>11</v>
      </c>
    </row>
    <row r="702" spans="1:4" s="1176" customFormat="1" ht="11.25" customHeight="1" x14ac:dyDescent="0.2">
      <c r="A702" s="1425" t="s">
        <v>4492</v>
      </c>
      <c r="B702" s="1162">
        <v>120.5</v>
      </c>
      <c r="C702" s="1162">
        <v>120.5</v>
      </c>
      <c r="D702" s="1163" t="s">
        <v>4966</v>
      </c>
    </row>
    <row r="703" spans="1:4" s="1176" customFormat="1" ht="11.25" customHeight="1" x14ac:dyDescent="0.2">
      <c r="A703" s="1426"/>
      <c r="B703" s="1157">
        <v>120.5</v>
      </c>
      <c r="C703" s="1157">
        <v>120.5</v>
      </c>
      <c r="D703" s="1164" t="s">
        <v>11</v>
      </c>
    </row>
    <row r="704" spans="1:4" s="1176" customFormat="1" ht="11.25" customHeight="1" x14ac:dyDescent="0.2">
      <c r="A704" s="1425" t="s">
        <v>5121</v>
      </c>
      <c r="B704" s="1162">
        <v>109.72</v>
      </c>
      <c r="C704" s="1162">
        <v>109.723</v>
      </c>
      <c r="D704" s="1163" t="s">
        <v>3492</v>
      </c>
    </row>
    <row r="705" spans="1:4" s="1176" customFormat="1" ht="11.25" customHeight="1" x14ac:dyDescent="0.2">
      <c r="A705" s="1426"/>
      <c r="B705" s="1157">
        <v>109.72</v>
      </c>
      <c r="C705" s="1157">
        <v>109.723</v>
      </c>
      <c r="D705" s="1164" t="s">
        <v>11</v>
      </c>
    </row>
    <row r="706" spans="1:4" s="1176" customFormat="1" ht="11.25" customHeight="1" x14ac:dyDescent="0.2">
      <c r="A706" s="1425" t="s">
        <v>1796</v>
      </c>
      <c r="B706" s="1162">
        <v>147</v>
      </c>
      <c r="C706" s="1162">
        <v>147</v>
      </c>
      <c r="D706" s="1163" t="s">
        <v>720</v>
      </c>
    </row>
    <row r="707" spans="1:4" s="1176" customFormat="1" ht="11.25" customHeight="1" x14ac:dyDescent="0.2">
      <c r="A707" s="1426"/>
      <c r="B707" s="1157">
        <v>147</v>
      </c>
      <c r="C707" s="1157">
        <v>147</v>
      </c>
      <c r="D707" s="1164" t="s">
        <v>11</v>
      </c>
    </row>
    <row r="708" spans="1:4" s="1176" customFormat="1" ht="11.25" customHeight="1" x14ac:dyDescent="0.2">
      <c r="A708" s="1425" t="s">
        <v>2690</v>
      </c>
      <c r="B708" s="1162">
        <v>162</v>
      </c>
      <c r="C708" s="1162">
        <v>162</v>
      </c>
      <c r="D708" s="1163" t="s">
        <v>3790</v>
      </c>
    </row>
    <row r="709" spans="1:4" s="1176" customFormat="1" ht="11.25" customHeight="1" x14ac:dyDescent="0.2">
      <c r="A709" s="1426"/>
      <c r="B709" s="1157">
        <v>162</v>
      </c>
      <c r="C709" s="1157">
        <v>162</v>
      </c>
      <c r="D709" s="1164" t="s">
        <v>11</v>
      </c>
    </row>
    <row r="710" spans="1:4" s="1176" customFormat="1" ht="11.25" customHeight="1" x14ac:dyDescent="0.2">
      <c r="A710" s="1425" t="s">
        <v>5122</v>
      </c>
      <c r="B710" s="1162">
        <v>600</v>
      </c>
      <c r="C710" s="1162">
        <v>600</v>
      </c>
      <c r="D710" s="1163" t="s">
        <v>2639</v>
      </c>
    </row>
    <row r="711" spans="1:4" s="1176" customFormat="1" ht="11.25" customHeight="1" x14ac:dyDescent="0.2">
      <c r="A711" s="1425"/>
      <c r="B711" s="1162">
        <v>493</v>
      </c>
      <c r="C711" s="1162">
        <v>493</v>
      </c>
      <c r="D711" s="1163" t="s">
        <v>662</v>
      </c>
    </row>
    <row r="712" spans="1:4" s="1176" customFormat="1" ht="11.25" customHeight="1" x14ac:dyDescent="0.2">
      <c r="A712" s="1426"/>
      <c r="B712" s="1157">
        <v>1093</v>
      </c>
      <c r="C712" s="1157">
        <v>1093</v>
      </c>
      <c r="D712" s="1164" t="s">
        <v>11</v>
      </c>
    </row>
    <row r="713" spans="1:4" s="1176" customFormat="1" ht="11.25" customHeight="1" x14ac:dyDescent="0.2">
      <c r="A713" s="1425" t="s">
        <v>3538</v>
      </c>
      <c r="B713" s="1162">
        <v>70</v>
      </c>
      <c r="C713" s="1162">
        <v>70</v>
      </c>
      <c r="D713" s="1163" t="s">
        <v>4941</v>
      </c>
    </row>
    <row r="714" spans="1:4" s="1176" customFormat="1" ht="11.25" customHeight="1" x14ac:dyDescent="0.2">
      <c r="A714" s="1426"/>
      <c r="B714" s="1157">
        <v>70</v>
      </c>
      <c r="C714" s="1157">
        <v>70</v>
      </c>
      <c r="D714" s="1164" t="s">
        <v>11</v>
      </c>
    </row>
    <row r="715" spans="1:4" s="1176" customFormat="1" ht="11.25" customHeight="1" x14ac:dyDescent="0.2">
      <c r="A715" s="1425" t="s">
        <v>3520</v>
      </c>
      <c r="B715" s="1162">
        <v>2700</v>
      </c>
      <c r="C715" s="1162">
        <v>2700</v>
      </c>
      <c r="D715" s="1163" t="s">
        <v>4942</v>
      </c>
    </row>
    <row r="716" spans="1:4" s="1176" customFormat="1" ht="11.25" customHeight="1" x14ac:dyDescent="0.2">
      <c r="A716" s="1426"/>
      <c r="B716" s="1157">
        <v>2700</v>
      </c>
      <c r="C716" s="1157">
        <v>2700</v>
      </c>
      <c r="D716" s="1164" t="s">
        <v>11</v>
      </c>
    </row>
    <row r="717" spans="1:4" s="1176" customFormat="1" ht="11.25" customHeight="1" x14ac:dyDescent="0.2">
      <c r="A717" s="1425" t="s">
        <v>5123</v>
      </c>
      <c r="B717" s="1162">
        <v>448.12</v>
      </c>
      <c r="C717" s="1162">
        <v>448.11900000000003</v>
      </c>
      <c r="D717" s="1163" t="s">
        <v>3492</v>
      </c>
    </row>
    <row r="718" spans="1:4" s="1176" customFormat="1" ht="11.25" customHeight="1" x14ac:dyDescent="0.2">
      <c r="A718" s="1426"/>
      <c r="B718" s="1157">
        <v>448.12</v>
      </c>
      <c r="C718" s="1157">
        <v>448.11900000000003</v>
      </c>
      <c r="D718" s="1164" t="s">
        <v>11</v>
      </c>
    </row>
    <row r="719" spans="1:4" s="1176" customFormat="1" ht="11.25" customHeight="1" x14ac:dyDescent="0.2">
      <c r="A719" s="1425" t="s">
        <v>1797</v>
      </c>
      <c r="B719" s="1162">
        <v>838</v>
      </c>
      <c r="C719" s="1162">
        <v>772</v>
      </c>
      <c r="D719" s="1163" t="s">
        <v>651</v>
      </c>
    </row>
    <row r="720" spans="1:4" s="1176" customFormat="1" ht="11.25" customHeight="1" x14ac:dyDescent="0.2">
      <c r="A720" s="1426"/>
      <c r="B720" s="1157">
        <v>838</v>
      </c>
      <c r="C720" s="1157">
        <v>772</v>
      </c>
      <c r="D720" s="1164" t="s">
        <v>11</v>
      </c>
    </row>
    <row r="721" spans="1:4" s="1176" customFormat="1" ht="11.25" customHeight="1" x14ac:dyDescent="0.2">
      <c r="A721" s="1425" t="s">
        <v>1798</v>
      </c>
      <c r="B721" s="1162">
        <v>75</v>
      </c>
      <c r="C721" s="1162">
        <v>75</v>
      </c>
      <c r="D721" s="1163" t="s">
        <v>3789</v>
      </c>
    </row>
    <row r="722" spans="1:4" s="1176" customFormat="1" ht="21" x14ac:dyDescent="0.2">
      <c r="A722" s="1425"/>
      <c r="B722" s="1162">
        <v>583</v>
      </c>
      <c r="C722" s="1162">
        <v>583</v>
      </c>
      <c r="D722" s="1163" t="s">
        <v>661</v>
      </c>
    </row>
    <row r="723" spans="1:4" s="1176" customFormat="1" ht="11.25" customHeight="1" x14ac:dyDescent="0.2">
      <c r="A723" s="1425"/>
      <c r="B723" s="1162">
        <v>195.9</v>
      </c>
      <c r="C723" s="1162">
        <v>195.9</v>
      </c>
      <c r="D723" s="1163" t="s">
        <v>5052</v>
      </c>
    </row>
    <row r="724" spans="1:4" s="1176" customFormat="1" ht="11.25" customHeight="1" x14ac:dyDescent="0.2">
      <c r="A724" s="1425"/>
      <c r="B724" s="1162">
        <v>10676</v>
      </c>
      <c r="C724" s="1162">
        <v>10676</v>
      </c>
      <c r="D724" s="1163" t="s">
        <v>662</v>
      </c>
    </row>
    <row r="725" spans="1:4" s="1176" customFormat="1" ht="11.25" customHeight="1" x14ac:dyDescent="0.2">
      <c r="A725" s="1425"/>
      <c r="B725" s="1162">
        <v>186.4</v>
      </c>
      <c r="C725" s="1162">
        <v>186.4</v>
      </c>
      <c r="D725" s="1163" t="s">
        <v>659</v>
      </c>
    </row>
    <row r="726" spans="1:4" s="1176" customFormat="1" ht="11.25" customHeight="1" x14ac:dyDescent="0.2">
      <c r="A726" s="1425"/>
      <c r="B726" s="1162">
        <v>80</v>
      </c>
      <c r="C726" s="1162">
        <v>73.400000000000006</v>
      </c>
      <c r="D726" s="1163" t="s">
        <v>617</v>
      </c>
    </row>
    <row r="727" spans="1:4" s="1176" customFormat="1" ht="21" x14ac:dyDescent="0.2">
      <c r="A727" s="1425"/>
      <c r="B727" s="1162">
        <v>400</v>
      </c>
      <c r="C727" s="1162">
        <v>400</v>
      </c>
      <c r="D727" s="1163" t="s">
        <v>660</v>
      </c>
    </row>
    <row r="728" spans="1:4" s="1176" customFormat="1" ht="11.25" customHeight="1" x14ac:dyDescent="0.2">
      <c r="A728" s="1426"/>
      <c r="B728" s="1157">
        <v>12196.3</v>
      </c>
      <c r="C728" s="1157">
        <v>12189.699999999999</v>
      </c>
      <c r="D728" s="1164" t="s">
        <v>11</v>
      </c>
    </row>
    <row r="729" spans="1:4" s="1176" customFormat="1" ht="11.25" customHeight="1" x14ac:dyDescent="0.2">
      <c r="A729" s="1425" t="s">
        <v>2898</v>
      </c>
      <c r="B729" s="1162">
        <v>260</v>
      </c>
      <c r="C729" s="1162">
        <v>130</v>
      </c>
      <c r="D729" s="1163" t="s">
        <v>3213</v>
      </c>
    </row>
    <row r="730" spans="1:4" s="1176" customFormat="1" ht="11.25" customHeight="1" x14ac:dyDescent="0.2">
      <c r="A730" s="1426"/>
      <c r="B730" s="1157">
        <v>260</v>
      </c>
      <c r="C730" s="1157">
        <v>130</v>
      </c>
      <c r="D730" s="1164" t="s">
        <v>11</v>
      </c>
    </row>
    <row r="731" spans="1:4" s="1176" customFormat="1" ht="11.25" customHeight="1" x14ac:dyDescent="0.2">
      <c r="A731" s="1425" t="s">
        <v>2899</v>
      </c>
      <c r="B731" s="1162">
        <v>260</v>
      </c>
      <c r="C731" s="1162">
        <v>130</v>
      </c>
      <c r="D731" s="1163" t="s">
        <v>3213</v>
      </c>
    </row>
    <row r="732" spans="1:4" s="1176" customFormat="1" ht="11.25" customHeight="1" x14ac:dyDescent="0.2">
      <c r="A732" s="1426"/>
      <c r="B732" s="1157">
        <v>260</v>
      </c>
      <c r="C732" s="1157">
        <v>130</v>
      </c>
      <c r="D732" s="1164" t="s">
        <v>11</v>
      </c>
    </row>
    <row r="733" spans="1:4" s="1176" customFormat="1" ht="11.25" customHeight="1" x14ac:dyDescent="0.2">
      <c r="A733" s="1425" t="s">
        <v>5124</v>
      </c>
      <c r="B733" s="1162">
        <v>145.91999999999999</v>
      </c>
      <c r="C733" s="1162">
        <v>145.91900000000001</v>
      </c>
      <c r="D733" s="1163" t="s">
        <v>3492</v>
      </c>
    </row>
    <row r="734" spans="1:4" s="1176" customFormat="1" ht="11.25" customHeight="1" x14ac:dyDescent="0.2">
      <c r="A734" s="1426"/>
      <c r="B734" s="1157">
        <v>145.91999999999999</v>
      </c>
      <c r="C734" s="1157">
        <v>145.91900000000001</v>
      </c>
      <c r="D734" s="1164" t="s">
        <v>11</v>
      </c>
    </row>
    <row r="735" spans="1:4" s="1176" customFormat="1" ht="11.25" customHeight="1" x14ac:dyDescent="0.2">
      <c r="A735" s="1425" t="s">
        <v>5125</v>
      </c>
      <c r="B735" s="1162">
        <v>40</v>
      </c>
      <c r="C735" s="1162">
        <v>40</v>
      </c>
      <c r="D735" s="1163" t="s">
        <v>3300</v>
      </c>
    </row>
    <row r="736" spans="1:4" s="1176" customFormat="1" ht="11.25" customHeight="1" x14ac:dyDescent="0.2">
      <c r="A736" s="1426"/>
      <c r="B736" s="1157">
        <v>40</v>
      </c>
      <c r="C736" s="1157">
        <v>40</v>
      </c>
      <c r="D736" s="1164" t="s">
        <v>11</v>
      </c>
    </row>
    <row r="737" spans="1:4" s="1176" customFormat="1" ht="11.25" customHeight="1" x14ac:dyDescent="0.2">
      <c r="A737" s="1425" t="s">
        <v>4535</v>
      </c>
      <c r="B737" s="1162">
        <v>200</v>
      </c>
      <c r="C737" s="1162">
        <v>200</v>
      </c>
      <c r="D737" s="1163" t="s">
        <v>4534</v>
      </c>
    </row>
    <row r="738" spans="1:4" s="1176" customFormat="1" ht="11.25" customHeight="1" x14ac:dyDescent="0.2">
      <c r="A738" s="1426"/>
      <c r="B738" s="1157">
        <v>200</v>
      </c>
      <c r="C738" s="1157">
        <v>200</v>
      </c>
      <c r="D738" s="1164" t="s">
        <v>11</v>
      </c>
    </row>
    <row r="739" spans="1:4" s="1176" customFormat="1" ht="11.25" customHeight="1" x14ac:dyDescent="0.2">
      <c r="A739" s="1425" t="s">
        <v>5126</v>
      </c>
      <c r="B739" s="1162">
        <v>150</v>
      </c>
      <c r="C739" s="1162">
        <v>150</v>
      </c>
      <c r="D739" s="1163" t="s">
        <v>3492</v>
      </c>
    </row>
    <row r="740" spans="1:4" s="1176" customFormat="1" ht="11.25" customHeight="1" x14ac:dyDescent="0.2">
      <c r="A740" s="1426"/>
      <c r="B740" s="1157">
        <v>150</v>
      </c>
      <c r="C740" s="1157">
        <v>150</v>
      </c>
      <c r="D740" s="1164" t="s">
        <v>11</v>
      </c>
    </row>
    <row r="741" spans="1:4" s="1176" customFormat="1" ht="11.25" customHeight="1" x14ac:dyDescent="0.2">
      <c r="A741" s="1425" t="s">
        <v>3512</v>
      </c>
      <c r="B741" s="1162">
        <v>2200</v>
      </c>
      <c r="C741" s="1162">
        <v>2200</v>
      </c>
      <c r="D741" s="1163" t="s">
        <v>5008</v>
      </c>
    </row>
    <row r="742" spans="1:4" s="1176" customFormat="1" ht="11.25" customHeight="1" x14ac:dyDescent="0.2">
      <c r="A742" s="1426"/>
      <c r="B742" s="1157">
        <v>2200</v>
      </c>
      <c r="C742" s="1157">
        <v>2200</v>
      </c>
      <c r="D742" s="1164" t="s">
        <v>11</v>
      </c>
    </row>
    <row r="743" spans="1:4" s="1176" customFormat="1" ht="11.25" customHeight="1" x14ac:dyDescent="0.2">
      <c r="A743" s="1425" t="s">
        <v>3573</v>
      </c>
      <c r="B743" s="1162">
        <v>50</v>
      </c>
      <c r="C743" s="1162">
        <v>50</v>
      </c>
      <c r="D743" s="1163" t="s">
        <v>5015</v>
      </c>
    </row>
    <row r="744" spans="1:4" s="1176" customFormat="1" ht="11.25" customHeight="1" x14ac:dyDescent="0.2">
      <c r="A744" s="1426"/>
      <c r="B744" s="1157">
        <v>50</v>
      </c>
      <c r="C744" s="1157">
        <v>50</v>
      </c>
      <c r="D744" s="1164" t="s">
        <v>11</v>
      </c>
    </row>
    <row r="745" spans="1:4" s="1176" customFormat="1" ht="11.25" customHeight="1" x14ac:dyDescent="0.2">
      <c r="A745" s="1425" t="s">
        <v>1799</v>
      </c>
      <c r="B745" s="1162">
        <v>1463.03</v>
      </c>
      <c r="C745" s="1162">
        <v>1463.0319999999999</v>
      </c>
      <c r="D745" s="1163" t="s">
        <v>1741</v>
      </c>
    </row>
    <row r="746" spans="1:4" s="1176" customFormat="1" ht="11.25" customHeight="1" x14ac:dyDescent="0.2">
      <c r="A746" s="1426"/>
      <c r="B746" s="1157">
        <v>1463.03</v>
      </c>
      <c r="C746" s="1157">
        <v>1463.0319999999999</v>
      </c>
      <c r="D746" s="1164" t="s">
        <v>11</v>
      </c>
    </row>
    <row r="747" spans="1:4" s="1176" customFormat="1" ht="11.25" customHeight="1" x14ac:dyDescent="0.2">
      <c r="A747" s="1425" t="s">
        <v>3334</v>
      </c>
      <c r="B747" s="1162">
        <v>2466</v>
      </c>
      <c r="C747" s="1162">
        <v>2466</v>
      </c>
      <c r="D747" s="1163" t="s">
        <v>662</v>
      </c>
    </row>
    <row r="748" spans="1:4" s="1176" customFormat="1" ht="11.25" customHeight="1" x14ac:dyDescent="0.2">
      <c r="A748" s="1426"/>
      <c r="B748" s="1157">
        <v>2466</v>
      </c>
      <c r="C748" s="1157">
        <v>2466</v>
      </c>
      <c r="D748" s="1164" t="s">
        <v>11</v>
      </c>
    </row>
    <row r="749" spans="1:4" s="1176" customFormat="1" ht="11.25" customHeight="1" x14ac:dyDescent="0.2">
      <c r="A749" s="1425" t="s">
        <v>2900</v>
      </c>
      <c r="B749" s="1162">
        <v>260</v>
      </c>
      <c r="C749" s="1162">
        <v>130</v>
      </c>
      <c r="D749" s="1163" t="s">
        <v>3213</v>
      </c>
    </row>
    <row r="750" spans="1:4" s="1176" customFormat="1" ht="11.25" customHeight="1" x14ac:dyDescent="0.2">
      <c r="A750" s="1426"/>
      <c r="B750" s="1157">
        <v>260</v>
      </c>
      <c r="C750" s="1157">
        <v>130</v>
      </c>
      <c r="D750" s="1164" t="s">
        <v>11</v>
      </c>
    </row>
    <row r="751" spans="1:4" s="1176" customFormat="1" ht="11.25" customHeight="1" x14ac:dyDescent="0.2">
      <c r="A751" s="1425" t="s">
        <v>3856</v>
      </c>
      <c r="B751" s="1162">
        <v>280</v>
      </c>
      <c r="C751" s="1162">
        <v>280</v>
      </c>
      <c r="D751" s="1163" t="s">
        <v>618</v>
      </c>
    </row>
    <row r="752" spans="1:4" s="1176" customFormat="1" ht="11.25" customHeight="1" x14ac:dyDescent="0.2">
      <c r="A752" s="1426"/>
      <c r="B752" s="1157">
        <v>280</v>
      </c>
      <c r="C752" s="1157">
        <v>280</v>
      </c>
      <c r="D752" s="1164" t="s">
        <v>11</v>
      </c>
    </row>
    <row r="753" spans="1:4" s="1176" customFormat="1" ht="11.25" customHeight="1" x14ac:dyDescent="0.2">
      <c r="A753" s="1425" t="s">
        <v>5127</v>
      </c>
      <c r="B753" s="1162">
        <v>72.400000000000006</v>
      </c>
      <c r="C753" s="1162">
        <v>72.400000000000006</v>
      </c>
      <c r="D753" s="1163" t="s">
        <v>2641</v>
      </c>
    </row>
    <row r="754" spans="1:4" s="1176" customFormat="1" ht="11.25" customHeight="1" x14ac:dyDescent="0.2">
      <c r="A754" s="1426"/>
      <c r="B754" s="1157">
        <v>72.400000000000006</v>
      </c>
      <c r="C754" s="1157">
        <v>72.400000000000006</v>
      </c>
      <c r="D754" s="1164" t="s">
        <v>11</v>
      </c>
    </row>
    <row r="755" spans="1:4" s="1176" customFormat="1" ht="11.25" customHeight="1" x14ac:dyDescent="0.2">
      <c r="A755" s="1425" t="s">
        <v>4442</v>
      </c>
      <c r="B755" s="1162">
        <v>300</v>
      </c>
      <c r="C755" s="1162">
        <v>300</v>
      </c>
      <c r="D755" s="1163" t="s">
        <v>400</v>
      </c>
    </row>
    <row r="756" spans="1:4" s="1176" customFormat="1" ht="11.25" customHeight="1" x14ac:dyDescent="0.2">
      <c r="A756" s="1426"/>
      <c r="B756" s="1157">
        <v>300</v>
      </c>
      <c r="C756" s="1157">
        <v>300</v>
      </c>
      <c r="D756" s="1164" t="s">
        <v>11</v>
      </c>
    </row>
    <row r="757" spans="1:4" s="1176" customFormat="1" ht="11.25" customHeight="1" x14ac:dyDescent="0.2">
      <c r="A757" s="1425" t="s">
        <v>5128</v>
      </c>
      <c r="B757" s="1162">
        <v>20</v>
      </c>
      <c r="C757" s="1162">
        <v>20</v>
      </c>
      <c r="D757" s="1163" t="s">
        <v>2641</v>
      </c>
    </row>
    <row r="758" spans="1:4" s="1176" customFormat="1" ht="11.25" customHeight="1" x14ac:dyDescent="0.2">
      <c r="A758" s="1426"/>
      <c r="B758" s="1157">
        <v>20</v>
      </c>
      <c r="C758" s="1157">
        <v>20</v>
      </c>
      <c r="D758" s="1164" t="s">
        <v>11</v>
      </c>
    </row>
    <row r="759" spans="1:4" s="1176" customFormat="1" ht="11.25" customHeight="1" x14ac:dyDescent="0.2">
      <c r="A759" s="1425" t="s">
        <v>3557</v>
      </c>
      <c r="B759" s="1162">
        <v>1210</v>
      </c>
      <c r="C759" s="1162">
        <v>1210</v>
      </c>
      <c r="D759" s="1163" t="s">
        <v>673</v>
      </c>
    </row>
    <row r="760" spans="1:4" s="1176" customFormat="1" ht="11.25" customHeight="1" x14ac:dyDescent="0.2">
      <c r="A760" s="1425"/>
      <c r="B760" s="1162">
        <v>70</v>
      </c>
      <c r="C760" s="1162">
        <v>70</v>
      </c>
      <c r="D760" s="1163" t="s">
        <v>3300</v>
      </c>
    </row>
    <row r="761" spans="1:4" s="1176" customFormat="1" ht="11.25" customHeight="1" x14ac:dyDescent="0.2">
      <c r="A761" s="1426"/>
      <c r="B761" s="1157">
        <v>1280</v>
      </c>
      <c r="C761" s="1157">
        <v>1280</v>
      </c>
      <c r="D761" s="1164" t="s">
        <v>11</v>
      </c>
    </row>
    <row r="762" spans="1:4" s="1176" customFormat="1" ht="11.25" customHeight="1" x14ac:dyDescent="0.2">
      <c r="A762" s="1425" t="s">
        <v>2691</v>
      </c>
      <c r="B762" s="1162">
        <v>5170</v>
      </c>
      <c r="C762" s="1162">
        <v>5170</v>
      </c>
      <c r="D762" s="1163" t="s">
        <v>673</v>
      </c>
    </row>
    <row r="763" spans="1:4" s="1176" customFormat="1" ht="11.25" customHeight="1" x14ac:dyDescent="0.2">
      <c r="A763" s="1425"/>
      <c r="B763" s="1162">
        <v>800</v>
      </c>
      <c r="C763" s="1162">
        <v>800</v>
      </c>
      <c r="D763" s="1163" t="s">
        <v>4966</v>
      </c>
    </row>
    <row r="764" spans="1:4" s="1176" customFormat="1" ht="11.25" customHeight="1" x14ac:dyDescent="0.2">
      <c r="A764" s="1426"/>
      <c r="B764" s="1157">
        <v>5970</v>
      </c>
      <c r="C764" s="1157">
        <v>5970</v>
      </c>
      <c r="D764" s="1164" t="s">
        <v>11</v>
      </c>
    </row>
    <row r="765" spans="1:4" s="1176" customFormat="1" ht="11.25" customHeight="1" x14ac:dyDescent="0.2">
      <c r="A765" s="1425" t="s">
        <v>3857</v>
      </c>
      <c r="B765" s="1162">
        <v>34</v>
      </c>
      <c r="C765" s="1162">
        <v>34</v>
      </c>
      <c r="D765" s="1163" t="s">
        <v>3300</v>
      </c>
    </row>
    <row r="766" spans="1:4" s="1176" customFormat="1" ht="11.25" customHeight="1" x14ac:dyDescent="0.2">
      <c r="A766" s="1426"/>
      <c r="B766" s="1157">
        <v>34</v>
      </c>
      <c r="C766" s="1157">
        <v>34</v>
      </c>
      <c r="D766" s="1164" t="s">
        <v>11</v>
      </c>
    </row>
    <row r="767" spans="1:4" s="1176" customFormat="1" ht="11.25" customHeight="1" x14ac:dyDescent="0.2">
      <c r="A767" s="1425" t="s">
        <v>2767</v>
      </c>
      <c r="B767" s="1162">
        <v>100</v>
      </c>
      <c r="C767" s="1162">
        <v>100</v>
      </c>
      <c r="D767" s="1163" t="s">
        <v>4941</v>
      </c>
    </row>
    <row r="768" spans="1:4" s="1176" customFormat="1" ht="11.25" customHeight="1" x14ac:dyDescent="0.2">
      <c r="A768" s="1426"/>
      <c r="B768" s="1157">
        <v>100</v>
      </c>
      <c r="C768" s="1157">
        <v>100</v>
      </c>
      <c r="D768" s="1164" t="s">
        <v>11</v>
      </c>
    </row>
    <row r="769" spans="1:4" s="1176" customFormat="1" ht="11.25" customHeight="1" x14ac:dyDescent="0.2">
      <c r="A769" s="1425" t="s">
        <v>3335</v>
      </c>
      <c r="B769" s="1162">
        <v>68.8</v>
      </c>
      <c r="C769" s="1162">
        <v>64.167000000000002</v>
      </c>
      <c r="D769" s="1163" t="s">
        <v>639</v>
      </c>
    </row>
    <row r="770" spans="1:4" s="1176" customFormat="1" ht="11.25" customHeight="1" x14ac:dyDescent="0.2">
      <c r="A770" s="1426"/>
      <c r="B770" s="1157">
        <v>68.8</v>
      </c>
      <c r="C770" s="1157">
        <v>64.167000000000002</v>
      </c>
      <c r="D770" s="1164" t="s">
        <v>11</v>
      </c>
    </row>
    <row r="771" spans="1:4" s="1176" customFormat="1" ht="11.25" customHeight="1" x14ac:dyDescent="0.2">
      <c r="A771" s="1425" t="s">
        <v>3336</v>
      </c>
      <c r="B771" s="1162">
        <v>144.4</v>
      </c>
      <c r="C771" s="1162">
        <v>143.09</v>
      </c>
      <c r="D771" s="1163" t="s">
        <v>619</v>
      </c>
    </row>
    <row r="772" spans="1:4" s="1176" customFormat="1" ht="11.25" customHeight="1" x14ac:dyDescent="0.2">
      <c r="A772" s="1426"/>
      <c r="B772" s="1157">
        <v>144.4</v>
      </c>
      <c r="C772" s="1157">
        <v>143.09</v>
      </c>
      <c r="D772" s="1164" t="s">
        <v>11</v>
      </c>
    </row>
    <row r="773" spans="1:4" s="1176" customFormat="1" ht="11.25" customHeight="1" x14ac:dyDescent="0.2">
      <c r="A773" s="1425" t="s">
        <v>5129</v>
      </c>
      <c r="B773" s="1162">
        <v>62.7</v>
      </c>
      <c r="C773" s="1162">
        <v>62.7</v>
      </c>
      <c r="D773" s="1163" t="s">
        <v>3300</v>
      </c>
    </row>
    <row r="774" spans="1:4" s="1176" customFormat="1" ht="11.25" customHeight="1" x14ac:dyDescent="0.2">
      <c r="A774" s="1426"/>
      <c r="B774" s="1157">
        <v>62.7</v>
      </c>
      <c r="C774" s="1157">
        <v>62.7</v>
      </c>
      <c r="D774" s="1164" t="s">
        <v>11</v>
      </c>
    </row>
    <row r="775" spans="1:4" s="1176" customFormat="1" ht="11.25" customHeight="1" x14ac:dyDescent="0.2">
      <c r="A775" s="1425" t="s">
        <v>4527</v>
      </c>
      <c r="B775" s="1162">
        <v>70</v>
      </c>
      <c r="C775" s="1162">
        <v>70</v>
      </c>
      <c r="D775" s="1163" t="s">
        <v>5015</v>
      </c>
    </row>
    <row r="776" spans="1:4" s="1176" customFormat="1" ht="11.25" customHeight="1" x14ac:dyDescent="0.2">
      <c r="A776" s="1426"/>
      <c r="B776" s="1157">
        <v>70</v>
      </c>
      <c r="C776" s="1157">
        <v>70</v>
      </c>
      <c r="D776" s="1164" t="s">
        <v>11</v>
      </c>
    </row>
    <row r="777" spans="1:4" s="1176" customFormat="1" ht="11.25" customHeight="1" x14ac:dyDescent="0.2">
      <c r="A777" s="1425" t="s">
        <v>5130</v>
      </c>
      <c r="B777" s="1162">
        <v>99.059999999999988</v>
      </c>
      <c r="C777" s="1162">
        <v>99.051000000000002</v>
      </c>
      <c r="D777" s="1163" t="s">
        <v>3492</v>
      </c>
    </row>
    <row r="778" spans="1:4" s="1176" customFormat="1" ht="11.25" customHeight="1" x14ac:dyDescent="0.2">
      <c r="A778" s="1426"/>
      <c r="B778" s="1157">
        <v>99.059999999999988</v>
      </c>
      <c r="C778" s="1157">
        <v>99.051000000000002</v>
      </c>
      <c r="D778" s="1164" t="s">
        <v>11</v>
      </c>
    </row>
    <row r="779" spans="1:4" s="1176" customFormat="1" ht="11.25" customHeight="1" x14ac:dyDescent="0.2">
      <c r="A779" s="1425" t="s">
        <v>5131</v>
      </c>
      <c r="B779" s="1162">
        <v>113.37</v>
      </c>
      <c r="C779" s="1162">
        <v>113.36599999999999</v>
      </c>
      <c r="D779" s="1163" t="s">
        <v>3492</v>
      </c>
    </row>
    <row r="780" spans="1:4" s="1176" customFormat="1" ht="11.25" customHeight="1" x14ac:dyDescent="0.2">
      <c r="A780" s="1426"/>
      <c r="B780" s="1157">
        <v>113.37</v>
      </c>
      <c r="C780" s="1157">
        <v>113.36599999999999</v>
      </c>
      <c r="D780" s="1164" t="s">
        <v>11</v>
      </c>
    </row>
    <row r="781" spans="1:4" s="1176" customFormat="1" ht="11.25" customHeight="1" x14ac:dyDescent="0.2">
      <c r="A781" s="1425" t="s">
        <v>4417</v>
      </c>
      <c r="B781" s="1162">
        <v>190</v>
      </c>
      <c r="C781" s="1162">
        <v>190</v>
      </c>
      <c r="D781" s="1163" t="s">
        <v>4945</v>
      </c>
    </row>
    <row r="782" spans="1:4" s="1176" customFormat="1" ht="11.25" customHeight="1" x14ac:dyDescent="0.2">
      <c r="A782" s="1426"/>
      <c r="B782" s="1157">
        <v>190</v>
      </c>
      <c r="C782" s="1157">
        <v>190</v>
      </c>
      <c r="D782" s="1164" t="s">
        <v>11</v>
      </c>
    </row>
    <row r="783" spans="1:4" s="1176" customFormat="1" ht="11.25" customHeight="1" x14ac:dyDescent="0.2">
      <c r="A783" s="1425" t="s">
        <v>5132</v>
      </c>
      <c r="B783" s="1162">
        <v>118.9</v>
      </c>
      <c r="C783" s="1162">
        <v>118.896</v>
      </c>
      <c r="D783" s="1163" t="s">
        <v>3492</v>
      </c>
    </row>
    <row r="784" spans="1:4" s="1176" customFormat="1" ht="11.25" customHeight="1" x14ac:dyDescent="0.2">
      <c r="A784" s="1426"/>
      <c r="B784" s="1157">
        <v>118.9</v>
      </c>
      <c r="C784" s="1157">
        <v>118.896</v>
      </c>
      <c r="D784" s="1164" t="s">
        <v>11</v>
      </c>
    </row>
    <row r="785" spans="1:4" s="1176" customFormat="1" ht="11.25" customHeight="1" x14ac:dyDescent="0.2">
      <c r="A785" s="1425" t="s">
        <v>5133</v>
      </c>
      <c r="B785" s="1162">
        <v>134.38999999999999</v>
      </c>
      <c r="C785" s="1162">
        <v>134.39099999999999</v>
      </c>
      <c r="D785" s="1163" t="s">
        <v>3492</v>
      </c>
    </row>
    <row r="786" spans="1:4" s="1176" customFormat="1" ht="11.25" customHeight="1" x14ac:dyDescent="0.2">
      <c r="A786" s="1426"/>
      <c r="B786" s="1157">
        <v>134.38999999999999</v>
      </c>
      <c r="C786" s="1157">
        <v>134.39099999999999</v>
      </c>
      <c r="D786" s="1164" t="s">
        <v>11</v>
      </c>
    </row>
    <row r="787" spans="1:4" s="1176" customFormat="1" ht="11.25" customHeight="1" x14ac:dyDescent="0.2">
      <c r="A787" s="1425" t="s">
        <v>5134</v>
      </c>
      <c r="B787" s="1162">
        <v>190</v>
      </c>
      <c r="C787" s="1162">
        <v>190</v>
      </c>
      <c r="D787" s="1163" t="s">
        <v>4966</v>
      </c>
    </row>
    <row r="788" spans="1:4" s="1176" customFormat="1" ht="11.25" customHeight="1" x14ac:dyDescent="0.2">
      <c r="A788" s="1426"/>
      <c r="B788" s="1157">
        <v>190</v>
      </c>
      <c r="C788" s="1157">
        <v>190</v>
      </c>
      <c r="D788" s="1164" t="s">
        <v>11</v>
      </c>
    </row>
    <row r="789" spans="1:4" s="1176" customFormat="1" ht="11.25" customHeight="1" x14ac:dyDescent="0.2">
      <c r="A789" s="1425" t="s">
        <v>5135</v>
      </c>
      <c r="B789" s="1162">
        <v>500</v>
      </c>
      <c r="C789" s="1162">
        <v>500</v>
      </c>
      <c r="D789" s="1163" t="s">
        <v>3492</v>
      </c>
    </row>
    <row r="790" spans="1:4" s="1176" customFormat="1" ht="11.25" customHeight="1" x14ac:dyDescent="0.2">
      <c r="A790" s="1426"/>
      <c r="B790" s="1157">
        <v>500</v>
      </c>
      <c r="C790" s="1157">
        <v>500</v>
      </c>
      <c r="D790" s="1164" t="s">
        <v>11</v>
      </c>
    </row>
    <row r="791" spans="1:4" s="1176" customFormat="1" ht="11.25" customHeight="1" x14ac:dyDescent="0.2">
      <c r="A791" s="1425" t="s">
        <v>5136</v>
      </c>
      <c r="B791" s="1162">
        <v>440</v>
      </c>
      <c r="C791" s="1162">
        <v>440</v>
      </c>
      <c r="D791" s="1163" t="s">
        <v>673</v>
      </c>
    </row>
    <row r="792" spans="1:4" s="1176" customFormat="1" ht="11.25" customHeight="1" x14ac:dyDescent="0.2">
      <c r="A792" s="1426"/>
      <c r="B792" s="1157">
        <v>440</v>
      </c>
      <c r="C792" s="1157">
        <v>440</v>
      </c>
      <c r="D792" s="1164" t="s">
        <v>11</v>
      </c>
    </row>
    <row r="793" spans="1:4" s="1176" customFormat="1" ht="11.25" customHeight="1" x14ac:dyDescent="0.2">
      <c r="A793" s="1425" t="s">
        <v>5137</v>
      </c>
      <c r="B793" s="1162">
        <v>300</v>
      </c>
      <c r="C793" s="1162">
        <v>300</v>
      </c>
      <c r="D793" s="1163" t="s">
        <v>3492</v>
      </c>
    </row>
    <row r="794" spans="1:4" s="1176" customFormat="1" ht="11.25" customHeight="1" x14ac:dyDescent="0.2">
      <c r="A794" s="1426"/>
      <c r="B794" s="1157">
        <v>300</v>
      </c>
      <c r="C794" s="1157">
        <v>300</v>
      </c>
      <c r="D794" s="1164" t="s">
        <v>11</v>
      </c>
    </row>
    <row r="795" spans="1:4" s="1176" customFormat="1" ht="11.25" customHeight="1" x14ac:dyDescent="0.2">
      <c r="A795" s="1425" t="s">
        <v>1800</v>
      </c>
      <c r="B795" s="1162">
        <v>6619</v>
      </c>
      <c r="C795" s="1162">
        <v>6027.9104299999999</v>
      </c>
      <c r="D795" s="1163" t="s">
        <v>662</v>
      </c>
    </row>
    <row r="796" spans="1:4" s="1176" customFormat="1" ht="21" x14ac:dyDescent="0.2">
      <c r="A796" s="1425"/>
      <c r="B796" s="1162">
        <v>300</v>
      </c>
      <c r="C796" s="1162">
        <v>300</v>
      </c>
      <c r="D796" s="1163" t="s">
        <v>658</v>
      </c>
    </row>
    <row r="797" spans="1:4" s="1176" customFormat="1" ht="11.25" customHeight="1" x14ac:dyDescent="0.2">
      <c r="A797" s="1425"/>
      <c r="B797" s="1162">
        <v>4257.0199999999995</v>
      </c>
      <c r="C797" s="1162">
        <v>3155.9156000000003</v>
      </c>
      <c r="D797" s="1163" t="s">
        <v>3180</v>
      </c>
    </row>
    <row r="798" spans="1:4" s="1176" customFormat="1" ht="11.25" customHeight="1" x14ac:dyDescent="0.2">
      <c r="A798" s="1426"/>
      <c r="B798" s="1157">
        <v>11176.02</v>
      </c>
      <c r="C798" s="1157">
        <v>9483.8260300000002</v>
      </c>
      <c r="D798" s="1164" t="s">
        <v>11</v>
      </c>
    </row>
    <row r="799" spans="1:4" s="1176" customFormat="1" ht="11.25" customHeight="1" x14ac:dyDescent="0.2">
      <c r="A799" s="1425" t="s">
        <v>1801</v>
      </c>
      <c r="B799" s="1162">
        <v>300</v>
      </c>
      <c r="C799" s="1162">
        <v>300</v>
      </c>
      <c r="D799" s="1163" t="s">
        <v>619</v>
      </c>
    </row>
    <row r="800" spans="1:4" s="1176" customFormat="1" ht="11.25" customHeight="1" x14ac:dyDescent="0.2">
      <c r="A800" s="1426"/>
      <c r="B800" s="1157">
        <v>300</v>
      </c>
      <c r="C800" s="1157">
        <v>300</v>
      </c>
      <c r="D800" s="1164" t="s">
        <v>11</v>
      </c>
    </row>
    <row r="801" spans="1:4" s="1176" customFormat="1" ht="11.25" customHeight="1" x14ac:dyDescent="0.2">
      <c r="A801" s="1425" t="s">
        <v>3521</v>
      </c>
      <c r="B801" s="1162">
        <v>300</v>
      </c>
      <c r="C801" s="1162">
        <v>300</v>
      </c>
      <c r="D801" s="1163" t="s">
        <v>619</v>
      </c>
    </row>
    <row r="802" spans="1:4" s="1176" customFormat="1" ht="11.25" customHeight="1" x14ac:dyDescent="0.2">
      <c r="A802" s="1426"/>
      <c r="B802" s="1157">
        <v>300</v>
      </c>
      <c r="C802" s="1157">
        <v>300</v>
      </c>
      <c r="D802" s="1164" t="s">
        <v>11</v>
      </c>
    </row>
    <row r="803" spans="1:4" s="1176" customFormat="1" ht="11.25" customHeight="1" x14ac:dyDescent="0.2">
      <c r="A803" s="1425" t="s">
        <v>1802</v>
      </c>
      <c r="B803" s="1162">
        <v>6715.1</v>
      </c>
      <c r="C803" s="1162">
        <v>6715.1040000000003</v>
      </c>
      <c r="D803" s="1163" t="s">
        <v>574</v>
      </c>
    </row>
    <row r="804" spans="1:4" s="1176" customFormat="1" ht="11.25" customHeight="1" x14ac:dyDescent="0.2">
      <c r="A804" s="1426"/>
      <c r="B804" s="1157">
        <v>6715.1</v>
      </c>
      <c r="C804" s="1157">
        <v>6715.1040000000003</v>
      </c>
      <c r="D804" s="1164" t="s">
        <v>11</v>
      </c>
    </row>
    <row r="805" spans="1:4" s="1176" customFormat="1" ht="11.25" customHeight="1" x14ac:dyDescent="0.2">
      <c r="A805" s="1425" t="s">
        <v>5138</v>
      </c>
      <c r="B805" s="1162">
        <v>149.57</v>
      </c>
      <c r="C805" s="1162">
        <v>149.56799999999998</v>
      </c>
      <c r="D805" s="1163" t="s">
        <v>3492</v>
      </c>
    </row>
    <row r="806" spans="1:4" s="1176" customFormat="1" ht="11.25" customHeight="1" x14ac:dyDescent="0.2">
      <c r="A806" s="1426"/>
      <c r="B806" s="1157">
        <v>149.57</v>
      </c>
      <c r="C806" s="1157">
        <v>149.56799999999998</v>
      </c>
      <c r="D806" s="1164" t="s">
        <v>11</v>
      </c>
    </row>
    <row r="807" spans="1:4" s="1176" customFormat="1" ht="11.25" customHeight="1" x14ac:dyDescent="0.2">
      <c r="A807" s="1425" t="s">
        <v>3134</v>
      </c>
      <c r="B807" s="1162">
        <v>140</v>
      </c>
      <c r="C807" s="1162">
        <v>140</v>
      </c>
      <c r="D807" s="1163" t="s">
        <v>4966</v>
      </c>
    </row>
    <row r="808" spans="1:4" s="1176" customFormat="1" ht="11.25" customHeight="1" x14ac:dyDescent="0.2">
      <c r="A808" s="1426"/>
      <c r="B808" s="1157">
        <v>140</v>
      </c>
      <c r="C808" s="1157">
        <v>140</v>
      </c>
      <c r="D808" s="1164" t="s">
        <v>11</v>
      </c>
    </row>
    <row r="809" spans="1:4" s="1176" customFormat="1" ht="11.25" customHeight="1" x14ac:dyDescent="0.2">
      <c r="A809" s="1425" t="s">
        <v>4418</v>
      </c>
      <c r="B809" s="1162">
        <v>200</v>
      </c>
      <c r="C809" s="1162">
        <v>200</v>
      </c>
      <c r="D809" s="1163" t="s">
        <v>4945</v>
      </c>
    </row>
    <row r="810" spans="1:4" s="1176" customFormat="1" ht="11.25" customHeight="1" x14ac:dyDescent="0.2">
      <c r="A810" s="1426"/>
      <c r="B810" s="1157">
        <v>200</v>
      </c>
      <c r="C810" s="1157">
        <v>200</v>
      </c>
      <c r="D810" s="1164" t="s">
        <v>11</v>
      </c>
    </row>
    <row r="811" spans="1:4" s="1176" customFormat="1" ht="11.25" customHeight="1" x14ac:dyDescent="0.2">
      <c r="A811" s="1425" t="s">
        <v>5139</v>
      </c>
      <c r="B811" s="1162">
        <v>77.67</v>
      </c>
      <c r="C811" s="1162">
        <v>77.67</v>
      </c>
      <c r="D811" s="1163" t="s">
        <v>3300</v>
      </c>
    </row>
    <row r="812" spans="1:4" s="1176" customFormat="1" ht="11.25" customHeight="1" x14ac:dyDescent="0.2">
      <c r="A812" s="1426"/>
      <c r="B812" s="1157">
        <v>77.67</v>
      </c>
      <c r="C812" s="1157">
        <v>77.67</v>
      </c>
      <c r="D812" s="1164" t="s">
        <v>11</v>
      </c>
    </row>
    <row r="813" spans="1:4" s="1176" customFormat="1" ht="11.25" customHeight="1" x14ac:dyDescent="0.2">
      <c r="A813" s="1425" t="s">
        <v>5140</v>
      </c>
      <c r="B813" s="1162">
        <v>300</v>
      </c>
      <c r="C813" s="1162">
        <v>300</v>
      </c>
      <c r="D813" s="1163" t="s">
        <v>3492</v>
      </c>
    </row>
    <row r="814" spans="1:4" s="1176" customFormat="1" ht="11.25" customHeight="1" x14ac:dyDescent="0.2">
      <c r="A814" s="1426"/>
      <c r="B814" s="1157">
        <v>300</v>
      </c>
      <c r="C814" s="1157">
        <v>300</v>
      </c>
      <c r="D814" s="1164" t="s">
        <v>11</v>
      </c>
    </row>
    <row r="815" spans="1:4" s="1176" customFormat="1" ht="11.25" customHeight="1" x14ac:dyDescent="0.2">
      <c r="A815" s="1425" t="s">
        <v>5141</v>
      </c>
      <c r="B815" s="1162">
        <v>150</v>
      </c>
      <c r="C815" s="1162">
        <v>150</v>
      </c>
      <c r="D815" s="1163" t="s">
        <v>3492</v>
      </c>
    </row>
    <row r="816" spans="1:4" s="1176" customFormat="1" ht="11.25" customHeight="1" x14ac:dyDescent="0.2">
      <c r="A816" s="1426"/>
      <c r="B816" s="1157">
        <v>150</v>
      </c>
      <c r="C816" s="1157">
        <v>150</v>
      </c>
      <c r="D816" s="1164" t="s">
        <v>11</v>
      </c>
    </row>
    <row r="817" spans="1:4" s="1176" customFormat="1" ht="11.25" customHeight="1" x14ac:dyDescent="0.2">
      <c r="A817" s="1425" t="s">
        <v>1803</v>
      </c>
      <c r="B817" s="1162">
        <v>3230</v>
      </c>
      <c r="C817" s="1162">
        <v>3230</v>
      </c>
      <c r="D817" s="1163" t="s">
        <v>662</v>
      </c>
    </row>
    <row r="818" spans="1:4" s="1176" customFormat="1" ht="11.25" customHeight="1" x14ac:dyDescent="0.2">
      <c r="A818" s="1426"/>
      <c r="B818" s="1157">
        <v>3230</v>
      </c>
      <c r="C818" s="1157">
        <v>3230</v>
      </c>
      <c r="D818" s="1164" t="s">
        <v>11</v>
      </c>
    </row>
    <row r="819" spans="1:4" s="1176" customFormat="1" ht="11.25" customHeight="1" x14ac:dyDescent="0.2">
      <c r="A819" s="1425" t="s">
        <v>3337</v>
      </c>
      <c r="B819" s="1162">
        <v>70</v>
      </c>
      <c r="C819" s="1162">
        <v>70</v>
      </c>
      <c r="D819" s="1163" t="s">
        <v>3300</v>
      </c>
    </row>
    <row r="820" spans="1:4" s="1176" customFormat="1" ht="11.25" customHeight="1" x14ac:dyDescent="0.2">
      <c r="A820" s="1426"/>
      <c r="B820" s="1157">
        <v>70</v>
      </c>
      <c r="C820" s="1157">
        <v>70</v>
      </c>
      <c r="D820" s="1164" t="s">
        <v>11</v>
      </c>
    </row>
    <row r="821" spans="1:4" s="1176" customFormat="1" ht="11.25" customHeight="1" x14ac:dyDescent="0.2">
      <c r="A821" s="1425" t="s">
        <v>3858</v>
      </c>
      <c r="B821" s="1162">
        <v>70</v>
      </c>
      <c r="C821" s="1162">
        <v>70</v>
      </c>
      <c r="D821" s="1163" t="s">
        <v>3300</v>
      </c>
    </row>
    <row r="822" spans="1:4" s="1176" customFormat="1" ht="11.25" customHeight="1" x14ac:dyDescent="0.2">
      <c r="A822" s="1426"/>
      <c r="B822" s="1157">
        <v>70</v>
      </c>
      <c r="C822" s="1157">
        <v>70</v>
      </c>
      <c r="D822" s="1164" t="s">
        <v>11</v>
      </c>
    </row>
    <row r="823" spans="1:4" s="1176" customFormat="1" ht="11.25" customHeight="1" x14ac:dyDescent="0.2">
      <c r="A823" s="1425" t="s">
        <v>380</v>
      </c>
      <c r="B823" s="1162">
        <v>1481.9</v>
      </c>
      <c r="C823" s="1162">
        <v>1423.894</v>
      </c>
      <c r="D823" s="1163" t="s">
        <v>719</v>
      </c>
    </row>
    <row r="824" spans="1:4" s="1176" customFormat="1" ht="11.25" customHeight="1" x14ac:dyDescent="0.2">
      <c r="A824" s="1425"/>
      <c r="B824" s="1162">
        <v>9430.9</v>
      </c>
      <c r="C824" s="1162">
        <v>8245.7000000000007</v>
      </c>
      <c r="D824" s="1163" t="s">
        <v>618</v>
      </c>
    </row>
    <row r="825" spans="1:4" s="1176" customFormat="1" ht="11.25" customHeight="1" x14ac:dyDescent="0.2">
      <c r="A825" s="1425"/>
      <c r="B825" s="1162">
        <v>9392.58</v>
      </c>
      <c r="C825" s="1162">
        <v>5515.4336000000003</v>
      </c>
      <c r="D825" s="1163" t="s">
        <v>620</v>
      </c>
    </row>
    <row r="826" spans="1:4" s="1176" customFormat="1" ht="11.25" customHeight="1" x14ac:dyDescent="0.2">
      <c r="A826" s="1425"/>
      <c r="B826" s="1162">
        <v>199</v>
      </c>
      <c r="C826" s="1162">
        <v>199</v>
      </c>
      <c r="D826" s="1163" t="s">
        <v>4939</v>
      </c>
    </row>
    <row r="827" spans="1:4" s="1176" customFormat="1" ht="11.25" customHeight="1" x14ac:dyDescent="0.2">
      <c r="A827" s="1425"/>
      <c r="B827" s="1162">
        <v>190</v>
      </c>
      <c r="C827" s="1162">
        <v>190</v>
      </c>
      <c r="D827" s="1163" t="s">
        <v>5009</v>
      </c>
    </row>
    <row r="828" spans="1:4" s="1176" customFormat="1" ht="11.25" customHeight="1" x14ac:dyDescent="0.2">
      <c r="A828" s="1425"/>
      <c r="B828" s="1162">
        <v>849</v>
      </c>
      <c r="C828" s="1162">
        <v>849</v>
      </c>
      <c r="D828" s="1163" t="s">
        <v>4966</v>
      </c>
    </row>
    <row r="829" spans="1:4" s="1176" customFormat="1" ht="11.25" customHeight="1" x14ac:dyDescent="0.2">
      <c r="A829" s="1425"/>
      <c r="B829" s="1162">
        <v>40</v>
      </c>
      <c r="C829" s="1162">
        <v>40</v>
      </c>
      <c r="D829" s="1163" t="s">
        <v>5011</v>
      </c>
    </row>
    <row r="830" spans="1:4" s="1176" customFormat="1" ht="11.25" customHeight="1" x14ac:dyDescent="0.2">
      <c r="A830" s="1425"/>
      <c r="B830" s="1162">
        <v>261</v>
      </c>
      <c r="C830" s="1162">
        <v>261</v>
      </c>
      <c r="D830" s="1163" t="s">
        <v>4942</v>
      </c>
    </row>
    <row r="831" spans="1:4" s="1176" customFormat="1" ht="11.25" customHeight="1" x14ac:dyDescent="0.2">
      <c r="A831" s="1425"/>
      <c r="B831" s="1162">
        <v>700</v>
      </c>
      <c r="C831" s="1162">
        <v>700</v>
      </c>
      <c r="D831" s="1163" t="s">
        <v>4945</v>
      </c>
    </row>
    <row r="832" spans="1:4" s="1176" customFormat="1" ht="11.25" customHeight="1" x14ac:dyDescent="0.2">
      <c r="A832" s="1425"/>
      <c r="B832" s="1162">
        <v>80</v>
      </c>
      <c r="C832" s="1162">
        <v>0</v>
      </c>
      <c r="D832" s="1163" t="s">
        <v>5142</v>
      </c>
    </row>
    <row r="833" spans="1:4" s="1176" customFormat="1" ht="11.25" customHeight="1" x14ac:dyDescent="0.2">
      <c r="A833" s="1425"/>
      <c r="B833" s="1162">
        <v>60</v>
      </c>
      <c r="C833" s="1162">
        <v>9.6749700000000001</v>
      </c>
      <c r="D833" s="1163" t="s">
        <v>2748</v>
      </c>
    </row>
    <row r="834" spans="1:4" s="1176" customFormat="1" ht="11.25" customHeight="1" x14ac:dyDescent="0.2">
      <c r="A834" s="1425"/>
      <c r="B834" s="1162">
        <v>200</v>
      </c>
      <c r="C834" s="1162">
        <v>200</v>
      </c>
      <c r="D834" s="1163" t="s">
        <v>484</v>
      </c>
    </row>
    <row r="835" spans="1:4" s="1176" customFormat="1" ht="11.25" customHeight="1" x14ac:dyDescent="0.2">
      <c r="A835" s="1425"/>
      <c r="B835" s="1162">
        <v>80</v>
      </c>
      <c r="C835" s="1162">
        <v>80</v>
      </c>
      <c r="D835" s="1163" t="s">
        <v>505</v>
      </c>
    </row>
    <row r="836" spans="1:4" s="1176" customFormat="1" ht="11.25" customHeight="1" x14ac:dyDescent="0.2">
      <c r="A836" s="1425"/>
      <c r="B836" s="1162">
        <v>150</v>
      </c>
      <c r="C836" s="1162">
        <v>150</v>
      </c>
      <c r="D836" s="1163" t="s">
        <v>4028</v>
      </c>
    </row>
    <row r="837" spans="1:4" s="1176" customFormat="1" ht="11.25" customHeight="1" x14ac:dyDescent="0.2">
      <c r="A837" s="1425"/>
      <c r="B837" s="1162">
        <v>15</v>
      </c>
      <c r="C837" s="1162">
        <v>13.552</v>
      </c>
      <c r="D837" s="1163" t="s">
        <v>3492</v>
      </c>
    </row>
    <row r="838" spans="1:4" s="1176" customFormat="1" ht="11.25" customHeight="1" x14ac:dyDescent="0.2">
      <c r="A838" s="1426"/>
      <c r="B838" s="1157">
        <v>23129.379999999997</v>
      </c>
      <c r="C838" s="1157">
        <v>17877.254570000001</v>
      </c>
      <c r="D838" s="1164" t="s">
        <v>11</v>
      </c>
    </row>
    <row r="839" spans="1:4" s="1176" customFormat="1" ht="11.25" customHeight="1" x14ac:dyDescent="0.2">
      <c r="A839" s="1425" t="s">
        <v>5143</v>
      </c>
      <c r="B839" s="1162">
        <v>469.26</v>
      </c>
      <c r="C839" s="1162">
        <v>469.25599999999997</v>
      </c>
      <c r="D839" s="1163" t="s">
        <v>3492</v>
      </c>
    </row>
    <row r="840" spans="1:4" s="1176" customFormat="1" ht="11.25" customHeight="1" x14ac:dyDescent="0.2">
      <c r="A840" s="1426"/>
      <c r="B840" s="1157">
        <v>469.26</v>
      </c>
      <c r="C840" s="1157">
        <v>469.25599999999997</v>
      </c>
      <c r="D840" s="1164" t="s">
        <v>11</v>
      </c>
    </row>
    <row r="841" spans="1:4" s="1176" customFormat="1" ht="11.25" customHeight="1" x14ac:dyDescent="0.2">
      <c r="A841" s="1425" t="s">
        <v>1804</v>
      </c>
      <c r="B841" s="1162">
        <v>4634</v>
      </c>
      <c r="C841" s="1162">
        <v>4634</v>
      </c>
      <c r="D841" s="1163" t="s">
        <v>662</v>
      </c>
    </row>
    <row r="842" spans="1:4" s="1176" customFormat="1" ht="11.25" customHeight="1" x14ac:dyDescent="0.2">
      <c r="A842" s="1426"/>
      <c r="B842" s="1157">
        <v>4634</v>
      </c>
      <c r="C842" s="1157">
        <v>4634</v>
      </c>
      <c r="D842" s="1164" t="s">
        <v>11</v>
      </c>
    </row>
    <row r="843" spans="1:4" s="1176" customFormat="1" ht="11.25" customHeight="1" x14ac:dyDescent="0.2">
      <c r="A843" s="1425" t="s">
        <v>5144</v>
      </c>
      <c r="B843" s="1162">
        <v>50</v>
      </c>
      <c r="C843" s="1162">
        <v>50</v>
      </c>
      <c r="D843" s="1163" t="s">
        <v>619</v>
      </c>
    </row>
    <row r="844" spans="1:4" s="1176" customFormat="1" ht="11.25" customHeight="1" x14ac:dyDescent="0.2">
      <c r="A844" s="1426"/>
      <c r="B844" s="1157">
        <v>50</v>
      </c>
      <c r="C844" s="1157">
        <v>50</v>
      </c>
      <c r="D844" s="1164" t="s">
        <v>11</v>
      </c>
    </row>
    <row r="845" spans="1:4" s="1176" customFormat="1" ht="11.25" customHeight="1" x14ac:dyDescent="0.2">
      <c r="A845" s="1425" t="s">
        <v>3338</v>
      </c>
      <c r="B845" s="1162">
        <v>260</v>
      </c>
      <c r="C845" s="1162">
        <v>130</v>
      </c>
      <c r="D845" s="1163" t="s">
        <v>3213</v>
      </c>
    </row>
    <row r="846" spans="1:4" s="1176" customFormat="1" ht="11.25" customHeight="1" x14ac:dyDescent="0.2">
      <c r="A846" s="1426"/>
      <c r="B846" s="1157">
        <v>260</v>
      </c>
      <c r="C846" s="1157">
        <v>130</v>
      </c>
      <c r="D846" s="1164" t="s">
        <v>11</v>
      </c>
    </row>
    <row r="847" spans="1:4" s="1176" customFormat="1" ht="11.25" customHeight="1" x14ac:dyDescent="0.2">
      <c r="A847" s="1425" t="s">
        <v>1805</v>
      </c>
      <c r="B847" s="1162">
        <v>17786.77</v>
      </c>
      <c r="C847" s="1162">
        <v>17786.769</v>
      </c>
      <c r="D847" s="1163" t="s">
        <v>1741</v>
      </c>
    </row>
    <row r="848" spans="1:4" s="1176" customFormat="1" ht="11.25" customHeight="1" x14ac:dyDescent="0.2">
      <c r="A848" s="1426"/>
      <c r="B848" s="1157">
        <v>17786.77</v>
      </c>
      <c r="C848" s="1157">
        <v>17786.769</v>
      </c>
      <c r="D848" s="1164" t="s">
        <v>11</v>
      </c>
    </row>
    <row r="849" spans="1:4" s="1176" customFormat="1" ht="11.25" customHeight="1" x14ac:dyDescent="0.2">
      <c r="A849" s="1425" t="s">
        <v>5145</v>
      </c>
      <c r="B849" s="1162">
        <v>150</v>
      </c>
      <c r="C849" s="1162">
        <v>150</v>
      </c>
      <c r="D849" s="1163" t="s">
        <v>3492</v>
      </c>
    </row>
    <row r="850" spans="1:4" s="1176" customFormat="1" ht="11.25" customHeight="1" x14ac:dyDescent="0.2">
      <c r="A850" s="1426"/>
      <c r="B850" s="1157">
        <v>150</v>
      </c>
      <c r="C850" s="1157">
        <v>150</v>
      </c>
      <c r="D850" s="1164" t="s">
        <v>11</v>
      </c>
    </row>
    <row r="851" spans="1:4" s="1176" customFormat="1" ht="11.25" customHeight="1" x14ac:dyDescent="0.2">
      <c r="A851" s="1425" t="s">
        <v>3098</v>
      </c>
      <c r="B851" s="1162">
        <v>200</v>
      </c>
      <c r="C851" s="1162">
        <v>200</v>
      </c>
      <c r="D851" s="1163" t="s">
        <v>4945</v>
      </c>
    </row>
    <row r="852" spans="1:4" s="1176" customFormat="1" ht="11.25" customHeight="1" x14ac:dyDescent="0.2">
      <c r="A852" s="1426"/>
      <c r="B852" s="1157">
        <v>200</v>
      </c>
      <c r="C852" s="1157">
        <v>200</v>
      </c>
      <c r="D852" s="1164" t="s">
        <v>11</v>
      </c>
    </row>
    <row r="853" spans="1:4" s="1176" customFormat="1" ht="11.25" customHeight="1" x14ac:dyDescent="0.2">
      <c r="A853" s="1425" t="s">
        <v>3523</v>
      </c>
      <c r="B853" s="1162">
        <v>249</v>
      </c>
      <c r="C853" s="1162">
        <v>249</v>
      </c>
      <c r="D853" s="1163" t="s">
        <v>4942</v>
      </c>
    </row>
    <row r="854" spans="1:4" s="1176" customFormat="1" ht="11.25" customHeight="1" x14ac:dyDescent="0.2">
      <c r="A854" s="1426"/>
      <c r="B854" s="1157">
        <v>249</v>
      </c>
      <c r="C854" s="1157">
        <v>249</v>
      </c>
      <c r="D854" s="1164" t="s">
        <v>11</v>
      </c>
    </row>
    <row r="855" spans="1:4" s="1176" customFormat="1" ht="11.25" customHeight="1" x14ac:dyDescent="0.2">
      <c r="A855" s="1425" t="s">
        <v>5146</v>
      </c>
      <c r="B855" s="1162">
        <v>124.8</v>
      </c>
      <c r="C855" s="1162">
        <v>0</v>
      </c>
      <c r="D855" s="1163" t="s">
        <v>3492</v>
      </c>
    </row>
    <row r="856" spans="1:4" s="1176" customFormat="1" ht="11.25" customHeight="1" x14ac:dyDescent="0.2">
      <c r="A856" s="1426"/>
      <c r="B856" s="1157">
        <v>124.8</v>
      </c>
      <c r="C856" s="1157">
        <v>0</v>
      </c>
      <c r="D856" s="1164" t="s">
        <v>11</v>
      </c>
    </row>
    <row r="857" spans="1:4" s="1176" customFormat="1" ht="11.25" customHeight="1" x14ac:dyDescent="0.2">
      <c r="A857" s="1425" t="s">
        <v>1806</v>
      </c>
      <c r="B857" s="1162">
        <v>94.5</v>
      </c>
      <c r="C857" s="1162">
        <v>94.5</v>
      </c>
      <c r="D857" s="1163" t="s">
        <v>639</v>
      </c>
    </row>
    <row r="858" spans="1:4" s="1176" customFormat="1" ht="11.25" customHeight="1" x14ac:dyDescent="0.2">
      <c r="A858" s="1426"/>
      <c r="B858" s="1157">
        <v>94.5</v>
      </c>
      <c r="C858" s="1157">
        <v>94.5</v>
      </c>
      <c r="D858" s="1164" t="s">
        <v>11</v>
      </c>
    </row>
    <row r="859" spans="1:4" s="1176" customFormat="1" ht="21" x14ac:dyDescent="0.2">
      <c r="A859" s="1425" t="s">
        <v>3339</v>
      </c>
      <c r="B859" s="1162">
        <v>128</v>
      </c>
      <c r="C859" s="1162">
        <v>128</v>
      </c>
      <c r="D859" s="1163" t="s">
        <v>661</v>
      </c>
    </row>
    <row r="860" spans="1:4" s="1176" customFormat="1" ht="11.25" customHeight="1" x14ac:dyDescent="0.2">
      <c r="A860" s="1425"/>
      <c r="B860" s="1162">
        <v>1148</v>
      </c>
      <c r="C860" s="1162">
        <v>1148</v>
      </c>
      <c r="D860" s="1163" t="s">
        <v>662</v>
      </c>
    </row>
    <row r="861" spans="1:4" s="1176" customFormat="1" ht="11.25" customHeight="1" x14ac:dyDescent="0.2">
      <c r="A861" s="1426"/>
      <c r="B861" s="1157">
        <v>1276</v>
      </c>
      <c r="C861" s="1157">
        <v>1276</v>
      </c>
      <c r="D861" s="1164" t="s">
        <v>11</v>
      </c>
    </row>
    <row r="862" spans="1:4" s="1176" customFormat="1" ht="11.25" customHeight="1" x14ac:dyDescent="0.2">
      <c r="A862" s="1425" t="s">
        <v>5147</v>
      </c>
      <c r="B862" s="1162">
        <v>144</v>
      </c>
      <c r="C862" s="1162">
        <v>144</v>
      </c>
      <c r="D862" s="1163" t="s">
        <v>3492</v>
      </c>
    </row>
    <row r="863" spans="1:4" s="1176" customFormat="1" ht="11.25" customHeight="1" x14ac:dyDescent="0.2">
      <c r="A863" s="1426"/>
      <c r="B863" s="1157">
        <v>144</v>
      </c>
      <c r="C863" s="1157">
        <v>144</v>
      </c>
      <c r="D863" s="1164" t="s">
        <v>11</v>
      </c>
    </row>
    <row r="864" spans="1:4" s="1176" customFormat="1" ht="11.25" customHeight="1" x14ac:dyDescent="0.2">
      <c r="A864" s="1425" t="s">
        <v>1807</v>
      </c>
      <c r="B864" s="1162">
        <v>150</v>
      </c>
      <c r="C864" s="1162">
        <v>150</v>
      </c>
      <c r="D864" s="1163" t="s">
        <v>4534</v>
      </c>
    </row>
    <row r="865" spans="1:4" s="1176" customFormat="1" ht="11.25" customHeight="1" x14ac:dyDescent="0.2">
      <c r="A865" s="1426"/>
      <c r="B865" s="1157">
        <v>150</v>
      </c>
      <c r="C865" s="1157">
        <v>150</v>
      </c>
      <c r="D865" s="1164" t="s">
        <v>11</v>
      </c>
    </row>
    <row r="866" spans="1:4" s="1176" customFormat="1" ht="11.25" customHeight="1" x14ac:dyDescent="0.2">
      <c r="A866" s="1425" t="s">
        <v>1808</v>
      </c>
      <c r="B866" s="1162">
        <v>6896.41</v>
      </c>
      <c r="C866" s="1162">
        <v>6896.41</v>
      </c>
      <c r="D866" s="1163" t="s">
        <v>1741</v>
      </c>
    </row>
    <row r="867" spans="1:4" s="1176" customFormat="1" ht="11.25" customHeight="1" x14ac:dyDescent="0.2">
      <c r="A867" s="1426"/>
      <c r="B867" s="1157">
        <v>6896.41</v>
      </c>
      <c r="C867" s="1157">
        <v>6896.41</v>
      </c>
      <c r="D867" s="1164" t="s">
        <v>11</v>
      </c>
    </row>
    <row r="868" spans="1:4" s="1176" customFormat="1" ht="11.25" customHeight="1" x14ac:dyDescent="0.2">
      <c r="A868" s="1425" t="s">
        <v>3859</v>
      </c>
      <c r="B868" s="1162">
        <v>80</v>
      </c>
      <c r="C868" s="1162">
        <v>80</v>
      </c>
      <c r="D868" s="1163" t="s">
        <v>617</v>
      </c>
    </row>
    <row r="869" spans="1:4" s="1176" customFormat="1" ht="11.25" customHeight="1" x14ac:dyDescent="0.2">
      <c r="A869" s="1426"/>
      <c r="B869" s="1157">
        <v>80</v>
      </c>
      <c r="C869" s="1157">
        <v>80</v>
      </c>
      <c r="D869" s="1164" t="s">
        <v>11</v>
      </c>
    </row>
    <row r="870" spans="1:4" s="1176" customFormat="1" ht="11.25" customHeight="1" x14ac:dyDescent="0.2">
      <c r="A870" s="1425" t="s">
        <v>3119</v>
      </c>
      <c r="B870" s="1162">
        <v>895.51</v>
      </c>
      <c r="C870" s="1162">
        <v>0</v>
      </c>
      <c r="D870" s="1163" t="s">
        <v>4312</v>
      </c>
    </row>
    <row r="871" spans="1:4" s="1176" customFormat="1" ht="11.25" customHeight="1" x14ac:dyDescent="0.2">
      <c r="A871" s="1425"/>
      <c r="B871" s="1162">
        <v>576.5</v>
      </c>
      <c r="C871" s="1162">
        <v>576.49522999999999</v>
      </c>
      <c r="D871" s="1163" t="s">
        <v>4237</v>
      </c>
    </row>
    <row r="872" spans="1:4" s="1176" customFormat="1" ht="11.25" customHeight="1" x14ac:dyDescent="0.2">
      <c r="A872" s="1426"/>
      <c r="B872" s="1157">
        <v>1472.01</v>
      </c>
      <c r="C872" s="1157">
        <v>576.49522999999999</v>
      </c>
      <c r="D872" s="1164" t="s">
        <v>11</v>
      </c>
    </row>
    <row r="873" spans="1:4" s="1176" customFormat="1" ht="11.25" customHeight="1" x14ac:dyDescent="0.2">
      <c r="A873" s="1425" t="s">
        <v>463</v>
      </c>
      <c r="B873" s="1162">
        <v>1100</v>
      </c>
      <c r="C873" s="1162">
        <v>1100</v>
      </c>
      <c r="D873" s="1163" t="s">
        <v>673</v>
      </c>
    </row>
    <row r="874" spans="1:4" s="1176" customFormat="1" ht="11.25" customHeight="1" x14ac:dyDescent="0.2">
      <c r="A874" s="1426"/>
      <c r="B874" s="1157">
        <v>1100</v>
      </c>
      <c r="C874" s="1157">
        <v>1100</v>
      </c>
      <c r="D874" s="1164" t="s">
        <v>11</v>
      </c>
    </row>
    <row r="875" spans="1:4" s="1176" customFormat="1" ht="11.25" customHeight="1" x14ac:dyDescent="0.2">
      <c r="A875" s="1425" t="s">
        <v>5148</v>
      </c>
      <c r="B875" s="1162">
        <v>145.36000000000001</v>
      </c>
      <c r="C875" s="1162">
        <v>145.358</v>
      </c>
      <c r="D875" s="1163" t="s">
        <v>3492</v>
      </c>
    </row>
    <row r="876" spans="1:4" s="1176" customFormat="1" ht="11.25" customHeight="1" x14ac:dyDescent="0.2">
      <c r="A876" s="1426"/>
      <c r="B876" s="1157">
        <v>145.36000000000001</v>
      </c>
      <c r="C876" s="1157">
        <v>145.358</v>
      </c>
      <c r="D876" s="1164" t="s">
        <v>11</v>
      </c>
    </row>
    <row r="877" spans="1:4" s="1176" customFormat="1" ht="11.25" customHeight="1" x14ac:dyDescent="0.2">
      <c r="A877" s="1425" t="s">
        <v>4469</v>
      </c>
      <c r="B877" s="1162">
        <v>74.42</v>
      </c>
      <c r="C877" s="1162">
        <v>74.411600000000007</v>
      </c>
      <c r="D877" s="1163" t="s">
        <v>4941</v>
      </c>
    </row>
    <row r="878" spans="1:4" s="1176" customFormat="1" ht="11.25" customHeight="1" x14ac:dyDescent="0.2">
      <c r="A878" s="1426"/>
      <c r="B878" s="1157">
        <v>74.42</v>
      </c>
      <c r="C878" s="1157">
        <v>74.411600000000007</v>
      </c>
      <c r="D878" s="1164" t="s">
        <v>11</v>
      </c>
    </row>
    <row r="879" spans="1:4" s="1176" customFormat="1" ht="11.25" customHeight="1" x14ac:dyDescent="0.2">
      <c r="A879" s="1425" t="s">
        <v>3340</v>
      </c>
      <c r="B879" s="1162">
        <v>12676</v>
      </c>
      <c r="C879" s="1162">
        <v>12653.66394</v>
      </c>
      <c r="D879" s="1163" t="s">
        <v>596</v>
      </c>
    </row>
    <row r="880" spans="1:4" s="1176" customFormat="1" ht="11.25" customHeight="1" x14ac:dyDescent="0.2">
      <c r="A880" s="1426"/>
      <c r="B880" s="1157">
        <v>12676</v>
      </c>
      <c r="C880" s="1157">
        <v>12653.66394</v>
      </c>
      <c r="D880" s="1164" t="s">
        <v>11</v>
      </c>
    </row>
    <row r="881" spans="1:4" s="1176" customFormat="1" ht="11.25" customHeight="1" x14ac:dyDescent="0.2">
      <c r="A881" s="1425" t="s">
        <v>1809</v>
      </c>
      <c r="B881" s="1162">
        <v>12471.99</v>
      </c>
      <c r="C881" s="1162">
        <v>12471.993</v>
      </c>
      <c r="D881" s="1163" t="s">
        <v>1741</v>
      </c>
    </row>
    <row r="882" spans="1:4" s="1176" customFormat="1" ht="11.25" customHeight="1" x14ac:dyDescent="0.2">
      <c r="A882" s="1426"/>
      <c r="B882" s="1157">
        <v>12471.99</v>
      </c>
      <c r="C882" s="1157">
        <v>12471.993</v>
      </c>
      <c r="D882" s="1164" t="s">
        <v>11</v>
      </c>
    </row>
    <row r="883" spans="1:4" s="1176" customFormat="1" ht="11.25" customHeight="1" x14ac:dyDescent="0.2">
      <c r="A883" s="1425" t="s">
        <v>1810</v>
      </c>
      <c r="B883" s="1162">
        <v>8616.43</v>
      </c>
      <c r="C883" s="1162">
        <v>8616.4279999999999</v>
      </c>
      <c r="D883" s="1163" t="s">
        <v>1741</v>
      </c>
    </row>
    <row r="884" spans="1:4" s="1176" customFormat="1" ht="11.25" customHeight="1" x14ac:dyDescent="0.2">
      <c r="A884" s="1426"/>
      <c r="B884" s="1157">
        <v>8616.43</v>
      </c>
      <c r="C884" s="1157">
        <v>8616.4279999999999</v>
      </c>
      <c r="D884" s="1164" t="s">
        <v>11</v>
      </c>
    </row>
    <row r="885" spans="1:4" s="1176" customFormat="1" ht="11.25" customHeight="1" x14ac:dyDescent="0.2">
      <c r="A885" s="1425" t="s">
        <v>1811</v>
      </c>
      <c r="B885" s="1162">
        <v>37845.4</v>
      </c>
      <c r="C885" s="1162">
        <v>37845.399999999994</v>
      </c>
      <c r="D885" s="1163" t="s">
        <v>1741</v>
      </c>
    </row>
    <row r="886" spans="1:4" s="1176" customFormat="1" ht="11.25" customHeight="1" x14ac:dyDescent="0.2">
      <c r="A886" s="1426"/>
      <c r="B886" s="1157">
        <v>37845.4</v>
      </c>
      <c r="C886" s="1157">
        <v>37845.399999999994</v>
      </c>
      <c r="D886" s="1164" t="s">
        <v>11</v>
      </c>
    </row>
    <row r="887" spans="1:4" s="1176" customFormat="1" ht="11.25" customHeight="1" x14ac:dyDescent="0.2">
      <c r="A887" s="1425" t="s">
        <v>5149</v>
      </c>
      <c r="B887" s="1162">
        <v>140</v>
      </c>
      <c r="C887" s="1162">
        <v>140</v>
      </c>
      <c r="D887" s="1163" t="s">
        <v>4534</v>
      </c>
    </row>
    <row r="888" spans="1:4" s="1176" customFormat="1" ht="11.25" customHeight="1" x14ac:dyDescent="0.2">
      <c r="A888" s="1426"/>
      <c r="B888" s="1157">
        <v>140</v>
      </c>
      <c r="C888" s="1157">
        <v>140</v>
      </c>
      <c r="D888" s="1164" t="s">
        <v>11</v>
      </c>
    </row>
    <row r="889" spans="1:4" s="1176" customFormat="1" ht="11.25" customHeight="1" x14ac:dyDescent="0.2">
      <c r="A889" s="1425" t="s">
        <v>2901</v>
      </c>
      <c r="B889" s="1162">
        <v>130</v>
      </c>
      <c r="C889" s="1162">
        <v>0</v>
      </c>
      <c r="D889" s="1163" t="s">
        <v>3213</v>
      </c>
    </row>
    <row r="890" spans="1:4" s="1176" customFormat="1" ht="11.25" customHeight="1" x14ac:dyDescent="0.2">
      <c r="A890" s="1426"/>
      <c r="B890" s="1157">
        <v>130</v>
      </c>
      <c r="C890" s="1157">
        <v>0</v>
      </c>
      <c r="D890" s="1164" t="s">
        <v>11</v>
      </c>
    </row>
    <row r="891" spans="1:4" s="1176" customFormat="1" ht="11.25" customHeight="1" x14ac:dyDescent="0.2">
      <c r="A891" s="1425" t="s">
        <v>1812</v>
      </c>
      <c r="B891" s="1162">
        <v>1100</v>
      </c>
      <c r="C891" s="1162">
        <v>1100</v>
      </c>
      <c r="D891" s="1163" t="s">
        <v>673</v>
      </c>
    </row>
    <row r="892" spans="1:4" s="1176" customFormat="1" ht="11.25" customHeight="1" x14ac:dyDescent="0.2">
      <c r="A892" s="1425"/>
      <c r="B892" s="1162">
        <v>70</v>
      </c>
      <c r="C892" s="1162">
        <v>70</v>
      </c>
      <c r="D892" s="1163" t="s">
        <v>3300</v>
      </c>
    </row>
    <row r="893" spans="1:4" s="1176" customFormat="1" ht="11.25" customHeight="1" x14ac:dyDescent="0.2">
      <c r="A893" s="1426"/>
      <c r="B893" s="1157">
        <v>1170</v>
      </c>
      <c r="C893" s="1157">
        <v>1170</v>
      </c>
      <c r="D893" s="1164" t="s">
        <v>11</v>
      </c>
    </row>
    <row r="894" spans="1:4" s="1176" customFormat="1" ht="11.25" customHeight="1" x14ac:dyDescent="0.2">
      <c r="A894" s="1425" t="s">
        <v>1813</v>
      </c>
      <c r="B894" s="1162">
        <v>2301</v>
      </c>
      <c r="C894" s="1162">
        <v>2301</v>
      </c>
      <c r="D894" s="1163" t="s">
        <v>662</v>
      </c>
    </row>
    <row r="895" spans="1:4" s="1176" customFormat="1" ht="11.25" customHeight="1" x14ac:dyDescent="0.2">
      <c r="A895" s="1426"/>
      <c r="B895" s="1157">
        <v>2301</v>
      </c>
      <c r="C895" s="1157">
        <v>2301</v>
      </c>
      <c r="D895" s="1164" t="s">
        <v>11</v>
      </c>
    </row>
    <row r="896" spans="1:4" s="1176" customFormat="1" ht="11.25" customHeight="1" x14ac:dyDescent="0.2">
      <c r="A896" s="1425" t="s">
        <v>3341</v>
      </c>
      <c r="B896" s="1162">
        <v>70</v>
      </c>
      <c r="C896" s="1162">
        <v>70</v>
      </c>
      <c r="D896" s="1163" t="s">
        <v>3300</v>
      </c>
    </row>
    <row r="897" spans="1:4" s="1176" customFormat="1" ht="11.25" customHeight="1" x14ac:dyDescent="0.2">
      <c r="A897" s="1425"/>
      <c r="B897" s="1162">
        <v>50</v>
      </c>
      <c r="C897" s="1162">
        <v>50</v>
      </c>
      <c r="D897" s="1163" t="s">
        <v>4966</v>
      </c>
    </row>
    <row r="898" spans="1:4" s="1176" customFormat="1" ht="11.25" customHeight="1" x14ac:dyDescent="0.2">
      <c r="A898" s="1426"/>
      <c r="B898" s="1157">
        <v>120</v>
      </c>
      <c r="C898" s="1157">
        <v>120</v>
      </c>
      <c r="D898" s="1164" t="s">
        <v>11</v>
      </c>
    </row>
    <row r="899" spans="1:4" s="1176" customFormat="1" ht="11.25" customHeight="1" x14ac:dyDescent="0.2">
      <c r="A899" s="1425" t="s">
        <v>2773</v>
      </c>
      <c r="B899" s="1162">
        <v>150</v>
      </c>
      <c r="C899" s="1162">
        <v>150</v>
      </c>
      <c r="D899" s="1163" t="s">
        <v>4941</v>
      </c>
    </row>
    <row r="900" spans="1:4" s="1176" customFormat="1" ht="11.25" customHeight="1" x14ac:dyDescent="0.2">
      <c r="A900" s="1426"/>
      <c r="B900" s="1157">
        <v>150</v>
      </c>
      <c r="C900" s="1157">
        <v>150</v>
      </c>
      <c r="D900" s="1164" t="s">
        <v>11</v>
      </c>
    </row>
    <row r="901" spans="1:4" s="1176" customFormat="1" ht="11.25" customHeight="1" x14ac:dyDescent="0.2">
      <c r="A901" s="1425" t="s">
        <v>3558</v>
      </c>
      <c r="B901" s="1162">
        <v>150</v>
      </c>
      <c r="C901" s="1162">
        <v>150</v>
      </c>
      <c r="D901" s="1163" t="s">
        <v>4966</v>
      </c>
    </row>
    <row r="902" spans="1:4" s="1176" customFormat="1" ht="11.25" customHeight="1" x14ac:dyDescent="0.2">
      <c r="A902" s="1426"/>
      <c r="B902" s="1157">
        <v>150</v>
      </c>
      <c r="C902" s="1157">
        <v>150</v>
      </c>
      <c r="D902" s="1164" t="s">
        <v>11</v>
      </c>
    </row>
    <row r="903" spans="1:4" s="1176" customFormat="1" ht="11.25" customHeight="1" x14ac:dyDescent="0.2">
      <c r="A903" s="1425" t="s">
        <v>3135</v>
      </c>
      <c r="B903" s="1162">
        <v>45</v>
      </c>
      <c r="C903" s="1162">
        <v>45</v>
      </c>
      <c r="D903" s="1163" t="s">
        <v>3300</v>
      </c>
    </row>
    <row r="904" spans="1:4" s="1176" customFormat="1" ht="11.25" customHeight="1" x14ac:dyDescent="0.2">
      <c r="A904" s="1426"/>
      <c r="B904" s="1157">
        <v>45</v>
      </c>
      <c r="C904" s="1157">
        <v>45</v>
      </c>
      <c r="D904" s="1164" t="s">
        <v>11</v>
      </c>
    </row>
    <row r="905" spans="1:4" s="1176" customFormat="1" ht="11.25" customHeight="1" x14ac:dyDescent="0.2">
      <c r="A905" s="1425" t="s">
        <v>3342</v>
      </c>
      <c r="B905" s="1162">
        <v>30</v>
      </c>
      <c r="C905" s="1162">
        <v>30</v>
      </c>
      <c r="D905" s="1163" t="s">
        <v>3300</v>
      </c>
    </row>
    <row r="906" spans="1:4" s="1176" customFormat="1" ht="11.25" customHeight="1" x14ac:dyDescent="0.2">
      <c r="A906" s="1426"/>
      <c r="B906" s="1157">
        <v>30</v>
      </c>
      <c r="C906" s="1157">
        <v>30</v>
      </c>
      <c r="D906" s="1164" t="s">
        <v>11</v>
      </c>
    </row>
    <row r="907" spans="1:4" s="1176" customFormat="1" ht="11.25" customHeight="1" x14ac:dyDescent="0.2">
      <c r="A907" s="1425" t="s">
        <v>3343</v>
      </c>
      <c r="B907" s="1162">
        <v>1000</v>
      </c>
      <c r="C907" s="1162">
        <v>1000</v>
      </c>
      <c r="D907" s="1163" t="s">
        <v>673</v>
      </c>
    </row>
    <row r="908" spans="1:4" s="1176" customFormat="1" ht="11.25" customHeight="1" x14ac:dyDescent="0.2">
      <c r="A908" s="1426"/>
      <c r="B908" s="1157">
        <v>1000</v>
      </c>
      <c r="C908" s="1157">
        <v>1000</v>
      </c>
      <c r="D908" s="1164" t="s">
        <v>11</v>
      </c>
    </row>
    <row r="909" spans="1:4" s="1176" customFormat="1" ht="11.25" customHeight="1" x14ac:dyDescent="0.2">
      <c r="A909" s="1425" t="s">
        <v>464</v>
      </c>
      <c r="B909" s="1162">
        <v>70</v>
      </c>
      <c r="C909" s="1162">
        <v>70</v>
      </c>
      <c r="D909" s="1163" t="s">
        <v>3300</v>
      </c>
    </row>
    <row r="910" spans="1:4" s="1176" customFormat="1" ht="11.25" customHeight="1" x14ac:dyDescent="0.2">
      <c r="A910" s="1425"/>
      <c r="B910" s="1162">
        <v>850</v>
      </c>
      <c r="C910" s="1162">
        <v>850</v>
      </c>
      <c r="D910" s="1163" t="s">
        <v>4966</v>
      </c>
    </row>
    <row r="911" spans="1:4" s="1176" customFormat="1" ht="11.25" customHeight="1" x14ac:dyDescent="0.2">
      <c r="A911" s="1426"/>
      <c r="B911" s="1157">
        <v>920</v>
      </c>
      <c r="C911" s="1157">
        <v>920</v>
      </c>
      <c r="D911" s="1164" t="s">
        <v>11</v>
      </c>
    </row>
    <row r="912" spans="1:4" s="1176" customFormat="1" ht="11.25" customHeight="1" x14ac:dyDescent="0.2">
      <c r="A912" s="1425" t="s">
        <v>2692</v>
      </c>
      <c r="B912" s="1162">
        <v>4400</v>
      </c>
      <c r="C912" s="1162">
        <v>4400</v>
      </c>
      <c r="D912" s="1163" t="s">
        <v>673</v>
      </c>
    </row>
    <row r="913" spans="1:4" s="1176" customFormat="1" ht="11.25" customHeight="1" x14ac:dyDescent="0.2">
      <c r="A913" s="1426"/>
      <c r="B913" s="1157">
        <v>4400</v>
      </c>
      <c r="C913" s="1157">
        <v>4400</v>
      </c>
      <c r="D913" s="1164" t="s">
        <v>11</v>
      </c>
    </row>
    <row r="914" spans="1:4" s="1176" customFormat="1" ht="11.25" customHeight="1" x14ac:dyDescent="0.2">
      <c r="A914" s="1425" t="s">
        <v>3861</v>
      </c>
      <c r="B914" s="1162">
        <v>70</v>
      </c>
      <c r="C914" s="1162">
        <v>70</v>
      </c>
      <c r="D914" s="1163" t="s">
        <v>3300</v>
      </c>
    </row>
    <row r="915" spans="1:4" s="1176" customFormat="1" ht="11.25" customHeight="1" x14ac:dyDescent="0.2">
      <c r="A915" s="1425"/>
      <c r="B915" s="1162">
        <v>200</v>
      </c>
      <c r="C915" s="1162">
        <v>200</v>
      </c>
      <c r="D915" s="1163" t="s">
        <v>4966</v>
      </c>
    </row>
    <row r="916" spans="1:4" s="1176" customFormat="1" ht="11.25" customHeight="1" x14ac:dyDescent="0.2">
      <c r="A916" s="1426"/>
      <c r="B916" s="1157">
        <v>270</v>
      </c>
      <c r="C916" s="1157">
        <v>270</v>
      </c>
      <c r="D916" s="1164" t="s">
        <v>11</v>
      </c>
    </row>
    <row r="917" spans="1:4" s="1176" customFormat="1" ht="11.25" customHeight="1" x14ac:dyDescent="0.2">
      <c r="A917" s="1425" t="s">
        <v>3344</v>
      </c>
      <c r="B917" s="1162">
        <v>70</v>
      </c>
      <c r="C917" s="1162">
        <v>70</v>
      </c>
      <c r="D917" s="1163" t="s">
        <v>3300</v>
      </c>
    </row>
    <row r="918" spans="1:4" s="1176" customFormat="1" ht="11.25" customHeight="1" x14ac:dyDescent="0.2">
      <c r="A918" s="1426"/>
      <c r="B918" s="1157">
        <v>70</v>
      </c>
      <c r="C918" s="1157">
        <v>70</v>
      </c>
      <c r="D918" s="1164" t="s">
        <v>11</v>
      </c>
    </row>
    <row r="919" spans="1:4" s="1176" customFormat="1" ht="11.25" customHeight="1" x14ac:dyDescent="0.2">
      <c r="A919" s="1425" t="s">
        <v>1814</v>
      </c>
      <c r="B919" s="1162">
        <v>295</v>
      </c>
      <c r="C919" s="1162">
        <v>295</v>
      </c>
      <c r="D919" s="1163" t="s">
        <v>4966</v>
      </c>
    </row>
    <row r="920" spans="1:4" s="1176" customFormat="1" ht="11.25" customHeight="1" x14ac:dyDescent="0.2">
      <c r="A920" s="1426"/>
      <c r="B920" s="1157">
        <v>295</v>
      </c>
      <c r="C920" s="1157">
        <v>295</v>
      </c>
      <c r="D920" s="1164" t="s">
        <v>11</v>
      </c>
    </row>
    <row r="921" spans="1:4" s="1176" customFormat="1" ht="11.25" customHeight="1" x14ac:dyDescent="0.2">
      <c r="A921" s="1425" t="s">
        <v>489</v>
      </c>
      <c r="B921" s="1162">
        <v>100</v>
      </c>
      <c r="C921" s="1162">
        <v>100</v>
      </c>
      <c r="D921" s="1163" t="s">
        <v>5025</v>
      </c>
    </row>
    <row r="922" spans="1:4" s="1176" customFormat="1" ht="11.25" customHeight="1" x14ac:dyDescent="0.2">
      <c r="A922" s="1426"/>
      <c r="B922" s="1157">
        <v>100</v>
      </c>
      <c r="C922" s="1157">
        <v>100</v>
      </c>
      <c r="D922" s="1164" t="s">
        <v>11</v>
      </c>
    </row>
    <row r="923" spans="1:4" s="1176" customFormat="1" ht="11.25" customHeight="1" x14ac:dyDescent="0.2">
      <c r="A923" s="1425" t="s">
        <v>2902</v>
      </c>
      <c r="B923" s="1162">
        <v>50.7</v>
      </c>
      <c r="C923" s="1162">
        <v>48.006790000000002</v>
      </c>
      <c r="D923" s="1163" t="s">
        <v>639</v>
      </c>
    </row>
    <row r="924" spans="1:4" s="1176" customFormat="1" ht="11.25" customHeight="1" x14ac:dyDescent="0.2">
      <c r="A924" s="1426"/>
      <c r="B924" s="1157">
        <v>50.7</v>
      </c>
      <c r="C924" s="1157">
        <v>48.006790000000002</v>
      </c>
      <c r="D924" s="1164" t="s">
        <v>11</v>
      </c>
    </row>
    <row r="925" spans="1:4" s="1176" customFormat="1" ht="11.25" customHeight="1" x14ac:dyDescent="0.2">
      <c r="A925" s="1425" t="s">
        <v>5150</v>
      </c>
      <c r="B925" s="1162">
        <v>269.08999999999997</v>
      </c>
      <c r="C925" s="1162">
        <v>269.08600000000001</v>
      </c>
      <c r="D925" s="1163" t="s">
        <v>3492</v>
      </c>
    </row>
    <row r="926" spans="1:4" s="1176" customFormat="1" ht="11.25" customHeight="1" x14ac:dyDescent="0.2">
      <c r="A926" s="1426"/>
      <c r="B926" s="1157">
        <v>269.08999999999997</v>
      </c>
      <c r="C926" s="1157">
        <v>269.08600000000001</v>
      </c>
      <c r="D926" s="1164" t="s">
        <v>11</v>
      </c>
    </row>
    <row r="927" spans="1:4" s="1176" customFormat="1" ht="11.25" customHeight="1" x14ac:dyDescent="0.2">
      <c r="A927" s="1425" t="s">
        <v>2903</v>
      </c>
      <c r="B927" s="1162">
        <v>520</v>
      </c>
      <c r="C927" s="1162">
        <v>260</v>
      </c>
      <c r="D927" s="1163" t="s">
        <v>3213</v>
      </c>
    </row>
    <row r="928" spans="1:4" s="1176" customFormat="1" ht="11.25" customHeight="1" x14ac:dyDescent="0.2">
      <c r="A928" s="1426"/>
      <c r="B928" s="1157">
        <v>520</v>
      </c>
      <c r="C928" s="1157">
        <v>260</v>
      </c>
      <c r="D928" s="1164" t="s">
        <v>11</v>
      </c>
    </row>
    <row r="929" spans="1:4" s="1176" customFormat="1" ht="11.25" customHeight="1" x14ac:dyDescent="0.2">
      <c r="A929" s="1425" t="s">
        <v>5151</v>
      </c>
      <c r="B929" s="1162">
        <v>141.22000000000003</v>
      </c>
      <c r="C929" s="1162">
        <v>0</v>
      </c>
      <c r="D929" s="1163" t="s">
        <v>3492</v>
      </c>
    </row>
    <row r="930" spans="1:4" s="1176" customFormat="1" ht="11.25" customHeight="1" x14ac:dyDescent="0.2">
      <c r="A930" s="1426"/>
      <c r="B930" s="1157">
        <v>141.22000000000003</v>
      </c>
      <c r="C930" s="1157">
        <v>0</v>
      </c>
      <c r="D930" s="1164" t="s">
        <v>11</v>
      </c>
    </row>
    <row r="931" spans="1:4" s="1176" customFormat="1" ht="21" x14ac:dyDescent="0.2">
      <c r="A931" s="1425" t="s">
        <v>5152</v>
      </c>
      <c r="B931" s="1162">
        <v>390</v>
      </c>
      <c r="C931" s="1162">
        <v>390</v>
      </c>
      <c r="D931" s="1163" t="s">
        <v>661</v>
      </c>
    </row>
    <row r="932" spans="1:4" s="1176" customFormat="1" ht="11.25" customHeight="1" x14ac:dyDescent="0.2">
      <c r="A932" s="1425"/>
      <c r="B932" s="1162">
        <v>4220</v>
      </c>
      <c r="C932" s="1162">
        <v>4220</v>
      </c>
      <c r="D932" s="1163" t="s">
        <v>662</v>
      </c>
    </row>
    <row r="933" spans="1:4" s="1176" customFormat="1" ht="11.25" customHeight="1" x14ac:dyDescent="0.2">
      <c r="A933" s="1425"/>
      <c r="B933" s="1162">
        <v>415</v>
      </c>
      <c r="C933" s="1162">
        <v>388.97</v>
      </c>
      <c r="D933" s="1163" t="s">
        <v>659</v>
      </c>
    </row>
    <row r="934" spans="1:4" s="1176" customFormat="1" ht="11.25" customHeight="1" x14ac:dyDescent="0.2">
      <c r="A934" s="1426"/>
      <c r="B934" s="1157">
        <v>5025</v>
      </c>
      <c r="C934" s="1157">
        <v>4998.97</v>
      </c>
      <c r="D934" s="1164" t="s">
        <v>11</v>
      </c>
    </row>
    <row r="935" spans="1:4" s="1176" customFormat="1" ht="11.25" customHeight="1" x14ac:dyDescent="0.2">
      <c r="A935" s="1425" t="s">
        <v>5153</v>
      </c>
      <c r="B935" s="1162">
        <v>150</v>
      </c>
      <c r="C935" s="1162">
        <v>0</v>
      </c>
      <c r="D935" s="1163" t="s">
        <v>3492</v>
      </c>
    </row>
    <row r="936" spans="1:4" s="1176" customFormat="1" ht="11.25" customHeight="1" x14ac:dyDescent="0.2">
      <c r="A936" s="1426"/>
      <c r="B936" s="1157">
        <v>150</v>
      </c>
      <c r="C936" s="1157">
        <v>0</v>
      </c>
      <c r="D936" s="1164" t="s">
        <v>11</v>
      </c>
    </row>
    <row r="937" spans="1:4" s="1176" customFormat="1" ht="11.25" customHeight="1" x14ac:dyDescent="0.2">
      <c r="A937" s="1425" t="s">
        <v>483</v>
      </c>
      <c r="B937" s="1162">
        <v>100</v>
      </c>
      <c r="C937" s="1162">
        <v>100</v>
      </c>
      <c r="D937" s="1163" t="s">
        <v>4966</v>
      </c>
    </row>
    <row r="938" spans="1:4" s="1176" customFormat="1" ht="11.25" customHeight="1" x14ac:dyDescent="0.2">
      <c r="A938" s="1426"/>
      <c r="B938" s="1157">
        <v>100</v>
      </c>
      <c r="C938" s="1157">
        <v>100</v>
      </c>
      <c r="D938" s="1164" t="s">
        <v>11</v>
      </c>
    </row>
    <row r="939" spans="1:4" s="1176" customFormat="1" ht="11.25" customHeight="1" x14ac:dyDescent="0.2">
      <c r="A939" s="1425" t="s">
        <v>4443</v>
      </c>
      <c r="B939" s="1162">
        <v>175</v>
      </c>
      <c r="C939" s="1162">
        <v>175</v>
      </c>
      <c r="D939" s="1163" t="s">
        <v>400</v>
      </c>
    </row>
    <row r="940" spans="1:4" s="1176" customFormat="1" ht="11.25" customHeight="1" x14ac:dyDescent="0.2">
      <c r="A940" s="1426"/>
      <c r="B940" s="1157">
        <v>175</v>
      </c>
      <c r="C940" s="1157">
        <v>175</v>
      </c>
      <c r="D940" s="1164" t="s">
        <v>11</v>
      </c>
    </row>
    <row r="941" spans="1:4" s="1176" customFormat="1" ht="11.25" customHeight="1" x14ac:dyDescent="0.2">
      <c r="A941" s="1425" t="s">
        <v>1815</v>
      </c>
      <c r="B941" s="1162">
        <v>375</v>
      </c>
      <c r="C941" s="1162">
        <v>375</v>
      </c>
      <c r="D941" s="1163" t="s">
        <v>618</v>
      </c>
    </row>
    <row r="942" spans="1:4" s="1176" customFormat="1" ht="11.25" customHeight="1" x14ac:dyDescent="0.2">
      <c r="A942" s="1426"/>
      <c r="B942" s="1157">
        <v>375</v>
      </c>
      <c r="C942" s="1157">
        <v>375</v>
      </c>
      <c r="D942" s="1164" t="s">
        <v>11</v>
      </c>
    </row>
    <row r="943" spans="1:4" s="1176" customFormat="1" ht="11.25" customHeight="1" x14ac:dyDescent="0.2">
      <c r="A943" s="1425" t="s">
        <v>3862</v>
      </c>
      <c r="B943" s="1162">
        <v>150</v>
      </c>
      <c r="C943" s="1162">
        <v>150</v>
      </c>
      <c r="D943" s="1163" t="s">
        <v>720</v>
      </c>
    </row>
    <row r="944" spans="1:4" s="1176" customFormat="1" ht="11.25" customHeight="1" x14ac:dyDescent="0.2">
      <c r="A944" s="1426"/>
      <c r="B944" s="1157">
        <v>150</v>
      </c>
      <c r="C944" s="1157">
        <v>150</v>
      </c>
      <c r="D944" s="1164" t="s">
        <v>11</v>
      </c>
    </row>
    <row r="945" spans="1:4" s="1176" customFormat="1" ht="11.25" customHeight="1" x14ac:dyDescent="0.2">
      <c r="A945" s="1425" t="s">
        <v>2904</v>
      </c>
      <c r="B945" s="1162">
        <v>260</v>
      </c>
      <c r="C945" s="1162">
        <v>130</v>
      </c>
      <c r="D945" s="1163" t="s">
        <v>3213</v>
      </c>
    </row>
    <row r="946" spans="1:4" s="1176" customFormat="1" ht="11.25" customHeight="1" x14ac:dyDescent="0.2">
      <c r="A946" s="1426"/>
      <c r="B946" s="1157">
        <v>260</v>
      </c>
      <c r="C946" s="1157">
        <v>130</v>
      </c>
      <c r="D946" s="1164" t="s">
        <v>11</v>
      </c>
    </row>
    <row r="947" spans="1:4" s="1176" customFormat="1" ht="11.25" customHeight="1" x14ac:dyDescent="0.2">
      <c r="A947" s="1425" t="s">
        <v>465</v>
      </c>
      <c r="B947" s="1162">
        <v>4400</v>
      </c>
      <c r="C947" s="1162">
        <v>4400</v>
      </c>
      <c r="D947" s="1163" t="s">
        <v>673</v>
      </c>
    </row>
    <row r="948" spans="1:4" s="1176" customFormat="1" ht="11.25" customHeight="1" x14ac:dyDescent="0.2">
      <c r="A948" s="1425"/>
      <c r="B948" s="1162">
        <v>800</v>
      </c>
      <c r="C948" s="1162">
        <v>800</v>
      </c>
      <c r="D948" s="1163" t="s">
        <v>4966</v>
      </c>
    </row>
    <row r="949" spans="1:4" s="1176" customFormat="1" ht="11.25" customHeight="1" x14ac:dyDescent="0.2">
      <c r="A949" s="1426"/>
      <c r="B949" s="1157">
        <v>5200</v>
      </c>
      <c r="C949" s="1157">
        <v>5200</v>
      </c>
      <c r="D949" s="1164" t="s">
        <v>11</v>
      </c>
    </row>
    <row r="950" spans="1:4" s="1176" customFormat="1" ht="11.25" customHeight="1" x14ac:dyDescent="0.2">
      <c r="A950" s="1425" t="s">
        <v>3345</v>
      </c>
      <c r="B950" s="1162">
        <v>1100</v>
      </c>
      <c r="C950" s="1162">
        <v>1100</v>
      </c>
      <c r="D950" s="1163" t="s">
        <v>673</v>
      </c>
    </row>
    <row r="951" spans="1:4" s="1176" customFormat="1" ht="11.25" customHeight="1" x14ac:dyDescent="0.2">
      <c r="A951" s="1425"/>
      <c r="B951" s="1162">
        <v>70</v>
      </c>
      <c r="C951" s="1162">
        <v>70</v>
      </c>
      <c r="D951" s="1163" t="s">
        <v>3300</v>
      </c>
    </row>
    <row r="952" spans="1:4" s="1176" customFormat="1" ht="11.25" customHeight="1" x14ac:dyDescent="0.2">
      <c r="A952" s="1426"/>
      <c r="B952" s="1157">
        <v>1170</v>
      </c>
      <c r="C952" s="1157">
        <v>1170</v>
      </c>
      <c r="D952" s="1164" t="s">
        <v>11</v>
      </c>
    </row>
    <row r="953" spans="1:4" s="1176" customFormat="1" ht="11.25" customHeight="1" x14ac:dyDescent="0.2">
      <c r="A953" s="1425" t="s">
        <v>1816</v>
      </c>
      <c r="B953" s="1162">
        <v>2216</v>
      </c>
      <c r="C953" s="1162">
        <v>2216</v>
      </c>
      <c r="D953" s="1163" t="s">
        <v>662</v>
      </c>
    </row>
    <row r="954" spans="1:4" s="1176" customFormat="1" ht="11.25" customHeight="1" x14ac:dyDescent="0.2">
      <c r="A954" s="1426"/>
      <c r="B954" s="1157">
        <v>2216</v>
      </c>
      <c r="C954" s="1157">
        <v>2216</v>
      </c>
      <c r="D954" s="1164" t="s">
        <v>11</v>
      </c>
    </row>
    <row r="955" spans="1:4" s="1176" customFormat="1" ht="11.25" customHeight="1" x14ac:dyDescent="0.2">
      <c r="A955" s="1425" t="s">
        <v>3539</v>
      </c>
      <c r="B955" s="1162">
        <v>400</v>
      </c>
      <c r="C955" s="1162">
        <v>200</v>
      </c>
      <c r="D955" s="1163" t="s">
        <v>4941</v>
      </c>
    </row>
    <row r="956" spans="1:4" s="1176" customFormat="1" ht="11.25" customHeight="1" x14ac:dyDescent="0.2">
      <c r="A956" s="1426"/>
      <c r="B956" s="1157">
        <v>400</v>
      </c>
      <c r="C956" s="1157">
        <v>200</v>
      </c>
      <c r="D956" s="1164" t="s">
        <v>11</v>
      </c>
    </row>
    <row r="957" spans="1:4" s="1176" customFormat="1" ht="11.25" customHeight="1" x14ac:dyDescent="0.2">
      <c r="A957" s="1425" t="s">
        <v>5154</v>
      </c>
      <c r="B957" s="1162">
        <v>150</v>
      </c>
      <c r="C957" s="1162">
        <v>150</v>
      </c>
      <c r="D957" s="1163" t="s">
        <v>3492</v>
      </c>
    </row>
    <row r="958" spans="1:4" s="1176" customFormat="1" ht="11.25" customHeight="1" x14ac:dyDescent="0.2">
      <c r="A958" s="1426"/>
      <c r="B958" s="1157">
        <v>150</v>
      </c>
      <c r="C958" s="1157">
        <v>150</v>
      </c>
      <c r="D958" s="1164" t="s">
        <v>11</v>
      </c>
    </row>
    <row r="959" spans="1:4" s="1176" customFormat="1" ht="11.25" customHeight="1" x14ac:dyDescent="0.2">
      <c r="A959" s="1425" t="s">
        <v>3504</v>
      </c>
      <c r="B959" s="1162">
        <v>1300</v>
      </c>
      <c r="C959" s="1162">
        <v>1300</v>
      </c>
      <c r="D959" s="1163" t="s">
        <v>5155</v>
      </c>
    </row>
    <row r="960" spans="1:4" s="1176" customFormat="1" ht="11.25" customHeight="1" x14ac:dyDescent="0.2">
      <c r="A960" s="1426"/>
      <c r="B960" s="1157">
        <v>1300</v>
      </c>
      <c r="C960" s="1157">
        <v>1300</v>
      </c>
      <c r="D960" s="1164" t="s">
        <v>11</v>
      </c>
    </row>
    <row r="961" spans="1:4" s="1176" customFormat="1" ht="11.25" customHeight="1" x14ac:dyDescent="0.2">
      <c r="A961" s="1425" t="s">
        <v>420</v>
      </c>
      <c r="B961" s="1162">
        <v>250</v>
      </c>
      <c r="C961" s="1162">
        <v>250</v>
      </c>
      <c r="D961" s="1163" t="s">
        <v>3790</v>
      </c>
    </row>
    <row r="962" spans="1:4" s="1176" customFormat="1" ht="11.25" customHeight="1" x14ac:dyDescent="0.2">
      <c r="A962" s="1426"/>
      <c r="B962" s="1157">
        <v>250</v>
      </c>
      <c r="C962" s="1157">
        <v>250</v>
      </c>
      <c r="D962" s="1164" t="s">
        <v>11</v>
      </c>
    </row>
    <row r="963" spans="1:4" s="1176" customFormat="1" ht="21" x14ac:dyDescent="0.2">
      <c r="A963" s="1425" t="s">
        <v>2905</v>
      </c>
      <c r="B963" s="1162">
        <v>200</v>
      </c>
      <c r="C963" s="1162">
        <v>200</v>
      </c>
      <c r="D963" s="1163" t="s">
        <v>660</v>
      </c>
    </row>
    <row r="964" spans="1:4" s="1176" customFormat="1" ht="11.25" customHeight="1" x14ac:dyDescent="0.2">
      <c r="A964" s="1426"/>
      <c r="B964" s="1157">
        <v>200</v>
      </c>
      <c r="C964" s="1157">
        <v>200</v>
      </c>
      <c r="D964" s="1164" t="s">
        <v>11</v>
      </c>
    </row>
    <row r="965" spans="1:4" s="1176" customFormat="1" ht="11.25" customHeight="1" x14ac:dyDescent="0.2">
      <c r="A965" s="1425" t="s">
        <v>1817</v>
      </c>
      <c r="B965" s="1162">
        <v>40578.19</v>
      </c>
      <c r="C965" s="1162">
        <v>40578.194000000003</v>
      </c>
      <c r="D965" s="1163" t="s">
        <v>1741</v>
      </c>
    </row>
    <row r="966" spans="1:4" s="1176" customFormat="1" ht="11.25" customHeight="1" x14ac:dyDescent="0.2">
      <c r="A966" s="1425"/>
      <c r="B966" s="1162">
        <v>86.22999999999999</v>
      </c>
      <c r="C966" s="1162">
        <v>86.215499999999992</v>
      </c>
      <c r="D966" s="1163" t="s">
        <v>3491</v>
      </c>
    </row>
    <row r="967" spans="1:4" s="1176" customFormat="1" ht="11.25" customHeight="1" x14ac:dyDescent="0.2">
      <c r="A967" s="1426"/>
      <c r="B967" s="1157">
        <v>40664.420000000006</v>
      </c>
      <c r="C967" s="1157">
        <v>40664.409500000002</v>
      </c>
      <c r="D967" s="1164" t="s">
        <v>11</v>
      </c>
    </row>
    <row r="968" spans="1:4" s="1176" customFormat="1" ht="11.25" customHeight="1" x14ac:dyDescent="0.2">
      <c r="A968" s="1425" t="s">
        <v>5156</v>
      </c>
      <c r="B968" s="1162">
        <v>141.12</v>
      </c>
      <c r="C968" s="1162">
        <v>0</v>
      </c>
      <c r="D968" s="1163" t="s">
        <v>3492</v>
      </c>
    </row>
    <row r="969" spans="1:4" s="1176" customFormat="1" ht="11.25" customHeight="1" x14ac:dyDescent="0.2">
      <c r="A969" s="1426"/>
      <c r="B969" s="1157">
        <v>141.12</v>
      </c>
      <c r="C969" s="1157">
        <v>0</v>
      </c>
      <c r="D969" s="1164" t="s">
        <v>11</v>
      </c>
    </row>
    <row r="970" spans="1:4" s="1176" customFormat="1" ht="11.25" customHeight="1" x14ac:dyDescent="0.2">
      <c r="A970" s="1425" t="s">
        <v>3863</v>
      </c>
      <c r="B970" s="1162">
        <v>460</v>
      </c>
      <c r="C970" s="1162">
        <v>460</v>
      </c>
      <c r="D970" s="1163" t="s">
        <v>4945</v>
      </c>
    </row>
    <row r="971" spans="1:4" s="1176" customFormat="1" ht="11.25" customHeight="1" x14ac:dyDescent="0.2">
      <c r="A971" s="1426"/>
      <c r="B971" s="1157">
        <v>460</v>
      </c>
      <c r="C971" s="1157">
        <v>460</v>
      </c>
      <c r="D971" s="1164" t="s">
        <v>11</v>
      </c>
    </row>
    <row r="972" spans="1:4" s="1176" customFormat="1" ht="11.25" customHeight="1" x14ac:dyDescent="0.2">
      <c r="A972" s="1425" t="s">
        <v>4419</v>
      </c>
      <c r="B972" s="1162">
        <v>56</v>
      </c>
      <c r="C972" s="1162">
        <v>56</v>
      </c>
      <c r="D972" s="1163" t="s">
        <v>4945</v>
      </c>
    </row>
    <row r="973" spans="1:4" s="1176" customFormat="1" ht="11.25" customHeight="1" x14ac:dyDescent="0.2">
      <c r="A973" s="1426"/>
      <c r="B973" s="1157">
        <v>56</v>
      </c>
      <c r="C973" s="1157">
        <v>56</v>
      </c>
      <c r="D973" s="1164" t="s">
        <v>11</v>
      </c>
    </row>
    <row r="974" spans="1:4" s="1176" customFormat="1" ht="11.25" customHeight="1" x14ac:dyDescent="0.2">
      <c r="A974" s="1425" t="s">
        <v>2906</v>
      </c>
      <c r="B974" s="1162">
        <v>260</v>
      </c>
      <c r="C974" s="1162">
        <v>130</v>
      </c>
      <c r="D974" s="1163" t="s">
        <v>3213</v>
      </c>
    </row>
    <row r="975" spans="1:4" s="1176" customFormat="1" ht="11.25" customHeight="1" x14ac:dyDescent="0.2">
      <c r="A975" s="1426"/>
      <c r="B975" s="1157">
        <v>260</v>
      </c>
      <c r="C975" s="1157">
        <v>130</v>
      </c>
      <c r="D975" s="1164" t="s">
        <v>11</v>
      </c>
    </row>
    <row r="976" spans="1:4" s="1176" customFormat="1" ht="11.25" customHeight="1" x14ac:dyDescent="0.2">
      <c r="A976" s="1425" t="s">
        <v>5157</v>
      </c>
      <c r="B976" s="1162">
        <v>143.01999999999998</v>
      </c>
      <c r="C976" s="1162">
        <v>0</v>
      </c>
      <c r="D976" s="1163" t="s">
        <v>3492</v>
      </c>
    </row>
    <row r="977" spans="1:4" s="1176" customFormat="1" ht="11.25" customHeight="1" x14ac:dyDescent="0.2">
      <c r="A977" s="1426"/>
      <c r="B977" s="1157">
        <v>143.01999999999998</v>
      </c>
      <c r="C977" s="1157">
        <v>0</v>
      </c>
      <c r="D977" s="1164" t="s">
        <v>11</v>
      </c>
    </row>
    <row r="978" spans="1:4" s="1176" customFormat="1" ht="21" x14ac:dyDescent="0.2">
      <c r="A978" s="1425" t="s">
        <v>1818</v>
      </c>
      <c r="B978" s="1162">
        <v>1377</v>
      </c>
      <c r="C978" s="1162">
        <v>1377</v>
      </c>
      <c r="D978" s="1163" t="s">
        <v>661</v>
      </c>
    </row>
    <row r="979" spans="1:4" s="1176" customFormat="1" ht="11.25" customHeight="1" x14ac:dyDescent="0.2">
      <c r="A979" s="1425"/>
      <c r="B979" s="1162">
        <v>16831</v>
      </c>
      <c r="C979" s="1162">
        <v>16831</v>
      </c>
      <c r="D979" s="1163" t="s">
        <v>662</v>
      </c>
    </row>
    <row r="980" spans="1:4" s="1176" customFormat="1" ht="11.25" customHeight="1" x14ac:dyDescent="0.2">
      <c r="A980" s="1425"/>
      <c r="B980" s="1162">
        <v>170</v>
      </c>
      <c r="C980" s="1162">
        <v>170</v>
      </c>
      <c r="D980" s="1163" t="s">
        <v>659</v>
      </c>
    </row>
    <row r="981" spans="1:4" s="1176" customFormat="1" ht="11.25" customHeight="1" x14ac:dyDescent="0.2">
      <c r="A981" s="1426"/>
      <c r="B981" s="1157">
        <v>18378</v>
      </c>
      <c r="C981" s="1157">
        <v>18378</v>
      </c>
      <c r="D981" s="1164" t="s">
        <v>11</v>
      </c>
    </row>
    <row r="982" spans="1:4" s="1176" customFormat="1" ht="21" x14ac:dyDescent="0.2">
      <c r="A982" s="1425" t="s">
        <v>1819</v>
      </c>
      <c r="B982" s="1162">
        <v>2415</v>
      </c>
      <c r="C982" s="1162">
        <v>2415</v>
      </c>
      <c r="D982" s="1163" t="s">
        <v>661</v>
      </c>
    </row>
    <row r="983" spans="1:4" s="1176" customFormat="1" ht="11.25" customHeight="1" x14ac:dyDescent="0.2">
      <c r="A983" s="1425"/>
      <c r="B983" s="1162">
        <v>39809</v>
      </c>
      <c r="C983" s="1162">
        <v>39809</v>
      </c>
      <c r="D983" s="1163" t="s">
        <v>662</v>
      </c>
    </row>
    <row r="984" spans="1:4" s="1176" customFormat="1" ht="11.25" customHeight="1" x14ac:dyDescent="0.2">
      <c r="A984" s="1425"/>
      <c r="B984" s="1162">
        <v>38.799999999999997</v>
      </c>
      <c r="C984" s="1162">
        <v>38.799999999999997</v>
      </c>
      <c r="D984" s="1163" t="s">
        <v>657</v>
      </c>
    </row>
    <row r="985" spans="1:4" s="1176" customFormat="1" ht="11.25" customHeight="1" x14ac:dyDescent="0.2">
      <c r="A985" s="1425"/>
      <c r="B985" s="1162">
        <v>251.8</v>
      </c>
      <c r="C985" s="1162">
        <v>251.8</v>
      </c>
      <c r="D985" s="1163" t="s">
        <v>659</v>
      </c>
    </row>
    <row r="986" spans="1:4" s="1176" customFormat="1" ht="21" x14ac:dyDescent="0.2">
      <c r="A986" s="1425"/>
      <c r="B986" s="1162">
        <v>200</v>
      </c>
      <c r="C986" s="1162">
        <v>200</v>
      </c>
      <c r="D986" s="1163" t="s">
        <v>658</v>
      </c>
    </row>
    <row r="987" spans="1:4" s="1176" customFormat="1" ht="11.25" customHeight="1" x14ac:dyDescent="0.2">
      <c r="A987" s="1425"/>
      <c r="B987" s="1162">
        <v>3734.01</v>
      </c>
      <c r="C987" s="1162">
        <v>3734</v>
      </c>
      <c r="D987" s="1163" t="s">
        <v>3180</v>
      </c>
    </row>
    <row r="988" spans="1:4" s="1176" customFormat="1" ht="11.25" customHeight="1" x14ac:dyDescent="0.2">
      <c r="A988" s="1426"/>
      <c r="B988" s="1157">
        <v>46448.610000000008</v>
      </c>
      <c r="C988" s="1157">
        <v>46448.600000000006</v>
      </c>
      <c r="D988" s="1164" t="s">
        <v>11</v>
      </c>
    </row>
    <row r="989" spans="1:4" s="1176" customFormat="1" ht="21" x14ac:dyDescent="0.2">
      <c r="A989" s="1425" t="s">
        <v>1820</v>
      </c>
      <c r="B989" s="1162">
        <v>407</v>
      </c>
      <c r="C989" s="1162">
        <v>407</v>
      </c>
      <c r="D989" s="1163" t="s">
        <v>661</v>
      </c>
    </row>
    <row r="990" spans="1:4" s="1176" customFormat="1" ht="11.25" customHeight="1" x14ac:dyDescent="0.2">
      <c r="A990" s="1425"/>
      <c r="B990" s="1162">
        <v>9730</v>
      </c>
      <c r="C990" s="1162">
        <v>9730</v>
      </c>
      <c r="D990" s="1163" t="s">
        <v>662</v>
      </c>
    </row>
    <row r="991" spans="1:4" s="1176" customFormat="1" ht="11.25" customHeight="1" x14ac:dyDescent="0.2">
      <c r="A991" s="1425"/>
      <c r="B991" s="1162">
        <v>600</v>
      </c>
      <c r="C991" s="1162">
        <v>600</v>
      </c>
      <c r="D991" s="1163" t="s">
        <v>659</v>
      </c>
    </row>
    <row r="992" spans="1:4" s="1176" customFormat="1" ht="11.25" customHeight="1" x14ac:dyDescent="0.2">
      <c r="A992" s="1426"/>
      <c r="B992" s="1157">
        <v>10737</v>
      </c>
      <c r="C992" s="1157">
        <v>10737</v>
      </c>
      <c r="D992" s="1164" t="s">
        <v>11</v>
      </c>
    </row>
    <row r="993" spans="1:4" s="1176" customFormat="1" ht="11.25" customHeight="1" x14ac:dyDescent="0.2">
      <c r="A993" s="1425" t="s">
        <v>437</v>
      </c>
      <c r="B993" s="1162">
        <v>80</v>
      </c>
      <c r="C993" s="1162">
        <v>80</v>
      </c>
      <c r="D993" s="1163" t="s">
        <v>3324</v>
      </c>
    </row>
    <row r="994" spans="1:4" s="1176" customFormat="1" ht="21" x14ac:dyDescent="0.2">
      <c r="A994" s="1425"/>
      <c r="B994" s="1162">
        <v>3841</v>
      </c>
      <c r="C994" s="1162">
        <v>3841</v>
      </c>
      <c r="D994" s="1163" t="s">
        <v>661</v>
      </c>
    </row>
    <row r="995" spans="1:4" s="1176" customFormat="1" ht="11.25" customHeight="1" x14ac:dyDescent="0.2">
      <c r="A995" s="1425"/>
      <c r="B995" s="1162">
        <v>25.2</v>
      </c>
      <c r="C995" s="1162">
        <v>25.2</v>
      </c>
      <c r="D995" s="1163" t="s">
        <v>5052</v>
      </c>
    </row>
    <row r="996" spans="1:4" s="1176" customFormat="1" ht="11.25" customHeight="1" x14ac:dyDescent="0.2">
      <c r="A996" s="1425"/>
      <c r="B996" s="1162">
        <v>68750</v>
      </c>
      <c r="C996" s="1162">
        <v>68750</v>
      </c>
      <c r="D996" s="1163" t="s">
        <v>662</v>
      </c>
    </row>
    <row r="997" spans="1:4" s="1176" customFormat="1" ht="11.25" customHeight="1" x14ac:dyDescent="0.2">
      <c r="A997" s="1425"/>
      <c r="B997" s="1162">
        <v>84</v>
      </c>
      <c r="C997" s="1162">
        <v>84</v>
      </c>
      <c r="D997" s="1163" t="s">
        <v>657</v>
      </c>
    </row>
    <row r="998" spans="1:4" s="1176" customFormat="1" ht="11.25" customHeight="1" x14ac:dyDescent="0.2">
      <c r="A998" s="1425"/>
      <c r="B998" s="1162">
        <v>1030.7</v>
      </c>
      <c r="C998" s="1162">
        <v>1029.24</v>
      </c>
      <c r="D998" s="1163" t="s">
        <v>659</v>
      </c>
    </row>
    <row r="999" spans="1:4" s="1176" customFormat="1" ht="21" x14ac:dyDescent="0.2">
      <c r="A999" s="1425"/>
      <c r="B999" s="1162">
        <v>65.099999999999994</v>
      </c>
      <c r="C999" s="1162">
        <v>23.269999999999996</v>
      </c>
      <c r="D999" s="1163" t="s">
        <v>660</v>
      </c>
    </row>
    <row r="1000" spans="1:4" s="1176" customFormat="1" ht="11.25" customHeight="1" x14ac:dyDescent="0.2">
      <c r="A1000" s="1425"/>
      <c r="B1000" s="1162">
        <v>81.599999999999994</v>
      </c>
      <c r="C1000" s="1162">
        <v>81.599999999999994</v>
      </c>
      <c r="D1000" s="1163" t="s">
        <v>4950</v>
      </c>
    </row>
    <row r="1001" spans="1:4" s="1176" customFormat="1" ht="11.25" customHeight="1" x14ac:dyDescent="0.2">
      <c r="A1001" s="1426"/>
      <c r="B1001" s="1157">
        <v>73957.600000000006</v>
      </c>
      <c r="C1001" s="1157">
        <v>73914.310000000012</v>
      </c>
      <c r="D1001" s="1164" t="s">
        <v>11</v>
      </c>
    </row>
    <row r="1002" spans="1:4" s="1176" customFormat="1" ht="21" x14ac:dyDescent="0.2">
      <c r="A1002" s="1425" t="s">
        <v>1821</v>
      </c>
      <c r="B1002" s="1162">
        <v>1033</v>
      </c>
      <c r="C1002" s="1162">
        <v>1033</v>
      </c>
      <c r="D1002" s="1163" t="s">
        <v>661</v>
      </c>
    </row>
    <row r="1003" spans="1:4" s="1176" customFormat="1" ht="11.25" customHeight="1" x14ac:dyDescent="0.2">
      <c r="A1003" s="1425"/>
      <c r="B1003" s="1162">
        <v>20638</v>
      </c>
      <c r="C1003" s="1162">
        <v>20638</v>
      </c>
      <c r="D1003" s="1163" t="s">
        <v>662</v>
      </c>
    </row>
    <row r="1004" spans="1:4" s="1176" customFormat="1" ht="11.25" customHeight="1" x14ac:dyDescent="0.2">
      <c r="A1004" s="1426"/>
      <c r="B1004" s="1157">
        <v>21671</v>
      </c>
      <c r="C1004" s="1157">
        <v>21671</v>
      </c>
      <c r="D1004" s="1164" t="s">
        <v>11</v>
      </c>
    </row>
    <row r="1005" spans="1:4" s="1176" customFormat="1" ht="21" x14ac:dyDescent="0.2">
      <c r="A1005" s="1425" t="s">
        <v>1822</v>
      </c>
      <c r="B1005" s="1162">
        <v>330</v>
      </c>
      <c r="C1005" s="1162">
        <v>330</v>
      </c>
      <c r="D1005" s="1163" t="s">
        <v>661</v>
      </c>
    </row>
    <row r="1006" spans="1:4" s="1176" customFormat="1" ht="11.25" customHeight="1" x14ac:dyDescent="0.2">
      <c r="A1006" s="1425"/>
      <c r="B1006" s="1162">
        <v>9582</v>
      </c>
      <c r="C1006" s="1162">
        <v>9582</v>
      </c>
      <c r="D1006" s="1163" t="s">
        <v>662</v>
      </c>
    </row>
    <row r="1007" spans="1:4" s="1176" customFormat="1" ht="11.25" customHeight="1" x14ac:dyDescent="0.2">
      <c r="A1007" s="1425"/>
      <c r="B1007" s="1162">
        <v>855.9</v>
      </c>
      <c r="C1007" s="1162">
        <v>780.86</v>
      </c>
      <c r="D1007" s="1163" t="s">
        <v>659</v>
      </c>
    </row>
    <row r="1008" spans="1:4" s="1176" customFormat="1" ht="21" x14ac:dyDescent="0.2">
      <c r="A1008" s="1425"/>
      <c r="B1008" s="1162">
        <v>51</v>
      </c>
      <c r="C1008" s="1162">
        <v>51</v>
      </c>
      <c r="D1008" s="1163" t="s">
        <v>658</v>
      </c>
    </row>
    <row r="1009" spans="1:4" s="1176" customFormat="1" ht="11.25" customHeight="1" x14ac:dyDescent="0.2">
      <c r="A1009" s="1426"/>
      <c r="B1009" s="1157">
        <v>10818.9</v>
      </c>
      <c r="C1009" s="1157">
        <v>10743.859999999999</v>
      </c>
      <c r="D1009" s="1164" t="s">
        <v>11</v>
      </c>
    </row>
    <row r="1010" spans="1:4" s="1176" customFormat="1" ht="21" x14ac:dyDescent="0.2">
      <c r="A1010" s="1425" t="s">
        <v>445</v>
      </c>
      <c r="B1010" s="1162">
        <v>120</v>
      </c>
      <c r="C1010" s="1162">
        <v>120</v>
      </c>
      <c r="D1010" s="1163" t="s">
        <v>5034</v>
      </c>
    </row>
    <row r="1011" spans="1:4" s="1176" customFormat="1" ht="11.25" customHeight="1" x14ac:dyDescent="0.2">
      <c r="A1011" s="1426"/>
      <c r="B1011" s="1157">
        <v>120</v>
      </c>
      <c r="C1011" s="1157">
        <v>120</v>
      </c>
      <c r="D1011" s="1164" t="s">
        <v>11</v>
      </c>
    </row>
    <row r="1012" spans="1:4" s="1176" customFormat="1" ht="21" x14ac:dyDescent="0.2">
      <c r="A1012" s="1425" t="s">
        <v>1823</v>
      </c>
      <c r="B1012" s="1162">
        <v>147</v>
      </c>
      <c r="C1012" s="1162">
        <v>147</v>
      </c>
      <c r="D1012" s="1163" t="s">
        <v>661</v>
      </c>
    </row>
    <row r="1013" spans="1:4" s="1176" customFormat="1" ht="11.25" customHeight="1" x14ac:dyDescent="0.2">
      <c r="A1013" s="1425"/>
      <c r="B1013" s="1162">
        <v>1718</v>
      </c>
      <c r="C1013" s="1162">
        <v>1718</v>
      </c>
      <c r="D1013" s="1163" t="s">
        <v>662</v>
      </c>
    </row>
    <row r="1014" spans="1:4" s="1176" customFormat="1" ht="11.25" customHeight="1" x14ac:dyDescent="0.2">
      <c r="A1014" s="1425"/>
      <c r="B1014" s="1162">
        <v>298</v>
      </c>
      <c r="C1014" s="1162">
        <v>298</v>
      </c>
      <c r="D1014" s="1163" t="s">
        <v>659</v>
      </c>
    </row>
    <row r="1015" spans="1:4" s="1176" customFormat="1" ht="11.25" customHeight="1" x14ac:dyDescent="0.2">
      <c r="A1015" s="1426"/>
      <c r="B1015" s="1157">
        <v>2163</v>
      </c>
      <c r="C1015" s="1157">
        <v>2163</v>
      </c>
      <c r="D1015" s="1164" t="s">
        <v>11</v>
      </c>
    </row>
    <row r="1016" spans="1:4" s="1176" customFormat="1" ht="21" x14ac:dyDescent="0.2">
      <c r="A1016" s="1425" t="s">
        <v>1824</v>
      </c>
      <c r="B1016" s="1162">
        <v>1153</v>
      </c>
      <c r="C1016" s="1162">
        <v>1153</v>
      </c>
      <c r="D1016" s="1163" t="s">
        <v>661</v>
      </c>
    </row>
    <row r="1017" spans="1:4" s="1176" customFormat="1" ht="11.25" customHeight="1" x14ac:dyDescent="0.2">
      <c r="A1017" s="1425"/>
      <c r="B1017" s="1162">
        <v>9475</v>
      </c>
      <c r="C1017" s="1162">
        <v>9475</v>
      </c>
      <c r="D1017" s="1163" t="s">
        <v>662</v>
      </c>
    </row>
    <row r="1018" spans="1:4" s="1176" customFormat="1" ht="11.25" customHeight="1" x14ac:dyDescent="0.2">
      <c r="A1018" s="1425"/>
      <c r="B1018" s="1162">
        <v>300</v>
      </c>
      <c r="C1018" s="1162">
        <v>300</v>
      </c>
      <c r="D1018" s="1163" t="s">
        <v>659</v>
      </c>
    </row>
    <row r="1019" spans="1:4" s="1176" customFormat="1" ht="11.25" customHeight="1" x14ac:dyDescent="0.2">
      <c r="A1019" s="1426"/>
      <c r="B1019" s="1157">
        <v>10928</v>
      </c>
      <c r="C1019" s="1157">
        <v>10928</v>
      </c>
      <c r="D1019" s="1164" t="s">
        <v>11</v>
      </c>
    </row>
    <row r="1020" spans="1:4" s="1176" customFormat="1" ht="21" x14ac:dyDescent="0.2">
      <c r="A1020" s="1425" t="s">
        <v>1825</v>
      </c>
      <c r="B1020" s="1162">
        <v>196</v>
      </c>
      <c r="C1020" s="1162">
        <v>196</v>
      </c>
      <c r="D1020" s="1163" t="s">
        <v>661</v>
      </c>
    </row>
    <row r="1021" spans="1:4" s="1176" customFormat="1" ht="11.25" customHeight="1" x14ac:dyDescent="0.2">
      <c r="A1021" s="1425"/>
      <c r="B1021" s="1162">
        <v>6218</v>
      </c>
      <c r="C1021" s="1162">
        <v>6218</v>
      </c>
      <c r="D1021" s="1163" t="s">
        <v>662</v>
      </c>
    </row>
    <row r="1022" spans="1:4" s="1176" customFormat="1" ht="11.25" customHeight="1" x14ac:dyDescent="0.2">
      <c r="A1022" s="1425"/>
      <c r="B1022" s="1162">
        <v>7809.0099999999993</v>
      </c>
      <c r="C1022" s="1162">
        <v>7809</v>
      </c>
      <c r="D1022" s="1163" t="s">
        <v>3180</v>
      </c>
    </row>
    <row r="1023" spans="1:4" s="1176" customFormat="1" ht="11.25" customHeight="1" x14ac:dyDescent="0.2">
      <c r="A1023" s="1426"/>
      <c r="B1023" s="1157">
        <v>14223.009999999998</v>
      </c>
      <c r="C1023" s="1157">
        <v>14223</v>
      </c>
      <c r="D1023" s="1164" t="s">
        <v>11</v>
      </c>
    </row>
    <row r="1024" spans="1:4" s="1176" customFormat="1" ht="11.25" customHeight="1" x14ac:dyDescent="0.2">
      <c r="A1024" s="1425" t="s">
        <v>1826</v>
      </c>
      <c r="B1024" s="1162">
        <v>44</v>
      </c>
      <c r="C1024" s="1162">
        <v>44</v>
      </c>
      <c r="D1024" s="1163" t="s">
        <v>3324</v>
      </c>
    </row>
    <row r="1025" spans="1:4" s="1176" customFormat="1" ht="21" x14ac:dyDescent="0.2">
      <c r="A1025" s="1425"/>
      <c r="B1025" s="1162">
        <v>650</v>
      </c>
      <c r="C1025" s="1162">
        <v>650</v>
      </c>
      <c r="D1025" s="1163" t="s">
        <v>661</v>
      </c>
    </row>
    <row r="1026" spans="1:4" s="1176" customFormat="1" ht="11.25" customHeight="1" x14ac:dyDescent="0.2">
      <c r="A1026" s="1425"/>
      <c r="B1026" s="1162">
        <v>13787</v>
      </c>
      <c r="C1026" s="1162">
        <v>13787</v>
      </c>
      <c r="D1026" s="1163" t="s">
        <v>662</v>
      </c>
    </row>
    <row r="1027" spans="1:4" s="1176" customFormat="1" ht="11.25" customHeight="1" x14ac:dyDescent="0.2">
      <c r="A1027" s="1425"/>
      <c r="B1027" s="1162">
        <v>110</v>
      </c>
      <c r="C1027" s="1162">
        <v>110</v>
      </c>
      <c r="D1027" s="1163" t="s">
        <v>659</v>
      </c>
    </row>
    <row r="1028" spans="1:4" s="1176" customFormat="1" ht="11.25" customHeight="1" x14ac:dyDescent="0.2">
      <c r="A1028" s="1426"/>
      <c r="B1028" s="1157">
        <v>14591</v>
      </c>
      <c r="C1028" s="1157">
        <v>14591</v>
      </c>
      <c r="D1028" s="1164" t="s">
        <v>11</v>
      </c>
    </row>
    <row r="1029" spans="1:4" s="1176" customFormat="1" ht="11.25" customHeight="1" x14ac:dyDescent="0.2">
      <c r="A1029" s="1425" t="s">
        <v>432</v>
      </c>
      <c r="B1029" s="1162">
        <v>300</v>
      </c>
      <c r="C1029" s="1162">
        <v>300</v>
      </c>
      <c r="D1029" s="1163" t="s">
        <v>696</v>
      </c>
    </row>
    <row r="1030" spans="1:4" s="1176" customFormat="1" ht="11.25" customHeight="1" x14ac:dyDescent="0.2">
      <c r="A1030" s="1425"/>
      <c r="B1030" s="1162">
        <v>80</v>
      </c>
      <c r="C1030" s="1162">
        <v>80</v>
      </c>
      <c r="D1030" s="1163" t="s">
        <v>3324</v>
      </c>
    </row>
    <row r="1031" spans="1:4" s="1176" customFormat="1" ht="11.25" customHeight="1" x14ac:dyDescent="0.2">
      <c r="A1031" s="1425"/>
      <c r="B1031" s="1162">
        <v>266</v>
      </c>
      <c r="C1031" s="1162">
        <v>266</v>
      </c>
      <c r="D1031" s="1163" t="s">
        <v>2639</v>
      </c>
    </row>
    <row r="1032" spans="1:4" s="1176" customFormat="1" ht="21" x14ac:dyDescent="0.2">
      <c r="A1032" s="1425"/>
      <c r="B1032" s="1162">
        <v>1867</v>
      </c>
      <c r="C1032" s="1162">
        <v>1867</v>
      </c>
      <c r="D1032" s="1163" t="s">
        <v>661</v>
      </c>
    </row>
    <row r="1033" spans="1:4" s="1176" customFormat="1" ht="11.25" customHeight="1" x14ac:dyDescent="0.2">
      <c r="A1033" s="1425"/>
      <c r="B1033" s="1162">
        <v>30583</v>
      </c>
      <c r="C1033" s="1162">
        <v>30583</v>
      </c>
      <c r="D1033" s="1163" t="s">
        <v>662</v>
      </c>
    </row>
    <row r="1034" spans="1:4" s="1176" customFormat="1" ht="11.25" customHeight="1" x14ac:dyDescent="0.2">
      <c r="A1034" s="1425"/>
      <c r="B1034" s="1162">
        <v>672</v>
      </c>
      <c r="C1034" s="1162">
        <v>672</v>
      </c>
      <c r="D1034" s="1163" t="s">
        <v>659</v>
      </c>
    </row>
    <row r="1035" spans="1:4" s="1176" customFormat="1" ht="11.25" customHeight="1" x14ac:dyDescent="0.2">
      <c r="A1035" s="1425"/>
      <c r="B1035" s="1162">
        <v>800</v>
      </c>
      <c r="C1035" s="1162">
        <v>800</v>
      </c>
      <c r="D1035" s="1163" t="s">
        <v>4534</v>
      </c>
    </row>
    <row r="1036" spans="1:4" s="1176" customFormat="1" ht="11.25" customHeight="1" x14ac:dyDescent="0.2">
      <c r="A1036" s="1425"/>
      <c r="B1036" s="1162">
        <v>9474.02</v>
      </c>
      <c r="C1036" s="1162">
        <v>9474</v>
      </c>
      <c r="D1036" s="1163" t="s">
        <v>3180</v>
      </c>
    </row>
    <row r="1037" spans="1:4" s="1176" customFormat="1" ht="11.25" customHeight="1" x14ac:dyDescent="0.2">
      <c r="A1037" s="1426"/>
      <c r="B1037" s="1157">
        <v>44042.020000000004</v>
      </c>
      <c r="C1037" s="1157">
        <v>44042</v>
      </c>
      <c r="D1037" s="1164" t="s">
        <v>11</v>
      </c>
    </row>
    <row r="1038" spans="1:4" s="1176" customFormat="1" ht="11.25" customHeight="1" x14ac:dyDescent="0.2">
      <c r="A1038" s="1425" t="s">
        <v>446</v>
      </c>
      <c r="B1038" s="1162">
        <v>600</v>
      </c>
      <c r="C1038" s="1162">
        <v>600</v>
      </c>
      <c r="D1038" s="1163" t="s">
        <v>696</v>
      </c>
    </row>
    <row r="1039" spans="1:4" s="1176" customFormat="1" ht="21" x14ac:dyDescent="0.2">
      <c r="A1039" s="1425"/>
      <c r="B1039" s="1162">
        <v>5848</v>
      </c>
      <c r="C1039" s="1162">
        <v>5848</v>
      </c>
      <c r="D1039" s="1163" t="s">
        <v>661</v>
      </c>
    </row>
    <row r="1040" spans="1:4" s="1176" customFormat="1" ht="11.25" customHeight="1" x14ac:dyDescent="0.2">
      <c r="A1040" s="1425"/>
      <c r="B1040" s="1162">
        <v>34.9</v>
      </c>
      <c r="C1040" s="1162">
        <v>34.9</v>
      </c>
      <c r="D1040" s="1163" t="s">
        <v>5052</v>
      </c>
    </row>
    <row r="1041" spans="1:4" s="1176" customFormat="1" ht="11.25" customHeight="1" x14ac:dyDescent="0.2">
      <c r="A1041" s="1425"/>
      <c r="B1041" s="1162">
        <v>68591</v>
      </c>
      <c r="C1041" s="1162">
        <v>68518.762000000002</v>
      </c>
      <c r="D1041" s="1163" t="s">
        <v>662</v>
      </c>
    </row>
    <row r="1042" spans="1:4" s="1176" customFormat="1" ht="11.25" customHeight="1" x14ac:dyDescent="0.2">
      <c r="A1042" s="1425"/>
      <c r="B1042" s="1162">
        <v>85</v>
      </c>
      <c r="C1042" s="1162">
        <v>85</v>
      </c>
      <c r="D1042" s="1163" t="s">
        <v>619</v>
      </c>
    </row>
    <row r="1043" spans="1:4" s="1176" customFormat="1" ht="11.25" customHeight="1" x14ac:dyDescent="0.2">
      <c r="A1043" s="1425"/>
      <c r="B1043" s="1162">
        <v>1500</v>
      </c>
      <c r="C1043" s="1162">
        <v>1500</v>
      </c>
      <c r="D1043" s="1163" t="s">
        <v>4946</v>
      </c>
    </row>
    <row r="1044" spans="1:4" s="1176" customFormat="1" ht="11.25" customHeight="1" x14ac:dyDescent="0.2">
      <c r="A1044" s="1425"/>
      <c r="B1044" s="1162">
        <v>13083.019999999999</v>
      </c>
      <c r="C1044" s="1162">
        <v>13083</v>
      </c>
      <c r="D1044" s="1163" t="s">
        <v>3180</v>
      </c>
    </row>
    <row r="1045" spans="1:4" s="1176" customFormat="1" ht="11.25" customHeight="1" x14ac:dyDescent="0.2">
      <c r="A1045" s="1426"/>
      <c r="B1045" s="1157">
        <v>89741.92</v>
      </c>
      <c r="C1045" s="1157">
        <v>89669.661999999997</v>
      </c>
      <c r="D1045" s="1164" t="s">
        <v>11</v>
      </c>
    </row>
    <row r="1046" spans="1:4" s="1176" customFormat="1" ht="21" x14ac:dyDescent="0.2">
      <c r="A1046" s="1425" t="s">
        <v>1827</v>
      </c>
      <c r="B1046" s="1162">
        <v>479</v>
      </c>
      <c r="C1046" s="1162">
        <v>479</v>
      </c>
      <c r="D1046" s="1163" t="s">
        <v>661</v>
      </c>
    </row>
    <row r="1047" spans="1:4" s="1176" customFormat="1" ht="11.25" customHeight="1" x14ac:dyDescent="0.2">
      <c r="A1047" s="1425"/>
      <c r="B1047" s="1162">
        <v>9536</v>
      </c>
      <c r="C1047" s="1162">
        <v>9536</v>
      </c>
      <c r="D1047" s="1163" t="s">
        <v>662</v>
      </c>
    </row>
    <row r="1048" spans="1:4" s="1176" customFormat="1" ht="11.25" customHeight="1" x14ac:dyDescent="0.2">
      <c r="A1048" s="1425"/>
      <c r="B1048" s="1162">
        <v>159.69999999999999</v>
      </c>
      <c r="C1048" s="1162">
        <v>159.69999999999999</v>
      </c>
      <c r="D1048" s="1163" t="s">
        <v>659</v>
      </c>
    </row>
    <row r="1049" spans="1:4" s="1176" customFormat="1" ht="11.25" customHeight="1" x14ac:dyDescent="0.2">
      <c r="A1049" s="1425"/>
      <c r="B1049" s="1162">
        <v>536.01</v>
      </c>
      <c r="C1049" s="1162">
        <v>536</v>
      </c>
      <c r="D1049" s="1163" t="s">
        <v>3180</v>
      </c>
    </row>
    <row r="1050" spans="1:4" s="1176" customFormat="1" ht="11.25" customHeight="1" x14ac:dyDescent="0.2">
      <c r="A1050" s="1426"/>
      <c r="B1050" s="1157">
        <v>10710.710000000001</v>
      </c>
      <c r="C1050" s="1157">
        <v>10710.7</v>
      </c>
      <c r="D1050" s="1164" t="s">
        <v>11</v>
      </c>
    </row>
    <row r="1051" spans="1:4" s="1176" customFormat="1" ht="11.25" customHeight="1" x14ac:dyDescent="0.2">
      <c r="A1051" s="1425" t="s">
        <v>1828</v>
      </c>
      <c r="B1051" s="1162">
        <v>356.3</v>
      </c>
      <c r="C1051" s="1162">
        <v>356.3</v>
      </c>
      <c r="D1051" s="1163" t="s">
        <v>2639</v>
      </c>
    </row>
    <row r="1052" spans="1:4" s="1176" customFormat="1" ht="21" x14ac:dyDescent="0.2">
      <c r="A1052" s="1425"/>
      <c r="B1052" s="1162">
        <v>244</v>
      </c>
      <c r="C1052" s="1162">
        <v>244</v>
      </c>
      <c r="D1052" s="1163" t="s">
        <v>661</v>
      </c>
    </row>
    <row r="1053" spans="1:4" s="1176" customFormat="1" ht="11.25" customHeight="1" x14ac:dyDescent="0.2">
      <c r="A1053" s="1425"/>
      <c r="B1053" s="1162">
        <v>5039</v>
      </c>
      <c r="C1053" s="1162">
        <v>5039</v>
      </c>
      <c r="D1053" s="1163" t="s">
        <v>662</v>
      </c>
    </row>
    <row r="1054" spans="1:4" s="1176" customFormat="1" ht="21" x14ac:dyDescent="0.2">
      <c r="A1054" s="1425"/>
      <c r="B1054" s="1162">
        <v>300</v>
      </c>
      <c r="C1054" s="1162">
        <v>280</v>
      </c>
      <c r="D1054" s="1163" t="s">
        <v>658</v>
      </c>
    </row>
    <row r="1055" spans="1:4" s="1176" customFormat="1" ht="11.25" customHeight="1" x14ac:dyDescent="0.2">
      <c r="A1055" s="1426"/>
      <c r="B1055" s="1157">
        <v>5939.3</v>
      </c>
      <c r="C1055" s="1157">
        <v>5919.3</v>
      </c>
      <c r="D1055" s="1164" t="s">
        <v>11</v>
      </c>
    </row>
    <row r="1056" spans="1:4" s="1176" customFormat="1" ht="21" x14ac:dyDescent="0.2">
      <c r="A1056" s="1425" t="s">
        <v>1829</v>
      </c>
      <c r="B1056" s="1162">
        <v>88</v>
      </c>
      <c r="C1056" s="1162">
        <v>88</v>
      </c>
      <c r="D1056" s="1163" t="s">
        <v>661</v>
      </c>
    </row>
    <row r="1057" spans="1:4" s="1176" customFormat="1" ht="11.25" customHeight="1" x14ac:dyDescent="0.2">
      <c r="A1057" s="1425"/>
      <c r="B1057" s="1162">
        <v>1927</v>
      </c>
      <c r="C1057" s="1162">
        <v>1927</v>
      </c>
      <c r="D1057" s="1163" t="s">
        <v>662</v>
      </c>
    </row>
    <row r="1058" spans="1:4" s="1176" customFormat="1" ht="11.25" customHeight="1" x14ac:dyDescent="0.2">
      <c r="A1058" s="1426"/>
      <c r="B1058" s="1157">
        <v>2015</v>
      </c>
      <c r="C1058" s="1157">
        <v>2015</v>
      </c>
      <c r="D1058" s="1164" t="s">
        <v>11</v>
      </c>
    </row>
    <row r="1059" spans="1:4" s="1176" customFormat="1" ht="21" x14ac:dyDescent="0.2">
      <c r="A1059" s="1425" t="s">
        <v>1830</v>
      </c>
      <c r="B1059" s="1162">
        <v>711</v>
      </c>
      <c r="C1059" s="1162">
        <v>711</v>
      </c>
      <c r="D1059" s="1163" t="s">
        <v>661</v>
      </c>
    </row>
    <row r="1060" spans="1:4" s="1176" customFormat="1" ht="11.25" customHeight="1" x14ac:dyDescent="0.2">
      <c r="A1060" s="1425"/>
      <c r="B1060" s="1162">
        <v>13036</v>
      </c>
      <c r="C1060" s="1162">
        <v>13036</v>
      </c>
      <c r="D1060" s="1163" t="s">
        <v>662</v>
      </c>
    </row>
    <row r="1061" spans="1:4" s="1176" customFormat="1" ht="21" x14ac:dyDescent="0.2">
      <c r="A1061" s="1425"/>
      <c r="B1061" s="1162">
        <v>75</v>
      </c>
      <c r="C1061" s="1162">
        <v>75</v>
      </c>
      <c r="D1061" s="1163" t="s">
        <v>658</v>
      </c>
    </row>
    <row r="1062" spans="1:4" s="1176" customFormat="1" ht="11.25" customHeight="1" x14ac:dyDescent="0.2">
      <c r="A1062" s="1426"/>
      <c r="B1062" s="1157">
        <v>13822</v>
      </c>
      <c r="C1062" s="1157">
        <v>13822</v>
      </c>
      <c r="D1062" s="1164" t="s">
        <v>11</v>
      </c>
    </row>
    <row r="1063" spans="1:4" s="1176" customFormat="1" ht="11.25" customHeight="1" x14ac:dyDescent="0.2">
      <c r="A1063" s="1425" t="s">
        <v>3524</v>
      </c>
      <c r="B1063" s="1162">
        <v>50</v>
      </c>
      <c r="C1063" s="1162">
        <v>50</v>
      </c>
      <c r="D1063" s="1163" t="s">
        <v>400</v>
      </c>
    </row>
    <row r="1064" spans="1:4" s="1176" customFormat="1" ht="11.25" customHeight="1" x14ac:dyDescent="0.2">
      <c r="A1064" s="1426"/>
      <c r="B1064" s="1157">
        <v>50</v>
      </c>
      <c r="C1064" s="1157">
        <v>50</v>
      </c>
      <c r="D1064" s="1164" t="s">
        <v>11</v>
      </c>
    </row>
    <row r="1065" spans="1:4" s="1176" customFormat="1" ht="11.25" customHeight="1" x14ac:dyDescent="0.2">
      <c r="A1065" s="1425" t="s">
        <v>3122</v>
      </c>
      <c r="B1065" s="1162">
        <v>30</v>
      </c>
      <c r="C1065" s="1162">
        <v>30</v>
      </c>
      <c r="D1065" s="1163" t="s">
        <v>4951</v>
      </c>
    </row>
    <row r="1066" spans="1:4" s="1176" customFormat="1" ht="11.25" customHeight="1" x14ac:dyDescent="0.2">
      <c r="A1066" s="1426"/>
      <c r="B1066" s="1157">
        <v>30</v>
      </c>
      <c r="C1066" s="1157">
        <v>30</v>
      </c>
      <c r="D1066" s="1164" t="s">
        <v>11</v>
      </c>
    </row>
    <row r="1067" spans="1:4" s="1176" customFormat="1" ht="11.25" customHeight="1" x14ac:dyDescent="0.2">
      <c r="A1067" s="1425" t="s">
        <v>5158</v>
      </c>
      <c r="B1067" s="1162">
        <v>133.44</v>
      </c>
      <c r="C1067" s="1162">
        <v>0</v>
      </c>
      <c r="D1067" s="1163" t="s">
        <v>3492</v>
      </c>
    </row>
    <row r="1068" spans="1:4" s="1176" customFormat="1" ht="11.25" customHeight="1" x14ac:dyDescent="0.2">
      <c r="A1068" s="1426"/>
      <c r="B1068" s="1157">
        <v>133.44</v>
      </c>
      <c r="C1068" s="1157">
        <v>0</v>
      </c>
      <c r="D1068" s="1164" t="s">
        <v>11</v>
      </c>
    </row>
    <row r="1069" spans="1:4" s="1176" customFormat="1" ht="11.25" customHeight="1" x14ac:dyDescent="0.2">
      <c r="A1069" s="1425" t="s">
        <v>5159</v>
      </c>
      <c r="B1069" s="1162">
        <v>150</v>
      </c>
      <c r="C1069" s="1162">
        <v>150</v>
      </c>
      <c r="D1069" s="1163" t="s">
        <v>3492</v>
      </c>
    </row>
    <row r="1070" spans="1:4" s="1176" customFormat="1" ht="11.25" customHeight="1" x14ac:dyDescent="0.2">
      <c r="A1070" s="1426"/>
      <c r="B1070" s="1157">
        <v>150</v>
      </c>
      <c r="C1070" s="1157">
        <v>150</v>
      </c>
      <c r="D1070" s="1164" t="s">
        <v>11</v>
      </c>
    </row>
    <row r="1071" spans="1:4" s="1176" customFormat="1" ht="11.25" customHeight="1" x14ac:dyDescent="0.2">
      <c r="A1071" s="1425" t="s">
        <v>5160</v>
      </c>
      <c r="B1071" s="1162">
        <v>392.23</v>
      </c>
      <c r="C1071" s="1162">
        <v>307.17899999999997</v>
      </c>
      <c r="D1071" s="1163" t="s">
        <v>3492</v>
      </c>
    </row>
    <row r="1072" spans="1:4" s="1176" customFormat="1" ht="11.25" customHeight="1" x14ac:dyDescent="0.2">
      <c r="A1072" s="1426"/>
      <c r="B1072" s="1157">
        <v>392.23</v>
      </c>
      <c r="C1072" s="1157">
        <v>307.17899999999997</v>
      </c>
      <c r="D1072" s="1164" t="s">
        <v>11</v>
      </c>
    </row>
    <row r="1073" spans="1:4" s="1176" customFormat="1" ht="11.25" customHeight="1" x14ac:dyDescent="0.2">
      <c r="A1073" s="1425" t="s">
        <v>5161</v>
      </c>
      <c r="B1073" s="1162">
        <v>94.5</v>
      </c>
      <c r="C1073" s="1162">
        <v>94.5</v>
      </c>
      <c r="D1073" s="1163" t="s">
        <v>639</v>
      </c>
    </row>
    <row r="1074" spans="1:4" s="1176" customFormat="1" ht="11.25" customHeight="1" x14ac:dyDescent="0.2">
      <c r="A1074" s="1426"/>
      <c r="B1074" s="1157">
        <v>94.5</v>
      </c>
      <c r="C1074" s="1157">
        <v>94.5</v>
      </c>
      <c r="D1074" s="1164" t="s">
        <v>11</v>
      </c>
    </row>
    <row r="1075" spans="1:4" s="1176" customFormat="1" ht="11.25" customHeight="1" x14ac:dyDescent="0.2">
      <c r="A1075" s="1425" t="s">
        <v>2907</v>
      </c>
      <c r="B1075" s="1162">
        <v>260</v>
      </c>
      <c r="C1075" s="1162">
        <v>130</v>
      </c>
      <c r="D1075" s="1163" t="s">
        <v>3213</v>
      </c>
    </row>
    <row r="1076" spans="1:4" s="1176" customFormat="1" ht="11.25" customHeight="1" x14ac:dyDescent="0.2">
      <c r="A1076" s="1426"/>
      <c r="B1076" s="1157">
        <v>260</v>
      </c>
      <c r="C1076" s="1157">
        <v>130</v>
      </c>
      <c r="D1076" s="1164" t="s">
        <v>11</v>
      </c>
    </row>
    <row r="1077" spans="1:4" s="1176" customFormat="1" ht="11.25" customHeight="1" x14ac:dyDescent="0.2">
      <c r="A1077" s="1425" t="s">
        <v>5162</v>
      </c>
      <c r="B1077" s="1162">
        <v>150</v>
      </c>
      <c r="C1077" s="1162">
        <v>150</v>
      </c>
      <c r="D1077" s="1163" t="s">
        <v>3492</v>
      </c>
    </row>
    <row r="1078" spans="1:4" s="1176" customFormat="1" ht="11.25" customHeight="1" x14ac:dyDescent="0.2">
      <c r="A1078" s="1426"/>
      <c r="B1078" s="1157">
        <v>150</v>
      </c>
      <c r="C1078" s="1157">
        <v>150</v>
      </c>
      <c r="D1078" s="1164" t="s">
        <v>11</v>
      </c>
    </row>
    <row r="1079" spans="1:4" s="1176" customFormat="1" ht="11.25" customHeight="1" x14ac:dyDescent="0.2">
      <c r="A1079" s="1425" t="s">
        <v>1831</v>
      </c>
      <c r="B1079" s="1162">
        <v>150</v>
      </c>
      <c r="C1079" s="1162">
        <v>150</v>
      </c>
      <c r="D1079" s="1163" t="s">
        <v>5028</v>
      </c>
    </row>
    <row r="1080" spans="1:4" s="1176" customFormat="1" ht="11.25" customHeight="1" x14ac:dyDescent="0.2">
      <c r="A1080" s="1426"/>
      <c r="B1080" s="1157">
        <v>150</v>
      </c>
      <c r="C1080" s="1157">
        <v>150</v>
      </c>
      <c r="D1080" s="1164" t="s">
        <v>11</v>
      </c>
    </row>
    <row r="1081" spans="1:4" s="1176" customFormat="1" ht="11.25" customHeight="1" x14ac:dyDescent="0.2">
      <c r="A1081" s="1425" t="s">
        <v>4551</v>
      </c>
      <c r="B1081" s="1162">
        <v>26.5</v>
      </c>
      <c r="C1081" s="1162">
        <v>21.81737</v>
      </c>
      <c r="D1081" s="1163" t="s">
        <v>505</v>
      </c>
    </row>
    <row r="1082" spans="1:4" s="1176" customFormat="1" ht="11.25" customHeight="1" x14ac:dyDescent="0.2">
      <c r="A1082" s="1426"/>
      <c r="B1082" s="1157">
        <v>26.5</v>
      </c>
      <c r="C1082" s="1157">
        <v>21.81737</v>
      </c>
      <c r="D1082" s="1164" t="s">
        <v>11</v>
      </c>
    </row>
    <row r="1083" spans="1:4" s="1176" customFormat="1" ht="11.25" customHeight="1" x14ac:dyDescent="0.2">
      <c r="A1083" s="1425" t="s">
        <v>5163</v>
      </c>
      <c r="B1083" s="1162">
        <v>93.4</v>
      </c>
      <c r="C1083" s="1162">
        <v>93.4</v>
      </c>
      <c r="D1083" s="1163" t="s">
        <v>639</v>
      </c>
    </row>
    <row r="1084" spans="1:4" s="1176" customFormat="1" ht="11.25" customHeight="1" x14ac:dyDescent="0.2">
      <c r="A1084" s="1426"/>
      <c r="B1084" s="1157">
        <v>93.4</v>
      </c>
      <c r="C1084" s="1157">
        <v>93.4</v>
      </c>
      <c r="D1084" s="1164" t="s">
        <v>11</v>
      </c>
    </row>
    <row r="1085" spans="1:4" s="1176" customFormat="1" ht="11.25" customHeight="1" x14ac:dyDescent="0.2">
      <c r="A1085" s="1425" t="s">
        <v>5164</v>
      </c>
      <c r="B1085" s="1162">
        <v>63.16</v>
      </c>
      <c r="C1085" s="1162">
        <v>63.155999999999999</v>
      </c>
      <c r="D1085" s="1163" t="s">
        <v>3492</v>
      </c>
    </row>
    <row r="1086" spans="1:4" s="1176" customFormat="1" ht="11.25" customHeight="1" x14ac:dyDescent="0.2">
      <c r="A1086" s="1426"/>
      <c r="B1086" s="1157">
        <v>63.16</v>
      </c>
      <c r="C1086" s="1157">
        <v>63.155999999999999</v>
      </c>
      <c r="D1086" s="1164" t="s">
        <v>11</v>
      </c>
    </row>
    <row r="1087" spans="1:4" s="1176" customFormat="1" ht="11.25" customHeight="1" x14ac:dyDescent="0.2">
      <c r="A1087" s="1425" t="s">
        <v>5165</v>
      </c>
      <c r="B1087" s="1162">
        <v>150</v>
      </c>
      <c r="C1087" s="1162">
        <v>150</v>
      </c>
      <c r="D1087" s="1163" t="s">
        <v>3492</v>
      </c>
    </row>
    <row r="1088" spans="1:4" s="1176" customFormat="1" ht="11.25" customHeight="1" x14ac:dyDescent="0.2">
      <c r="A1088" s="1426"/>
      <c r="B1088" s="1157">
        <v>150</v>
      </c>
      <c r="C1088" s="1157">
        <v>150</v>
      </c>
      <c r="D1088" s="1164" t="s">
        <v>11</v>
      </c>
    </row>
    <row r="1089" spans="1:4" s="1176" customFormat="1" ht="11.25" customHeight="1" x14ac:dyDescent="0.2">
      <c r="A1089" s="1425" t="s">
        <v>5166</v>
      </c>
      <c r="B1089" s="1162">
        <v>150</v>
      </c>
      <c r="C1089" s="1162">
        <v>150</v>
      </c>
      <c r="D1089" s="1163" t="s">
        <v>3492</v>
      </c>
    </row>
    <row r="1090" spans="1:4" s="1176" customFormat="1" ht="11.25" customHeight="1" x14ac:dyDescent="0.2">
      <c r="A1090" s="1426"/>
      <c r="B1090" s="1157">
        <v>150</v>
      </c>
      <c r="C1090" s="1157">
        <v>150</v>
      </c>
      <c r="D1090" s="1164" t="s">
        <v>11</v>
      </c>
    </row>
    <row r="1091" spans="1:4" s="1176" customFormat="1" ht="11.25" customHeight="1" x14ac:dyDescent="0.2">
      <c r="A1091" s="1425" t="s">
        <v>5167</v>
      </c>
      <c r="B1091" s="1162">
        <v>53.02</v>
      </c>
      <c r="C1091" s="1162">
        <v>53.017000000000003</v>
      </c>
      <c r="D1091" s="1163" t="s">
        <v>3492</v>
      </c>
    </row>
    <row r="1092" spans="1:4" s="1176" customFormat="1" ht="11.25" customHeight="1" x14ac:dyDescent="0.2">
      <c r="A1092" s="1426"/>
      <c r="B1092" s="1157">
        <v>53.02</v>
      </c>
      <c r="C1092" s="1157">
        <v>53.017000000000003</v>
      </c>
      <c r="D1092" s="1164" t="s">
        <v>11</v>
      </c>
    </row>
    <row r="1093" spans="1:4" s="1176" customFormat="1" ht="11.25" customHeight="1" x14ac:dyDescent="0.2">
      <c r="A1093" s="1425" t="s">
        <v>3535</v>
      </c>
      <c r="B1093" s="1162">
        <v>150</v>
      </c>
      <c r="C1093" s="1162">
        <v>150</v>
      </c>
      <c r="D1093" s="1163" t="s">
        <v>4945</v>
      </c>
    </row>
    <row r="1094" spans="1:4" s="1176" customFormat="1" ht="11.25" customHeight="1" x14ac:dyDescent="0.2">
      <c r="A1094" s="1426"/>
      <c r="B1094" s="1157">
        <v>150</v>
      </c>
      <c r="C1094" s="1157">
        <v>150</v>
      </c>
      <c r="D1094" s="1164" t="s">
        <v>11</v>
      </c>
    </row>
    <row r="1095" spans="1:4" s="1176" customFormat="1" ht="11.25" customHeight="1" x14ac:dyDescent="0.2">
      <c r="A1095" s="1425" t="s">
        <v>5168</v>
      </c>
      <c r="B1095" s="1162">
        <v>124.85</v>
      </c>
      <c r="C1095" s="1162">
        <v>124.84699999999999</v>
      </c>
      <c r="D1095" s="1163" t="s">
        <v>3492</v>
      </c>
    </row>
    <row r="1096" spans="1:4" s="1176" customFormat="1" ht="11.25" customHeight="1" x14ac:dyDescent="0.2">
      <c r="A1096" s="1426"/>
      <c r="B1096" s="1157">
        <v>124.85</v>
      </c>
      <c r="C1096" s="1157">
        <v>124.84699999999999</v>
      </c>
      <c r="D1096" s="1164" t="s">
        <v>11</v>
      </c>
    </row>
    <row r="1097" spans="1:4" s="1176" customFormat="1" ht="11.25" customHeight="1" x14ac:dyDescent="0.2">
      <c r="A1097" s="1425" t="s">
        <v>5169</v>
      </c>
      <c r="B1097" s="1162">
        <v>150</v>
      </c>
      <c r="C1097" s="1162">
        <v>150</v>
      </c>
      <c r="D1097" s="1163" t="s">
        <v>3492</v>
      </c>
    </row>
    <row r="1098" spans="1:4" s="1176" customFormat="1" ht="11.25" customHeight="1" x14ac:dyDescent="0.2">
      <c r="A1098" s="1426"/>
      <c r="B1098" s="1157">
        <v>150</v>
      </c>
      <c r="C1098" s="1157">
        <v>150</v>
      </c>
      <c r="D1098" s="1164" t="s">
        <v>11</v>
      </c>
    </row>
    <row r="1099" spans="1:4" s="1176" customFormat="1" ht="11.25" customHeight="1" x14ac:dyDescent="0.2">
      <c r="A1099" s="1425" t="s">
        <v>5170</v>
      </c>
      <c r="B1099" s="1162">
        <v>139.66</v>
      </c>
      <c r="C1099" s="1162">
        <v>139.655</v>
      </c>
      <c r="D1099" s="1163" t="s">
        <v>3492</v>
      </c>
    </row>
    <row r="1100" spans="1:4" s="1176" customFormat="1" ht="11.25" customHeight="1" x14ac:dyDescent="0.2">
      <c r="A1100" s="1426"/>
      <c r="B1100" s="1157">
        <v>139.66</v>
      </c>
      <c r="C1100" s="1157">
        <v>139.655</v>
      </c>
      <c r="D1100" s="1164" t="s">
        <v>11</v>
      </c>
    </row>
    <row r="1101" spans="1:4" s="1176" customFormat="1" ht="11.25" customHeight="1" x14ac:dyDescent="0.2">
      <c r="A1101" s="1425" t="s">
        <v>5171</v>
      </c>
      <c r="B1101" s="1162">
        <v>50</v>
      </c>
      <c r="C1101" s="1162">
        <v>50</v>
      </c>
      <c r="D1101" s="1163" t="s">
        <v>3492</v>
      </c>
    </row>
    <row r="1102" spans="1:4" s="1176" customFormat="1" ht="11.25" customHeight="1" x14ac:dyDescent="0.2">
      <c r="A1102" s="1426"/>
      <c r="B1102" s="1157">
        <v>50</v>
      </c>
      <c r="C1102" s="1157">
        <v>50</v>
      </c>
      <c r="D1102" s="1164" t="s">
        <v>11</v>
      </c>
    </row>
    <row r="1103" spans="1:4" s="1176" customFormat="1" ht="11.25" customHeight="1" x14ac:dyDescent="0.2">
      <c r="A1103" s="1425" t="s">
        <v>5172</v>
      </c>
      <c r="B1103" s="1162">
        <v>20.52</v>
      </c>
      <c r="C1103" s="1162">
        <v>20.52</v>
      </c>
      <c r="D1103" s="1163" t="s">
        <v>3492</v>
      </c>
    </row>
    <row r="1104" spans="1:4" s="1176" customFormat="1" ht="11.25" customHeight="1" x14ac:dyDescent="0.2">
      <c r="A1104" s="1426"/>
      <c r="B1104" s="1157">
        <v>20.52</v>
      </c>
      <c r="C1104" s="1157">
        <v>20.52</v>
      </c>
      <c r="D1104" s="1164" t="s">
        <v>11</v>
      </c>
    </row>
    <row r="1105" spans="1:4" s="1176" customFormat="1" ht="11.25" customHeight="1" x14ac:dyDescent="0.2">
      <c r="A1105" s="1425" t="s">
        <v>5173</v>
      </c>
      <c r="B1105" s="1162">
        <v>26.75</v>
      </c>
      <c r="C1105" s="1162">
        <v>26.745000000000001</v>
      </c>
      <c r="D1105" s="1163" t="s">
        <v>3492</v>
      </c>
    </row>
    <row r="1106" spans="1:4" s="1176" customFormat="1" ht="11.25" customHeight="1" x14ac:dyDescent="0.2">
      <c r="A1106" s="1426"/>
      <c r="B1106" s="1157">
        <v>26.75</v>
      </c>
      <c r="C1106" s="1157">
        <v>26.745000000000001</v>
      </c>
      <c r="D1106" s="1164" t="s">
        <v>11</v>
      </c>
    </row>
    <row r="1107" spans="1:4" s="1176" customFormat="1" ht="11.25" customHeight="1" x14ac:dyDescent="0.2">
      <c r="A1107" s="1425" t="s">
        <v>5174</v>
      </c>
      <c r="B1107" s="1162">
        <v>150</v>
      </c>
      <c r="C1107" s="1162">
        <v>150</v>
      </c>
      <c r="D1107" s="1163" t="s">
        <v>3492</v>
      </c>
    </row>
    <row r="1108" spans="1:4" s="1176" customFormat="1" ht="11.25" customHeight="1" x14ac:dyDescent="0.2">
      <c r="A1108" s="1426"/>
      <c r="B1108" s="1157">
        <v>150</v>
      </c>
      <c r="C1108" s="1157">
        <v>150</v>
      </c>
      <c r="D1108" s="1164" t="s">
        <v>11</v>
      </c>
    </row>
    <row r="1109" spans="1:4" s="1176" customFormat="1" ht="11.25" customHeight="1" x14ac:dyDescent="0.2">
      <c r="A1109" s="1425" t="s">
        <v>3559</v>
      </c>
      <c r="B1109" s="1162">
        <v>30</v>
      </c>
      <c r="C1109" s="1162">
        <v>30</v>
      </c>
      <c r="D1109" s="1163" t="s">
        <v>4966</v>
      </c>
    </row>
    <row r="1110" spans="1:4" s="1176" customFormat="1" ht="11.25" customHeight="1" x14ac:dyDescent="0.2">
      <c r="A1110" s="1426"/>
      <c r="B1110" s="1157">
        <v>30</v>
      </c>
      <c r="C1110" s="1157">
        <v>30</v>
      </c>
      <c r="D1110" s="1164" t="s">
        <v>11</v>
      </c>
    </row>
    <row r="1111" spans="1:4" s="1176" customFormat="1" ht="11.25" customHeight="1" x14ac:dyDescent="0.2">
      <c r="A1111" s="1425" t="s">
        <v>2908</v>
      </c>
      <c r="B1111" s="1162">
        <v>130</v>
      </c>
      <c r="C1111" s="1162">
        <v>0</v>
      </c>
      <c r="D1111" s="1163" t="s">
        <v>3213</v>
      </c>
    </row>
    <row r="1112" spans="1:4" s="1176" customFormat="1" ht="11.25" customHeight="1" x14ac:dyDescent="0.2">
      <c r="A1112" s="1426"/>
      <c r="B1112" s="1157">
        <v>130</v>
      </c>
      <c r="C1112" s="1157">
        <v>0</v>
      </c>
      <c r="D1112" s="1164" t="s">
        <v>11</v>
      </c>
    </row>
    <row r="1113" spans="1:4" s="1176" customFormat="1" ht="11.25" customHeight="1" x14ac:dyDescent="0.2">
      <c r="A1113" s="1425" t="s">
        <v>4453</v>
      </c>
      <c r="B1113" s="1162">
        <v>150</v>
      </c>
      <c r="C1113" s="1162">
        <v>150</v>
      </c>
      <c r="D1113" s="1163" t="s">
        <v>5039</v>
      </c>
    </row>
    <row r="1114" spans="1:4" s="1176" customFormat="1" ht="11.25" customHeight="1" x14ac:dyDescent="0.2">
      <c r="A1114" s="1426"/>
      <c r="B1114" s="1157">
        <v>150</v>
      </c>
      <c r="C1114" s="1157">
        <v>150</v>
      </c>
      <c r="D1114" s="1164" t="s">
        <v>11</v>
      </c>
    </row>
    <row r="1115" spans="1:4" s="1176" customFormat="1" ht="11.25" customHeight="1" x14ac:dyDescent="0.2">
      <c r="A1115" s="1425" t="s">
        <v>5175</v>
      </c>
      <c r="B1115" s="1162">
        <v>150</v>
      </c>
      <c r="C1115" s="1162">
        <v>150</v>
      </c>
      <c r="D1115" s="1163" t="s">
        <v>3492</v>
      </c>
    </row>
    <row r="1116" spans="1:4" s="1176" customFormat="1" ht="11.25" customHeight="1" x14ac:dyDescent="0.2">
      <c r="A1116" s="1426"/>
      <c r="B1116" s="1157">
        <v>150</v>
      </c>
      <c r="C1116" s="1157">
        <v>150</v>
      </c>
      <c r="D1116" s="1164" t="s">
        <v>11</v>
      </c>
    </row>
    <row r="1117" spans="1:4" s="1176" customFormat="1" ht="11.25" customHeight="1" x14ac:dyDescent="0.2">
      <c r="A1117" s="1425" t="s">
        <v>5176</v>
      </c>
      <c r="B1117" s="1162">
        <v>500</v>
      </c>
      <c r="C1117" s="1162">
        <v>500</v>
      </c>
      <c r="D1117" s="1163" t="s">
        <v>3492</v>
      </c>
    </row>
    <row r="1118" spans="1:4" s="1176" customFormat="1" ht="11.25" customHeight="1" x14ac:dyDescent="0.2">
      <c r="A1118" s="1426"/>
      <c r="B1118" s="1157">
        <v>500</v>
      </c>
      <c r="C1118" s="1157">
        <v>500</v>
      </c>
      <c r="D1118" s="1164" t="s">
        <v>11</v>
      </c>
    </row>
    <row r="1119" spans="1:4" s="1176" customFormat="1" ht="11.25" customHeight="1" x14ac:dyDescent="0.2">
      <c r="A1119" s="1425" t="s">
        <v>5177</v>
      </c>
      <c r="B1119" s="1162">
        <v>150</v>
      </c>
      <c r="C1119" s="1162">
        <v>150</v>
      </c>
      <c r="D1119" s="1163" t="s">
        <v>3492</v>
      </c>
    </row>
    <row r="1120" spans="1:4" s="1176" customFormat="1" ht="11.25" customHeight="1" x14ac:dyDescent="0.2">
      <c r="A1120" s="1426"/>
      <c r="B1120" s="1157">
        <v>150</v>
      </c>
      <c r="C1120" s="1157">
        <v>150</v>
      </c>
      <c r="D1120" s="1164" t="s">
        <v>11</v>
      </c>
    </row>
    <row r="1121" spans="1:4" s="1176" customFormat="1" ht="11.25" customHeight="1" x14ac:dyDescent="0.2">
      <c r="A1121" s="1425" t="s">
        <v>4454</v>
      </c>
      <c r="B1121" s="1162">
        <v>148.66</v>
      </c>
      <c r="C1121" s="1162">
        <v>0</v>
      </c>
      <c r="D1121" s="1163" t="s">
        <v>5039</v>
      </c>
    </row>
    <row r="1122" spans="1:4" s="1176" customFormat="1" ht="11.25" customHeight="1" x14ac:dyDescent="0.2">
      <c r="A1122" s="1426"/>
      <c r="B1122" s="1157">
        <v>148.66</v>
      </c>
      <c r="C1122" s="1157">
        <v>0</v>
      </c>
      <c r="D1122" s="1164" t="s">
        <v>11</v>
      </c>
    </row>
    <row r="1123" spans="1:4" s="1176" customFormat="1" ht="11.25" customHeight="1" x14ac:dyDescent="0.2">
      <c r="A1123" s="1425" t="s">
        <v>5178</v>
      </c>
      <c r="B1123" s="1162">
        <v>150</v>
      </c>
      <c r="C1123" s="1162">
        <v>0</v>
      </c>
      <c r="D1123" s="1163" t="s">
        <v>3492</v>
      </c>
    </row>
    <row r="1124" spans="1:4" s="1176" customFormat="1" ht="11.25" customHeight="1" x14ac:dyDescent="0.2">
      <c r="A1124" s="1426"/>
      <c r="B1124" s="1157">
        <v>150</v>
      </c>
      <c r="C1124" s="1157">
        <v>0</v>
      </c>
      <c r="D1124" s="1164" t="s">
        <v>11</v>
      </c>
    </row>
    <row r="1125" spans="1:4" s="1176" customFormat="1" ht="11.25" customHeight="1" x14ac:dyDescent="0.2">
      <c r="A1125" s="1425" t="s">
        <v>5179</v>
      </c>
      <c r="B1125" s="1162">
        <v>125.02</v>
      </c>
      <c r="C1125" s="1162">
        <v>125.02200000000001</v>
      </c>
      <c r="D1125" s="1163" t="s">
        <v>3492</v>
      </c>
    </row>
    <row r="1126" spans="1:4" s="1176" customFormat="1" ht="11.25" customHeight="1" x14ac:dyDescent="0.2">
      <c r="A1126" s="1426"/>
      <c r="B1126" s="1157">
        <v>125.02</v>
      </c>
      <c r="C1126" s="1157">
        <v>125.02200000000001</v>
      </c>
      <c r="D1126" s="1164" t="s">
        <v>11</v>
      </c>
    </row>
    <row r="1127" spans="1:4" s="1176" customFormat="1" ht="11.25" customHeight="1" x14ac:dyDescent="0.2">
      <c r="A1127" s="1425" t="s">
        <v>5180</v>
      </c>
      <c r="B1127" s="1162">
        <v>270.98</v>
      </c>
      <c r="C1127" s="1162">
        <v>270.98099999999999</v>
      </c>
      <c r="D1127" s="1163" t="s">
        <v>3492</v>
      </c>
    </row>
    <row r="1128" spans="1:4" s="1176" customFormat="1" ht="11.25" customHeight="1" x14ac:dyDescent="0.2">
      <c r="A1128" s="1426"/>
      <c r="B1128" s="1157">
        <v>270.98</v>
      </c>
      <c r="C1128" s="1157">
        <v>270.98099999999999</v>
      </c>
      <c r="D1128" s="1164" t="s">
        <v>11</v>
      </c>
    </row>
    <row r="1129" spans="1:4" s="1176" customFormat="1" ht="11.25" customHeight="1" x14ac:dyDescent="0.2">
      <c r="A1129" s="1425" t="s">
        <v>3104</v>
      </c>
      <c r="B1129" s="1162">
        <v>1500</v>
      </c>
      <c r="C1129" s="1162">
        <v>1500</v>
      </c>
      <c r="D1129" s="1163" t="s">
        <v>5008</v>
      </c>
    </row>
    <row r="1130" spans="1:4" s="1176" customFormat="1" ht="11.25" customHeight="1" x14ac:dyDescent="0.2">
      <c r="A1130" s="1426"/>
      <c r="B1130" s="1157">
        <v>1500</v>
      </c>
      <c r="C1130" s="1157">
        <v>1500</v>
      </c>
      <c r="D1130" s="1164" t="s">
        <v>11</v>
      </c>
    </row>
    <row r="1131" spans="1:4" s="1176" customFormat="1" ht="11.25" customHeight="1" x14ac:dyDescent="0.2">
      <c r="A1131" s="1425" t="s">
        <v>5181</v>
      </c>
      <c r="B1131" s="1162">
        <v>402.95</v>
      </c>
      <c r="C1131" s="1162">
        <v>402.95400000000001</v>
      </c>
      <c r="D1131" s="1163" t="s">
        <v>3492</v>
      </c>
    </row>
    <row r="1132" spans="1:4" s="1176" customFormat="1" ht="11.25" customHeight="1" x14ac:dyDescent="0.2">
      <c r="A1132" s="1426"/>
      <c r="B1132" s="1157">
        <v>402.95</v>
      </c>
      <c r="C1132" s="1157">
        <v>402.95400000000001</v>
      </c>
      <c r="D1132" s="1164" t="s">
        <v>11</v>
      </c>
    </row>
    <row r="1133" spans="1:4" s="1176" customFormat="1" ht="11.25" customHeight="1" x14ac:dyDescent="0.2">
      <c r="A1133" s="1425" t="s">
        <v>5182</v>
      </c>
      <c r="B1133" s="1162">
        <v>483.35</v>
      </c>
      <c r="C1133" s="1162">
        <v>483.34500000000003</v>
      </c>
      <c r="D1133" s="1163" t="s">
        <v>3492</v>
      </c>
    </row>
    <row r="1134" spans="1:4" s="1176" customFormat="1" ht="11.25" customHeight="1" x14ac:dyDescent="0.2">
      <c r="A1134" s="1426"/>
      <c r="B1134" s="1157">
        <v>483.35</v>
      </c>
      <c r="C1134" s="1157">
        <v>483.34500000000003</v>
      </c>
      <c r="D1134" s="1164" t="s">
        <v>11</v>
      </c>
    </row>
    <row r="1135" spans="1:4" s="1176" customFormat="1" ht="11.25" customHeight="1" x14ac:dyDescent="0.2">
      <c r="A1135" s="1425" t="s">
        <v>2693</v>
      </c>
      <c r="B1135" s="1162">
        <v>175</v>
      </c>
      <c r="C1135" s="1162">
        <v>175</v>
      </c>
      <c r="D1135" s="1163" t="s">
        <v>3789</v>
      </c>
    </row>
    <row r="1136" spans="1:4" s="1176" customFormat="1" ht="21" x14ac:dyDescent="0.2">
      <c r="A1136" s="1425"/>
      <c r="B1136" s="1162">
        <v>200</v>
      </c>
      <c r="C1136" s="1162">
        <v>129.54660000000001</v>
      </c>
      <c r="D1136" s="1163" t="s">
        <v>660</v>
      </c>
    </row>
    <row r="1137" spans="1:4" s="1176" customFormat="1" ht="11.25" customHeight="1" x14ac:dyDescent="0.2">
      <c r="A1137" s="1426"/>
      <c r="B1137" s="1157">
        <v>375</v>
      </c>
      <c r="C1137" s="1157">
        <v>304.54660000000001</v>
      </c>
      <c r="D1137" s="1164" t="s">
        <v>11</v>
      </c>
    </row>
    <row r="1138" spans="1:4" s="1176" customFormat="1" ht="11.25" customHeight="1" x14ac:dyDescent="0.2">
      <c r="A1138" s="1425" t="s">
        <v>1832</v>
      </c>
      <c r="B1138" s="1162">
        <v>2761.41</v>
      </c>
      <c r="C1138" s="1162">
        <v>2761.4119999999998</v>
      </c>
      <c r="D1138" s="1163" t="s">
        <v>1741</v>
      </c>
    </row>
    <row r="1139" spans="1:4" s="1176" customFormat="1" ht="11.25" customHeight="1" x14ac:dyDescent="0.2">
      <c r="A1139" s="1426"/>
      <c r="B1139" s="1157">
        <v>2761.41</v>
      </c>
      <c r="C1139" s="1157">
        <v>2761.4119999999998</v>
      </c>
      <c r="D1139" s="1164" t="s">
        <v>11</v>
      </c>
    </row>
    <row r="1140" spans="1:4" s="1176" customFormat="1" ht="11.25" customHeight="1" x14ac:dyDescent="0.2">
      <c r="A1140" s="1425" t="s">
        <v>4547</v>
      </c>
      <c r="B1140" s="1162">
        <v>100</v>
      </c>
      <c r="C1140" s="1162">
        <v>0</v>
      </c>
      <c r="D1140" s="1163" t="s">
        <v>5028</v>
      </c>
    </row>
    <row r="1141" spans="1:4" s="1176" customFormat="1" ht="11.25" customHeight="1" x14ac:dyDescent="0.2">
      <c r="A1141" s="1426"/>
      <c r="B1141" s="1157">
        <v>100</v>
      </c>
      <c r="C1141" s="1157">
        <v>0</v>
      </c>
      <c r="D1141" s="1164" t="s">
        <v>11</v>
      </c>
    </row>
    <row r="1142" spans="1:4" s="1176" customFormat="1" ht="11.25" customHeight="1" x14ac:dyDescent="0.2">
      <c r="A1142" s="1425" t="s">
        <v>4494</v>
      </c>
      <c r="B1142" s="1162">
        <v>28.5</v>
      </c>
      <c r="C1142" s="1162">
        <v>28.5</v>
      </c>
      <c r="D1142" s="1163" t="s">
        <v>4966</v>
      </c>
    </row>
    <row r="1143" spans="1:4" s="1176" customFormat="1" ht="11.25" customHeight="1" x14ac:dyDescent="0.2">
      <c r="A1143" s="1426"/>
      <c r="B1143" s="1157">
        <v>28.5</v>
      </c>
      <c r="C1143" s="1157">
        <v>28.5</v>
      </c>
      <c r="D1143" s="1164" t="s">
        <v>11</v>
      </c>
    </row>
    <row r="1144" spans="1:4" s="1176" customFormat="1" ht="11.25" customHeight="1" x14ac:dyDescent="0.2">
      <c r="A1144" s="1425" t="s">
        <v>3346</v>
      </c>
      <c r="B1144" s="1162">
        <v>220.8</v>
      </c>
      <c r="C1144" s="1162">
        <v>220.8</v>
      </c>
      <c r="D1144" s="1163" t="s">
        <v>3492</v>
      </c>
    </row>
    <row r="1145" spans="1:4" s="1176" customFormat="1" ht="11.25" customHeight="1" x14ac:dyDescent="0.2">
      <c r="A1145" s="1426"/>
      <c r="B1145" s="1157">
        <v>220.8</v>
      </c>
      <c r="C1145" s="1157">
        <v>220.8</v>
      </c>
      <c r="D1145" s="1164" t="s">
        <v>11</v>
      </c>
    </row>
    <row r="1146" spans="1:4" s="1176" customFormat="1" ht="11.25" customHeight="1" x14ac:dyDescent="0.2">
      <c r="A1146" s="1425" t="s">
        <v>1833</v>
      </c>
      <c r="B1146" s="1162">
        <v>40938.589999999997</v>
      </c>
      <c r="C1146" s="1162">
        <v>40938.589</v>
      </c>
      <c r="D1146" s="1163" t="s">
        <v>1741</v>
      </c>
    </row>
    <row r="1147" spans="1:4" s="1176" customFormat="1" ht="11.25" customHeight="1" x14ac:dyDescent="0.2">
      <c r="A1147" s="1426"/>
      <c r="B1147" s="1157">
        <v>40938.589999999997</v>
      </c>
      <c r="C1147" s="1157">
        <v>40938.589</v>
      </c>
      <c r="D1147" s="1164" t="s">
        <v>11</v>
      </c>
    </row>
    <row r="1148" spans="1:4" s="1176" customFormat="1" ht="11.25" customHeight="1" x14ac:dyDescent="0.2">
      <c r="A1148" s="1425" t="s">
        <v>4420</v>
      </c>
      <c r="B1148" s="1162">
        <v>40</v>
      </c>
      <c r="C1148" s="1162">
        <v>40</v>
      </c>
      <c r="D1148" s="1163" t="s">
        <v>4945</v>
      </c>
    </row>
    <row r="1149" spans="1:4" s="1176" customFormat="1" ht="11.25" customHeight="1" x14ac:dyDescent="0.2">
      <c r="A1149" s="1426"/>
      <c r="B1149" s="1157">
        <v>40</v>
      </c>
      <c r="C1149" s="1157">
        <v>40</v>
      </c>
      <c r="D1149" s="1164" t="s">
        <v>11</v>
      </c>
    </row>
    <row r="1150" spans="1:4" s="1176" customFormat="1" ht="11.25" customHeight="1" x14ac:dyDescent="0.2">
      <c r="A1150" s="1425" t="s">
        <v>4455</v>
      </c>
      <c r="B1150" s="1162">
        <v>150</v>
      </c>
      <c r="C1150" s="1162">
        <v>0</v>
      </c>
      <c r="D1150" s="1163" t="s">
        <v>5039</v>
      </c>
    </row>
    <row r="1151" spans="1:4" s="1176" customFormat="1" ht="11.25" customHeight="1" x14ac:dyDescent="0.2">
      <c r="A1151" s="1426"/>
      <c r="B1151" s="1157">
        <v>150</v>
      </c>
      <c r="C1151" s="1157">
        <v>0</v>
      </c>
      <c r="D1151" s="1164" t="s">
        <v>11</v>
      </c>
    </row>
    <row r="1152" spans="1:4" s="1176" customFormat="1" ht="11.25" customHeight="1" x14ac:dyDescent="0.2">
      <c r="A1152" s="1425" t="s">
        <v>4456</v>
      </c>
      <c r="B1152" s="1162">
        <v>150</v>
      </c>
      <c r="C1152" s="1162">
        <v>0</v>
      </c>
      <c r="D1152" s="1163" t="s">
        <v>5039</v>
      </c>
    </row>
    <row r="1153" spans="1:4" s="1176" customFormat="1" ht="11.25" customHeight="1" x14ac:dyDescent="0.2">
      <c r="A1153" s="1426"/>
      <c r="B1153" s="1157">
        <v>150</v>
      </c>
      <c r="C1153" s="1157">
        <v>0</v>
      </c>
      <c r="D1153" s="1164" t="s">
        <v>11</v>
      </c>
    </row>
    <row r="1154" spans="1:4" s="1176" customFormat="1" ht="11.25" customHeight="1" x14ac:dyDescent="0.2">
      <c r="A1154" s="1425" t="s">
        <v>5183</v>
      </c>
      <c r="B1154" s="1162">
        <v>77.510000000000005</v>
      </c>
      <c r="C1154" s="1162">
        <v>0</v>
      </c>
      <c r="D1154" s="1163" t="s">
        <v>3492</v>
      </c>
    </row>
    <row r="1155" spans="1:4" s="1176" customFormat="1" ht="11.25" customHeight="1" x14ac:dyDescent="0.2">
      <c r="A1155" s="1426"/>
      <c r="B1155" s="1157">
        <v>77.510000000000005</v>
      </c>
      <c r="C1155" s="1157">
        <v>0</v>
      </c>
      <c r="D1155" s="1164" t="s">
        <v>11</v>
      </c>
    </row>
    <row r="1156" spans="1:4" s="1176" customFormat="1" ht="11.25" customHeight="1" x14ac:dyDescent="0.2">
      <c r="A1156" s="1425" t="s">
        <v>2770</v>
      </c>
      <c r="B1156" s="1162">
        <v>4500</v>
      </c>
      <c r="C1156" s="1162">
        <v>2250</v>
      </c>
      <c r="D1156" s="1163" t="s">
        <v>5184</v>
      </c>
    </row>
    <row r="1157" spans="1:4" s="1176" customFormat="1" ht="11.25" customHeight="1" x14ac:dyDescent="0.2">
      <c r="A1157" s="1426"/>
      <c r="B1157" s="1157">
        <v>4500</v>
      </c>
      <c r="C1157" s="1157">
        <v>2250</v>
      </c>
      <c r="D1157" s="1164" t="s">
        <v>11</v>
      </c>
    </row>
    <row r="1158" spans="1:4" s="1176" customFormat="1" ht="11.25" customHeight="1" x14ac:dyDescent="0.2">
      <c r="A1158" s="1425" t="s">
        <v>5185</v>
      </c>
      <c r="B1158" s="1162">
        <v>300</v>
      </c>
      <c r="C1158" s="1162">
        <v>300</v>
      </c>
      <c r="D1158" s="1163" t="s">
        <v>619</v>
      </c>
    </row>
    <row r="1159" spans="1:4" s="1176" customFormat="1" ht="11.25" customHeight="1" x14ac:dyDescent="0.2">
      <c r="A1159" s="1426"/>
      <c r="B1159" s="1157">
        <v>300</v>
      </c>
      <c r="C1159" s="1157">
        <v>300</v>
      </c>
      <c r="D1159" s="1164" t="s">
        <v>11</v>
      </c>
    </row>
    <row r="1160" spans="1:4" s="1176" customFormat="1" ht="11.25" customHeight="1" x14ac:dyDescent="0.2">
      <c r="A1160" s="1425" t="s">
        <v>5186</v>
      </c>
      <c r="B1160" s="1162">
        <v>291.85000000000002</v>
      </c>
      <c r="C1160" s="1162">
        <v>291.84800000000001</v>
      </c>
      <c r="D1160" s="1163" t="s">
        <v>3492</v>
      </c>
    </row>
    <row r="1161" spans="1:4" s="1176" customFormat="1" ht="11.25" customHeight="1" x14ac:dyDescent="0.2">
      <c r="A1161" s="1426"/>
      <c r="B1161" s="1157">
        <v>291.85000000000002</v>
      </c>
      <c r="C1161" s="1157">
        <v>291.84800000000001</v>
      </c>
      <c r="D1161" s="1164" t="s">
        <v>11</v>
      </c>
    </row>
    <row r="1162" spans="1:4" s="1176" customFormat="1" ht="11.25" customHeight="1" x14ac:dyDescent="0.2">
      <c r="A1162" s="1425" t="s">
        <v>5187</v>
      </c>
      <c r="B1162" s="1162">
        <v>48.7</v>
      </c>
      <c r="C1162" s="1162">
        <v>42.970999999999997</v>
      </c>
      <c r="D1162" s="1163" t="s">
        <v>719</v>
      </c>
    </row>
    <row r="1163" spans="1:4" s="1176" customFormat="1" ht="11.25" customHeight="1" x14ac:dyDescent="0.2">
      <c r="A1163" s="1426"/>
      <c r="B1163" s="1157">
        <v>48.7</v>
      </c>
      <c r="C1163" s="1157">
        <v>42.970999999999997</v>
      </c>
      <c r="D1163" s="1164" t="s">
        <v>11</v>
      </c>
    </row>
    <row r="1164" spans="1:4" s="1176" customFormat="1" ht="11.25" customHeight="1" x14ac:dyDescent="0.2">
      <c r="A1164" s="1425" t="s">
        <v>4457</v>
      </c>
      <c r="B1164" s="1162">
        <v>150</v>
      </c>
      <c r="C1164" s="1162">
        <v>150</v>
      </c>
      <c r="D1164" s="1163" t="s">
        <v>5039</v>
      </c>
    </row>
    <row r="1165" spans="1:4" s="1176" customFormat="1" ht="11.25" customHeight="1" x14ac:dyDescent="0.2">
      <c r="A1165" s="1426"/>
      <c r="B1165" s="1157">
        <v>150</v>
      </c>
      <c r="C1165" s="1157">
        <v>150</v>
      </c>
      <c r="D1165" s="1164" t="s">
        <v>11</v>
      </c>
    </row>
    <row r="1166" spans="1:4" s="1176" customFormat="1" ht="11.25" customHeight="1" x14ac:dyDescent="0.2">
      <c r="A1166" s="1425" t="s">
        <v>5188</v>
      </c>
      <c r="B1166" s="1162">
        <v>150</v>
      </c>
      <c r="C1166" s="1162">
        <v>150</v>
      </c>
      <c r="D1166" s="1163" t="s">
        <v>3492</v>
      </c>
    </row>
    <row r="1167" spans="1:4" s="1176" customFormat="1" ht="11.25" customHeight="1" x14ac:dyDescent="0.2">
      <c r="A1167" s="1426"/>
      <c r="B1167" s="1157">
        <v>150</v>
      </c>
      <c r="C1167" s="1157">
        <v>150</v>
      </c>
      <c r="D1167" s="1164" t="s">
        <v>11</v>
      </c>
    </row>
    <row r="1168" spans="1:4" s="1176" customFormat="1" ht="11.25" customHeight="1" x14ac:dyDescent="0.2">
      <c r="A1168" s="1425" t="s">
        <v>5189</v>
      </c>
      <c r="B1168" s="1162">
        <v>500</v>
      </c>
      <c r="C1168" s="1162">
        <v>500</v>
      </c>
      <c r="D1168" s="1163" t="s">
        <v>3492</v>
      </c>
    </row>
    <row r="1169" spans="1:4" s="1176" customFormat="1" ht="11.25" customHeight="1" x14ac:dyDescent="0.2">
      <c r="A1169" s="1426"/>
      <c r="B1169" s="1157">
        <v>500</v>
      </c>
      <c r="C1169" s="1157">
        <v>500</v>
      </c>
      <c r="D1169" s="1164" t="s">
        <v>11</v>
      </c>
    </row>
    <row r="1170" spans="1:4" s="1176" customFormat="1" ht="11.25" customHeight="1" x14ac:dyDescent="0.2">
      <c r="A1170" s="1425" t="s">
        <v>5190</v>
      </c>
      <c r="B1170" s="1162">
        <v>54</v>
      </c>
      <c r="C1170" s="1162">
        <v>53.997999999999998</v>
      </c>
      <c r="D1170" s="1163" t="s">
        <v>3492</v>
      </c>
    </row>
    <row r="1171" spans="1:4" s="1176" customFormat="1" ht="11.25" customHeight="1" x14ac:dyDescent="0.2">
      <c r="A1171" s="1426"/>
      <c r="B1171" s="1157">
        <v>54</v>
      </c>
      <c r="C1171" s="1157">
        <v>53.997999999999998</v>
      </c>
      <c r="D1171" s="1164" t="s">
        <v>11</v>
      </c>
    </row>
    <row r="1172" spans="1:4" s="1176" customFormat="1" ht="11.25" customHeight="1" x14ac:dyDescent="0.2">
      <c r="A1172" s="1425" t="s">
        <v>5191</v>
      </c>
      <c r="B1172" s="1162">
        <v>370.21</v>
      </c>
      <c r="C1172" s="1162">
        <v>370.202</v>
      </c>
      <c r="D1172" s="1163" t="s">
        <v>3492</v>
      </c>
    </row>
    <row r="1173" spans="1:4" s="1176" customFormat="1" ht="11.25" customHeight="1" x14ac:dyDescent="0.2">
      <c r="A1173" s="1426"/>
      <c r="B1173" s="1157">
        <v>370.21</v>
      </c>
      <c r="C1173" s="1157">
        <v>370.202</v>
      </c>
      <c r="D1173" s="1164" t="s">
        <v>11</v>
      </c>
    </row>
    <row r="1174" spans="1:4" s="1176" customFormat="1" ht="11.25" customHeight="1" x14ac:dyDescent="0.2">
      <c r="A1174" s="1425" t="s">
        <v>2755</v>
      </c>
      <c r="B1174" s="1162">
        <v>3500</v>
      </c>
      <c r="C1174" s="1162">
        <v>3500</v>
      </c>
      <c r="D1174" s="1163" t="s">
        <v>5008</v>
      </c>
    </row>
    <row r="1175" spans="1:4" s="1176" customFormat="1" ht="11.25" customHeight="1" x14ac:dyDescent="0.2">
      <c r="A1175" s="1425"/>
      <c r="B1175" s="1162">
        <v>300</v>
      </c>
      <c r="C1175" s="1162">
        <v>300</v>
      </c>
      <c r="D1175" s="1163" t="s">
        <v>4945</v>
      </c>
    </row>
    <row r="1176" spans="1:4" s="1176" customFormat="1" ht="11.25" customHeight="1" x14ac:dyDescent="0.2">
      <c r="A1176" s="1426"/>
      <c r="B1176" s="1157">
        <v>3800</v>
      </c>
      <c r="C1176" s="1157">
        <v>3800</v>
      </c>
      <c r="D1176" s="1164" t="s">
        <v>11</v>
      </c>
    </row>
    <row r="1177" spans="1:4" s="1176" customFormat="1" ht="11.25" customHeight="1" x14ac:dyDescent="0.2">
      <c r="A1177" s="1425" t="s">
        <v>5192</v>
      </c>
      <c r="B1177" s="1162">
        <v>145.32</v>
      </c>
      <c r="C1177" s="1162">
        <v>0</v>
      </c>
      <c r="D1177" s="1163" t="s">
        <v>3492</v>
      </c>
    </row>
    <row r="1178" spans="1:4" s="1176" customFormat="1" ht="11.25" customHeight="1" x14ac:dyDescent="0.2">
      <c r="A1178" s="1426"/>
      <c r="B1178" s="1157">
        <v>145.32</v>
      </c>
      <c r="C1178" s="1157">
        <v>0</v>
      </c>
      <c r="D1178" s="1164" t="s">
        <v>11</v>
      </c>
    </row>
    <row r="1179" spans="1:4" s="1176" customFormat="1" ht="11.25" customHeight="1" x14ac:dyDescent="0.2">
      <c r="A1179" s="1425" t="s">
        <v>5193</v>
      </c>
      <c r="B1179" s="1162">
        <v>13.5</v>
      </c>
      <c r="C1179" s="1162">
        <v>10.481</v>
      </c>
      <c r="D1179" s="1163" t="s">
        <v>719</v>
      </c>
    </row>
    <row r="1180" spans="1:4" s="1176" customFormat="1" ht="11.25" customHeight="1" x14ac:dyDescent="0.2">
      <c r="A1180" s="1426"/>
      <c r="B1180" s="1157">
        <v>13.5</v>
      </c>
      <c r="C1180" s="1157">
        <v>10.481</v>
      </c>
      <c r="D1180" s="1164" t="s">
        <v>11</v>
      </c>
    </row>
    <row r="1181" spans="1:4" s="1176" customFormat="1" ht="11.25" customHeight="1" x14ac:dyDescent="0.2">
      <c r="A1181" s="1425" t="s">
        <v>1834</v>
      </c>
      <c r="B1181" s="1162">
        <v>25850.1</v>
      </c>
      <c r="C1181" s="1162">
        <v>25850.1</v>
      </c>
      <c r="D1181" s="1163" t="s">
        <v>1741</v>
      </c>
    </row>
    <row r="1182" spans="1:4" s="1176" customFormat="1" ht="11.25" customHeight="1" x14ac:dyDescent="0.2">
      <c r="A1182" s="1426"/>
      <c r="B1182" s="1157">
        <v>25850.1</v>
      </c>
      <c r="C1182" s="1157">
        <v>25850.1</v>
      </c>
      <c r="D1182" s="1164" t="s">
        <v>11</v>
      </c>
    </row>
    <row r="1183" spans="1:4" s="1176" customFormat="1" ht="11.25" customHeight="1" x14ac:dyDescent="0.2">
      <c r="A1183" s="1425" t="s">
        <v>2909</v>
      </c>
      <c r="B1183" s="1162">
        <v>2470</v>
      </c>
      <c r="C1183" s="1162">
        <v>1170</v>
      </c>
      <c r="D1183" s="1163" t="s">
        <v>3213</v>
      </c>
    </row>
    <row r="1184" spans="1:4" s="1176" customFormat="1" ht="11.25" customHeight="1" x14ac:dyDescent="0.2">
      <c r="A1184" s="1426"/>
      <c r="B1184" s="1157">
        <v>2470</v>
      </c>
      <c r="C1184" s="1157">
        <v>1170</v>
      </c>
      <c r="D1184" s="1164" t="s">
        <v>11</v>
      </c>
    </row>
    <row r="1185" spans="1:4" s="1176" customFormat="1" ht="11.25" customHeight="1" x14ac:dyDescent="0.2">
      <c r="A1185" s="1425" t="s">
        <v>2910</v>
      </c>
      <c r="B1185" s="1162">
        <v>520</v>
      </c>
      <c r="C1185" s="1162">
        <v>260</v>
      </c>
      <c r="D1185" s="1163" t="s">
        <v>3213</v>
      </c>
    </row>
    <row r="1186" spans="1:4" s="1176" customFormat="1" ht="11.25" customHeight="1" x14ac:dyDescent="0.2">
      <c r="A1186" s="1426"/>
      <c r="B1186" s="1157">
        <v>520</v>
      </c>
      <c r="C1186" s="1157">
        <v>260</v>
      </c>
      <c r="D1186" s="1164" t="s">
        <v>11</v>
      </c>
    </row>
    <row r="1187" spans="1:4" s="1176" customFormat="1" ht="11.25" customHeight="1" x14ac:dyDescent="0.2">
      <c r="A1187" s="1425" t="s">
        <v>3105</v>
      </c>
      <c r="B1187" s="1162">
        <v>40</v>
      </c>
      <c r="C1187" s="1162">
        <v>40</v>
      </c>
      <c r="D1187" s="1163" t="s">
        <v>4945</v>
      </c>
    </row>
    <row r="1188" spans="1:4" s="1176" customFormat="1" ht="11.25" customHeight="1" x14ac:dyDescent="0.2">
      <c r="A1188" s="1426"/>
      <c r="B1188" s="1157">
        <v>40</v>
      </c>
      <c r="C1188" s="1157">
        <v>40</v>
      </c>
      <c r="D1188" s="1164" t="s">
        <v>11</v>
      </c>
    </row>
    <row r="1189" spans="1:4" s="1176" customFormat="1" ht="11.25" customHeight="1" x14ac:dyDescent="0.2">
      <c r="A1189" s="1425" t="s">
        <v>4470</v>
      </c>
      <c r="B1189" s="1162">
        <v>10250</v>
      </c>
      <c r="C1189" s="1162">
        <v>0</v>
      </c>
      <c r="D1189" s="1163" t="s">
        <v>4941</v>
      </c>
    </row>
    <row r="1190" spans="1:4" s="1176" customFormat="1" ht="11.25" customHeight="1" x14ac:dyDescent="0.2">
      <c r="A1190" s="1426"/>
      <c r="B1190" s="1157">
        <v>10250</v>
      </c>
      <c r="C1190" s="1157">
        <v>0</v>
      </c>
      <c r="D1190" s="1164" t="s">
        <v>11</v>
      </c>
    </row>
    <row r="1191" spans="1:4" s="1176" customFormat="1" ht="11.25" customHeight="1" x14ac:dyDescent="0.2">
      <c r="A1191" s="1425" t="s">
        <v>3347</v>
      </c>
      <c r="B1191" s="1162">
        <v>172.53</v>
      </c>
      <c r="C1191" s="1162">
        <v>172.45033999999998</v>
      </c>
      <c r="D1191" s="1163" t="s">
        <v>648</v>
      </c>
    </row>
    <row r="1192" spans="1:4" s="1176" customFormat="1" ht="11.25" customHeight="1" x14ac:dyDescent="0.2">
      <c r="A1192" s="1426"/>
      <c r="B1192" s="1157">
        <v>172.53</v>
      </c>
      <c r="C1192" s="1157">
        <v>172.45033999999998</v>
      </c>
      <c r="D1192" s="1164" t="s">
        <v>11</v>
      </c>
    </row>
    <row r="1193" spans="1:4" s="1176" customFormat="1" ht="11.25" customHeight="1" x14ac:dyDescent="0.2">
      <c r="A1193" s="1425" t="s">
        <v>3864</v>
      </c>
      <c r="B1193" s="1162">
        <v>50</v>
      </c>
      <c r="C1193" s="1162">
        <v>50</v>
      </c>
      <c r="D1193" s="1163" t="s">
        <v>3300</v>
      </c>
    </row>
    <row r="1194" spans="1:4" s="1176" customFormat="1" ht="11.25" customHeight="1" x14ac:dyDescent="0.2">
      <c r="A1194" s="1426"/>
      <c r="B1194" s="1157">
        <v>50</v>
      </c>
      <c r="C1194" s="1157">
        <v>50</v>
      </c>
      <c r="D1194" s="1164" t="s">
        <v>11</v>
      </c>
    </row>
    <row r="1195" spans="1:4" s="1176" customFormat="1" ht="11.25" customHeight="1" x14ac:dyDescent="0.2">
      <c r="A1195" s="1425" t="s">
        <v>3136</v>
      </c>
      <c r="B1195" s="1162">
        <v>250</v>
      </c>
      <c r="C1195" s="1162">
        <v>250</v>
      </c>
      <c r="D1195" s="1163" t="s">
        <v>4966</v>
      </c>
    </row>
    <row r="1196" spans="1:4" s="1176" customFormat="1" ht="11.25" customHeight="1" x14ac:dyDescent="0.2">
      <c r="A1196" s="1426"/>
      <c r="B1196" s="1157">
        <v>250</v>
      </c>
      <c r="C1196" s="1157">
        <v>250</v>
      </c>
      <c r="D1196" s="1164" t="s">
        <v>11</v>
      </c>
    </row>
    <row r="1197" spans="1:4" s="1176" customFormat="1" ht="11.25" customHeight="1" x14ac:dyDescent="0.2">
      <c r="A1197" s="1425" t="s">
        <v>4495</v>
      </c>
      <c r="B1197" s="1162">
        <v>70</v>
      </c>
      <c r="C1197" s="1162">
        <v>70</v>
      </c>
      <c r="D1197" s="1163" t="s">
        <v>3300</v>
      </c>
    </row>
    <row r="1198" spans="1:4" s="1176" customFormat="1" ht="11.25" customHeight="1" x14ac:dyDescent="0.2">
      <c r="A1198" s="1425"/>
      <c r="B1198" s="1162">
        <v>421.9</v>
      </c>
      <c r="C1198" s="1162">
        <v>421.9</v>
      </c>
      <c r="D1198" s="1163" t="s">
        <v>4966</v>
      </c>
    </row>
    <row r="1199" spans="1:4" s="1176" customFormat="1" ht="11.25" customHeight="1" x14ac:dyDescent="0.2">
      <c r="A1199" s="1426"/>
      <c r="B1199" s="1157">
        <v>491.9</v>
      </c>
      <c r="C1199" s="1157">
        <v>491.9</v>
      </c>
      <c r="D1199" s="1164" t="s">
        <v>11</v>
      </c>
    </row>
    <row r="1200" spans="1:4" s="1176" customFormat="1" ht="11.25" customHeight="1" x14ac:dyDescent="0.2">
      <c r="A1200" s="1425" t="s">
        <v>2911</v>
      </c>
      <c r="B1200" s="1162">
        <v>8284</v>
      </c>
      <c r="C1200" s="1162">
        <v>8284</v>
      </c>
      <c r="D1200" s="1163" t="s">
        <v>662</v>
      </c>
    </row>
    <row r="1201" spans="1:4" s="1176" customFormat="1" ht="11.25" customHeight="1" x14ac:dyDescent="0.2">
      <c r="A1201" s="1425"/>
      <c r="B1201" s="1162">
        <v>19383.03</v>
      </c>
      <c r="C1201" s="1162">
        <v>19383</v>
      </c>
      <c r="D1201" s="1163" t="s">
        <v>3180</v>
      </c>
    </row>
    <row r="1202" spans="1:4" s="1176" customFormat="1" ht="11.25" customHeight="1" x14ac:dyDescent="0.2">
      <c r="A1202" s="1426"/>
      <c r="B1202" s="1157">
        <v>27667.03</v>
      </c>
      <c r="C1202" s="1157">
        <v>27667</v>
      </c>
      <c r="D1202" s="1164" t="s">
        <v>11</v>
      </c>
    </row>
    <row r="1203" spans="1:4" s="1176" customFormat="1" ht="11.25" customHeight="1" x14ac:dyDescent="0.2">
      <c r="A1203" s="1425" t="s">
        <v>4458</v>
      </c>
      <c r="B1203" s="1162">
        <v>81.150000000000006</v>
      </c>
      <c r="C1203" s="1162">
        <v>81.150000000000006</v>
      </c>
      <c r="D1203" s="1163" t="s">
        <v>5039</v>
      </c>
    </row>
    <row r="1204" spans="1:4" s="1176" customFormat="1" ht="11.25" customHeight="1" x14ac:dyDescent="0.2">
      <c r="A1204" s="1426"/>
      <c r="B1204" s="1157">
        <v>81.150000000000006</v>
      </c>
      <c r="C1204" s="1157">
        <v>81.150000000000006</v>
      </c>
      <c r="D1204" s="1164" t="s">
        <v>11</v>
      </c>
    </row>
    <row r="1205" spans="1:4" s="1176" customFormat="1" ht="11.25" customHeight="1" x14ac:dyDescent="0.2">
      <c r="A1205" s="1425" t="s">
        <v>4384</v>
      </c>
      <c r="B1205" s="1162">
        <v>160</v>
      </c>
      <c r="C1205" s="1162">
        <v>160</v>
      </c>
      <c r="D1205" s="1163" t="s">
        <v>4939</v>
      </c>
    </row>
    <row r="1206" spans="1:4" s="1176" customFormat="1" ht="11.25" customHeight="1" x14ac:dyDescent="0.2">
      <c r="A1206" s="1426"/>
      <c r="B1206" s="1157">
        <v>160</v>
      </c>
      <c r="C1206" s="1157">
        <v>160</v>
      </c>
      <c r="D1206" s="1164" t="s">
        <v>11</v>
      </c>
    </row>
    <row r="1207" spans="1:4" s="1176" customFormat="1" ht="11.25" customHeight="1" x14ac:dyDescent="0.2">
      <c r="A1207" s="1425" t="s">
        <v>4459</v>
      </c>
      <c r="B1207" s="1162">
        <v>86.69</v>
      </c>
      <c r="C1207" s="1162">
        <v>86.687999999999988</v>
      </c>
      <c r="D1207" s="1163" t="s">
        <v>5039</v>
      </c>
    </row>
    <row r="1208" spans="1:4" s="1176" customFormat="1" ht="11.25" customHeight="1" x14ac:dyDescent="0.2">
      <c r="A1208" s="1426"/>
      <c r="B1208" s="1157">
        <v>86.69</v>
      </c>
      <c r="C1208" s="1157">
        <v>86.687999999999988</v>
      </c>
      <c r="D1208" s="1164" t="s">
        <v>11</v>
      </c>
    </row>
    <row r="1209" spans="1:4" s="1176" customFormat="1" ht="11.25" customHeight="1" x14ac:dyDescent="0.2">
      <c r="A1209" s="1425" t="s">
        <v>3106</v>
      </c>
      <c r="B1209" s="1162">
        <v>300</v>
      </c>
      <c r="C1209" s="1162">
        <v>300</v>
      </c>
      <c r="D1209" s="1163" t="s">
        <v>619</v>
      </c>
    </row>
    <row r="1210" spans="1:4" s="1176" customFormat="1" ht="11.25" customHeight="1" x14ac:dyDescent="0.2">
      <c r="A1210" s="1426"/>
      <c r="B1210" s="1157">
        <v>300</v>
      </c>
      <c r="C1210" s="1157">
        <v>300</v>
      </c>
      <c r="D1210" s="1164" t="s">
        <v>11</v>
      </c>
    </row>
    <row r="1211" spans="1:4" s="1176" customFormat="1" ht="11.25" customHeight="1" x14ac:dyDescent="0.2">
      <c r="A1211" s="1425" t="s">
        <v>4496</v>
      </c>
      <c r="B1211" s="1162">
        <v>100</v>
      </c>
      <c r="C1211" s="1162">
        <v>100</v>
      </c>
      <c r="D1211" s="1163" t="s">
        <v>4966</v>
      </c>
    </row>
    <row r="1212" spans="1:4" s="1176" customFormat="1" ht="11.25" customHeight="1" x14ac:dyDescent="0.2">
      <c r="A1212" s="1426"/>
      <c r="B1212" s="1157">
        <v>100</v>
      </c>
      <c r="C1212" s="1157">
        <v>100</v>
      </c>
      <c r="D1212" s="1164" t="s">
        <v>11</v>
      </c>
    </row>
    <row r="1213" spans="1:4" s="1176" customFormat="1" ht="11.25" customHeight="1" x14ac:dyDescent="0.2">
      <c r="A1213" s="1425" t="s">
        <v>3348</v>
      </c>
      <c r="B1213" s="1162">
        <v>200</v>
      </c>
      <c r="C1213" s="1162">
        <v>200</v>
      </c>
      <c r="D1213" s="1163" t="s">
        <v>3790</v>
      </c>
    </row>
    <row r="1214" spans="1:4" s="1176" customFormat="1" ht="11.25" customHeight="1" x14ac:dyDescent="0.2">
      <c r="A1214" s="1426"/>
      <c r="B1214" s="1157">
        <v>200</v>
      </c>
      <c r="C1214" s="1157">
        <v>200</v>
      </c>
      <c r="D1214" s="1164" t="s">
        <v>11</v>
      </c>
    </row>
    <row r="1215" spans="1:4" s="1176" customFormat="1" ht="11.25" customHeight="1" x14ac:dyDescent="0.2">
      <c r="A1215" s="1425" t="s">
        <v>1835</v>
      </c>
      <c r="B1215" s="1162">
        <v>70</v>
      </c>
      <c r="C1215" s="1162">
        <v>70</v>
      </c>
      <c r="D1215" s="1163" t="s">
        <v>4966</v>
      </c>
    </row>
    <row r="1216" spans="1:4" s="1176" customFormat="1" ht="11.25" customHeight="1" x14ac:dyDescent="0.2">
      <c r="A1216" s="1426"/>
      <c r="B1216" s="1157">
        <v>70</v>
      </c>
      <c r="C1216" s="1157">
        <v>70</v>
      </c>
      <c r="D1216" s="1164" t="s">
        <v>11</v>
      </c>
    </row>
    <row r="1217" spans="1:4" s="1176" customFormat="1" ht="11.25" customHeight="1" x14ac:dyDescent="0.2">
      <c r="A1217" s="1425" t="s">
        <v>5194</v>
      </c>
      <c r="B1217" s="1162">
        <v>30</v>
      </c>
      <c r="C1217" s="1162">
        <v>30</v>
      </c>
      <c r="D1217" s="1163" t="s">
        <v>657</v>
      </c>
    </row>
    <row r="1218" spans="1:4" s="1176" customFormat="1" ht="11.25" customHeight="1" x14ac:dyDescent="0.2">
      <c r="A1218" s="1426"/>
      <c r="B1218" s="1157">
        <v>30</v>
      </c>
      <c r="C1218" s="1157">
        <v>30</v>
      </c>
      <c r="D1218" s="1164" t="s">
        <v>11</v>
      </c>
    </row>
    <row r="1219" spans="1:4" s="1176" customFormat="1" ht="11.25" customHeight="1" x14ac:dyDescent="0.2">
      <c r="A1219" s="1425" t="s">
        <v>3137</v>
      </c>
      <c r="B1219" s="1162">
        <v>55</v>
      </c>
      <c r="C1219" s="1162">
        <v>55</v>
      </c>
      <c r="D1219" s="1163" t="s">
        <v>3300</v>
      </c>
    </row>
    <row r="1220" spans="1:4" s="1176" customFormat="1" ht="11.25" customHeight="1" x14ac:dyDescent="0.2">
      <c r="A1220" s="1426"/>
      <c r="B1220" s="1157">
        <v>55</v>
      </c>
      <c r="C1220" s="1157">
        <v>55</v>
      </c>
      <c r="D1220" s="1164" t="s">
        <v>11</v>
      </c>
    </row>
    <row r="1221" spans="1:4" s="1176" customFormat="1" ht="11.25" customHeight="1" x14ac:dyDescent="0.2">
      <c r="A1221" s="1425" t="s">
        <v>1836</v>
      </c>
      <c r="B1221" s="1162">
        <v>50</v>
      </c>
      <c r="C1221" s="1162">
        <v>50</v>
      </c>
      <c r="D1221" s="1163" t="s">
        <v>2641</v>
      </c>
    </row>
    <row r="1222" spans="1:4" s="1176" customFormat="1" ht="11.25" customHeight="1" x14ac:dyDescent="0.2">
      <c r="A1222" s="1426"/>
      <c r="B1222" s="1157">
        <v>50</v>
      </c>
      <c r="C1222" s="1157">
        <v>50</v>
      </c>
      <c r="D1222" s="1164" t="s">
        <v>11</v>
      </c>
    </row>
    <row r="1223" spans="1:4" s="1176" customFormat="1" ht="11.25" customHeight="1" x14ac:dyDescent="0.2">
      <c r="A1223" s="1425" t="s">
        <v>3349</v>
      </c>
      <c r="B1223" s="1162">
        <v>100</v>
      </c>
      <c r="C1223" s="1162">
        <v>100</v>
      </c>
      <c r="D1223" s="1163" t="s">
        <v>2641</v>
      </c>
    </row>
    <row r="1224" spans="1:4" s="1176" customFormat="1" ht="11.25" customHeight="1" x14ac:dyDescent="0.2">
      <c r="A1224" s="1426"/>
      <c r="B1224" s="1157">
        <v>100</v>
      </c>
      <c r="C1224" s="1157">
        <v>100</v>
      </c>
      <c r="D1224" s="1164" t="s">
        <v>11</v>
      </c>
    </row>
    <row r="1225" spans="1:4" s="1176" customFormat="1" ht="11.25" customHeight="1" x14ac:dyDescent="0.2">
      <c r="A1225" s="1425" t="s">
        <v>5195</v>
      </c>
      <c r="B1225" s="1162">
        <v>147</v>
      </c>
      <c r="C1225" s="1162">
        <v>147</v>
      </c>
      <c r="D1225" s="1163" t="s">
        <v>720</v>
      </c>
    </row>
    <row r="1226" spans="1:4" s="1176" customFormat="1" ht="11.25" customHeight="1" x14ac:dyDescent="0.2">
      <c r="A1226" s="1426"/>
      <c r="B1226" s="1157">
        <v>147</v>
      </c>
      <c r="C1226" s="1157">
        <v>147</v>
      </c>
      <c r="D1226" s="1164" t="s">
        <v>11</v>
      </c>
    </row>
    <row r="1227" spans="1:4" s="1176" customFormat="1" ht="11.25" customHeight="1" x14ac:dyDescent="0.2">
      <c r="A1227" s="1425" t="s">
        <v>3865</v>
      </c>
      <c r="B1227" s="1162">
        <v>50</v>
      </c>
      <c r="C1227" s="1162">
        <v>50</v>
      </c>
      <c r="D1227" s="1163" t="s">
        <v>2641</v>
      </c>
    </row>
    <row r="1228" spans="1:4" s="1176" customFormat="1" ht="11.25" customHeight="1" x14ac:dyDescent="0.2">
      <c r="A1228" s="1426"/>
      <c r="B1228" s="1157">
        <v>50</v>
      </c>
      <c r="C1228" s="1157">
        <v>50</v>
      </c>
      <c r="D1228" s="1164" t="s">
        <v>11</v>
      </c>
    </row>
    <row r="1229" spans="1:4" s="1176" customFormat="1" ht="11.25" customHeight="1" x14ac:dyDescent="0.2">
      <c r="A1229" s="1425" t="s">
        <v>1837</v>
      </c>
      <c r="B1229" s="1162">
        <v>100</v>
      </c>
      <c r="C1229" s="1162">
        <v>100</v>
      </c>
      <c r="D1229" s="1163" t="s">
        <v>2641</v>
      </c>
    </row>
    <row r="1230" spans="1:4" s="1176" customFormat="1" ht="11.25" customHeight="1" x14ac:dyDescent="0.2">
      <c r="A1230" s="1426"/>
      <c r="B1230" s="1157">
        <v>100</v>
      </c>
      <c r="C1230" s="1157">
        <v>100</v>
      </c>
      <c r="D1230" s="1164" t="s">
        <v>11</v>
      </c>
    </row>
    <row r="1231" spans="1:4" s="1176" customFormat="1" ht="11.25" customHeight="1" x14ac:dyDescent="0.2">
      <c r="A1231" s="1425" t="s">
        <v>5196</v>
      </c>
      <c r="B1231" s="1162">
        <v>98</v>
      </c>
      <c r="C1231" s="1162">
        <v>98</v>
      </c>
      <c r="D1231" s="1163" t="s">
        <v>2641</v>
      </c>
    </row>
    <row r="1232" spans="1:4" s="1176" customFormat="1" ht="11.25" customHeight="1" x14ac:dyDescent="0.2">
      <c r="A1232" s="1426"/>
      <c r="B1232" s="1157">
        <v>98</v>
      </c>
      <c r="C1232" s="1157">
        <v>98</v>
      </c>
      <c r="D1232" s="1164" t="s">
        <v>11</v>
      </c>
    </row>
    <row r="1233" spans="1:4" s="1176" customFormat="1" ht="11.25" customHeight="1" x14ac:dyDescent="0.2">
      <c r="A1233" s="1425" t="s">
        <v>3350</v>
      </c>
      <c r="B1233" s="1162">
        <v>29.1</v>
      </c>
      <c r="C1233" s="1162">
        <v>29.1</v>
      </c>
      <c r="D1233" s="1163" t="s">
        <v>2641</v>
      </c>
    </row>
    <row r="1234" spans="1:4" s="1176" customFormat="1" ht="11.25" customHeight="1" x14ac:dyDescent="0.2">
      <c r="A1234" s="1426"/>
      <c r="B1234" s="1157">
        <v>29.1</v>
      </c>
      <c r="C1234" s="1157">
        <v>29.1</v>
      </c>
      <c r="D1234" s="1164" t="s">
        <v>11</v>
      </c>
    </row>
    <row r="1235" spans="1:4" s="1176" customFormat="1" ht="11.25" customHeight="1" x14ac:dyDescent="0.2">
      <c r="A1235" s="1425" t="s">
        <v>2912</v>
      </c>
      <c r="B1235" s="1162">
        <v>96.5</v>
      </c>
      <c r="C1235" s="1162">
        <v>86.5</v>
      </c>
      <c r="D1235" s="1163" t="s">
        <v>2641</v>
      </c>
    </row>
    <row r="1236" spans="1:4" s="1176" customFormat="1" ht="11.25" customHeight="1" x14ac:dyDescent="0.2">
      <c r="A1236" s="1426"/>
      <c r="B1236" s="1157">
        <v>96.5</v>
      </c>
      <c r="C1236" s="1157">
        <v>86.5</v>
      </c>
      <c r="D1236" s="1164" t="s">
        <v>11</v>
      </c>
    </row>
    <row r="1237" spans="1:4" s="1176" customFormat="1" ht="11.25" customHeight="1" x14ac:dyDescent="0.2">
      <c r="A1237" s="1425" t="s">
        <v>2694</v>
      </c>
      <c r="B1237" s="1162">
        <v>50</v>
      </c>
      <c r="C1237" s="1162">
        <v>50</v>
      </c>
      <c r="D1237" s="1163" t="s">
        <v>2641</v>
      </c>
    </row>
    <row r="1238" spans="1:4" s="1176" customFormat="1" ht="11.25" customHeight="1" x14ac:dyDescent="0.2">
      <c r="A1238" s="1426"/>
      <c r="B1238" s="1157">
        <v>50</v>
      </c>
      <c r="C1238" s="1157">
        <v>50</v>
      </c>
      <c r="D1238" s="1164" t="s">
        <v>11</v>
      </c>
    </row>
    <row r="1239" spans="1:4" s="1176" customFormat="1" ht="11.25" customHeight="1" x14ac:dyDescent="0.2">
      <c r="A1239" s="1425" t="s">
        <v>1838</v>
      </c>
      <c r="B1239" s="1162">
        <v>80.599999999999994</v>
      </c>
      <c r="C1239" s="1162">
        <v>72.199999999999989</v>
      </c>
      <c r="D1239" s="1163" t="s">
        <v>2641</v>
      </c>
    </row>
    <row r="1240" spans="1:4" s="1176" customFormat="1" ht="11.25" customHeight="1" x14ac:dyDescent="0.2">
      <c r="A1240" s="1426"/>
      <c r="B1240" s="1157">
        <v>80.599999999999994</v>
      </c>
      <c r="C1240" s="1157">
        <v>72.199999999999989</v>
      </c>
      <c r="D1240" s="1164" t="s">
        <v>11</v>
      </c>
    </row>
    <row r="1241" spans="1:4" s="1176" customFormat="1" ht="11.25" customHeight="1" x14ac:dyDescent="0.2">
      <c r="A1241" s="1425" t="s">
        <v>5197</v>
      </c>
      <c r="B1241" s="1162">
        <v>33.5</v>
      </c>
      <c r="C1241" s="1162">
        <v>32.173000000000002</v>
      </c>
      <c r="D1241" s="1163" t="s">
        <v>2641</v>
      </c>
    </row>
    <row r="1242" spans="1:4" s="1176" customFormat="1" ht="11.25" customHeight="1" x14ac:dyDescent="0.2">
      <c r="A1242" s="1426"/>
      <c r="B1242" s="1157">
        <v>33.5</v>
      </c>
      <c r="C1242" s="1157">
        <v>32.173000000000002</v>
      </c>
      <c r="D1242" s="1164" t="s">
        <v>11</v>
      </c>
    </row>
    <row r="1243" spans="1:4" s="1176" customFormat="1" ht="11.25" customHeight="1" x14ac:dyDescent="0.2">
      <c r="A1243" s="1425" t="s">
        <v>1839</v>
      </c>
      <c r="B1243" s="1162">
        <v>50</v>
      </c>
      <c r="C1243" s="1162">
        <v>50</v>
      </c>
      <c r="D1243" s="1163" t="s">
        <v>2641</v>
      </c>
    </row>
    <row r="1244" spans="1:4" s="1176" customFormat="1" ht="11.25" customHeight="1" x14ac:dyDescent="0.2">
      <c r="A1244" s="1426"/>
      <c r="B1244" s="1157">
        <v>50</v>
      </c>
      <c r="C1244" s="1157">
        <v>50</v>
      </c>
      <c r="D1244" s="1164" t="s">
        <v>11</v>
      </c>
    </row>
    <row r="1245" spans="1:4" s="1176" customFormat="1" ht="11.25" customHeight="1" x14ac:dyDescent="0.2">
      <c r="A1245" s="1425" t="s">
        <v>3866</v>
      </c>
      <c r="B1245" s="1162">
        <v>50</v>
      </c>
      <c r="C1245" s="1162">
        <v>50</v>
      </c>
      <c r="D1245" s="1163" t="s">
        <v>2641</v>
      </c>
    </row>
    <row r="1246" spans="1:4" s="1176" customFormat="1" ht="11.25" customHeight="1" x14ac:dyDescent="0.2">
      <c r="A1246" s="1426"/>
      <c r="B1246" s="1157">
        <v>50</v>
      </c>
      <c r="C1246" s="1157">
        <v>50</v>
      </c>
      <c r="D1246" s="1164" t="s">
        <v>11</v>
      </c>
    </row>
    <row r="1247" spans="1:4" s="1176" customFormat="1" ht="11.25" customHeight="1" x14ac:dyDescent="0.2">
      <c r="A1247" s="1425" t="s">
        <v>2695</v>
      </c>
      <c r="B1247" s="1162">
        <v>100</v>
      </c>
      <c r="C1247" s="1162">
        <v>100</v>
      </c>
      <c r="D1247" s="1163" t="s">
        <v>2641</v>
      </c>
    </row>
    <row r="1248" spans="1:4" s="1176" customFormat="1" ht="11.25" customHeight="1" x14ac:dyDescent="0.2">
      <c r="A1248" s="1426"/>
      <c r="B1248" s="1157">
        <v>100</v>
      </c>
      <c r="C1248" s="1157">
        <v>100</v>
      </c>
      <c r="D1248" s="1164" t="s">
        <v>11</v>
      </c>
    </row>
    <row r="1249" spans="1:4" s="1176" customFormat="1" ht="11.25" customHeight="1" x14ac:dyDescent="0.2">
      <c r="A1249" s="1425" t="s">
        <v>2696</v>
      </c>
      <c r="B1249" s="1162">
        <v>100</v>
      </c>
      <c r="C1249" s="1162">
        <v>100</v>
      </c>
      <c r="D1249" s="1163" t="s">
        <v>2641</v>
      </c>
    </row>
    <row r="1250" spans="1:4" s="1176" customFormat="1" ht="11.25" customHeight="1" x14ac:dyDescent="0.2">
      <c r="A1250" s="1426"/>
      <c r="B1250" s="1157">
        <v>100</v>
      </c>
      <c r="C1250" s="1157">
        <v>100</v>
      </c>
      <c r="D1250" s="1164" t="s">
        <v>11</v>
      </c>
    </row>
    <row r="1251" spans="1:4" s="1176" customFormat="1" ht="11.25" customHeight="1" x14ac:dyDescent="0.2">
      <c r="A1251" s="1425" t="s">
        <v>2792</v>
      </c>
      <c r="B1251" s="1162">
        <v>50</v>
      </c>
      <c r="C1251" s="1162">
        <v>48</v>
      </c>
      <c r="D1251" s="1163" t="s">
        <v>2641</v>
      </c>
    </row>
    <row r="1252" spans="1:4" s="1176" customFormat="1" ht="11.25" customHeight="1" x14ac:dyDescent="0.2">
      <c r="A1252" s="1426"/>
      <c r="B1252" s="1157">
        <v>50</v>
      </c>
      <c r="C1252" s="1157">
        <v>48</v>
      </c>
      <c r="D1252" s="1164" t="s">
        <v>11</v>
      </c>
    </row>
    <row r="1253" spans="1:4" s="1176" customFormat="1" ht="11.25" customHeight="1" x14ac:dyDescent="0.2">
      <c r="A1253" s="1425" t="s">
        <v>5198</v>
      </c>
      <c r="B1253" s="1162">
        <v>100</v>
      </c>
      <c r="C1253" s="1162">
        <v>100</v>
      </c>
      <c r="D1253" s="1163" t="s">
        <v>2641</v>
      </c>
    </row>
    <row r="1254" spans="1:4" s="1176" customFormat="1" ht="11.25" customHeight="1" x14ac:dyDescent="0.2">
      <c r="A1254" s="1426"/>
      <c r="B1254" s="1157">
        <v>100</v>
      </c>
      <c r="C1254" s="1157">
        <v>100</v>
      </c>
      <c r="D1254" s="1164" t="s">
        <v>11</v>
      </c>
    </row>
    <row r="1255" spans="1:4" s="1176" customFormat="1" ht="11.25" customHeight="1" x14ac:dyDescent="0.2">
      <c r="A1255" s="1425" t="s">
        <v>1840</v>
      </c>
      <c r="B1255" s="1162">
        <v>100</v>
      </c>
      <c r="C1255" s="1162">
        <v>100</v>
      </c>
      <c r="D1255" s="1163" t="s">
        <v>2641</v>
      </c>
    </row>
    <row r="1256" spans="1:4" s="1176" customFormat="1" ht="11.25" customHeight="1" x14ac:dyDescent="0.2">
      <c r="A1256" s="1426"/>
      <c r="B1256" s="1157">
        <v>100</v>
      </c>
      <c r="C1256" s="1157">
        <v>100</v>
      </c>
      <c r="D1256" s="1164" t="s">
        <v>11</v>
      </c>
    </row>
    <row r="1257" spans="1:4" s="1176" customFormat="1" ht="11.25" customHeight="1" x14ac:dyDescent="0.2">
      <c r="A1257" s="1425" t="s">
        <v>2913</v>
      </c>
      <c r="B1257" s="1162">
        <v>50</v>
      </c>
      <c r="C1257" s="1162">
        <v>50</v>
      </c>
      <c r="D1257" s="1163" t="s">
        <v>2641</v>
      </c>
    </row>
    <row r="1258" spans="1:4" s="1176" customFormat="1" ht="11.25" customHeight="1" x14ac:dyDescent="0.2">
      <c r="A1258" s="1426"/>
      <c r="B1258" s="1157">
        <v>50</v>
      </c>
      <c r="C1258" s="1157">
        <v>50</v>
      </c>
      <c r="D1258" s="1164" t="s">
        <v>11</v>
      </c>
    </row>
    <row r="1259" spans="1:4" s="1176" customFormat="1" ht="11.25" customHeight="1" x14ac:dyDescent="0.2">
      <c r="A1259" s="1425" t="s">
        <v>2914</v>
      </c>
      <c r="B1259" s="1162">
        <v>90</v>
      </c>
      <c r="C1259" s="1162">
        <v>90</v>
      </c>
      <c r="D1259" s="1163" t="s">
        <v>2641</v>
      </c>
    </row>
    <row r="1260" spans="1:4" s="1176" customFormat="1" ht="11.25" customHeight="1" x14ac:dyDescent="0.2">
      <c r="A1260" s="1426"/>
      <c r="B1260" s="1157">
        <v>90</v>
      </c>
      <c r="C1260" s="1157">
        <v>90</v>
      </c>
      <c r="D1260" s="1164" t="s">
        <v>11</v>
      </c>
    </row>
    <row r="1261" spans="1:4" s="1176" customFormat="1" ht="21" x14ac:dyDescent="0.2">
      <c r="A1261" s="1425" t="s">
        <v>1841</v>
      </c>
      <c r="B1261" s="1162">
        <v>184</v>
      </c>
      <c r="C1261" s="1162">
        <v>184</v>
      </c>
      <c r="D1261" s="1163" t="s">
        <v>661</v>
      </c>
    </row>
    <row r="1262" spans="1:4" s="1176" customFormat="1" ht="11.25" customHeight="1" x14ac:dyDescent="0.2">
      <c r="A1262" s="1425"/>
      <c r="B1262" s="1162">
        <v>7232</v>
      </c>
      <c r="C1262" s="1162">
        <v>7232</v>
      </c>
      <c r="D1262" s="1163" t="s">
        <v>662</v>
      </c>
    </row>
    <row r="1263" spans="1:4" s="1176" customFormat="1" ht="11.25" customHeight="1" x14ac:dyDescent="0.2">
      <c r="A1263" s="1425"/>
      <c r="B1263" s="1162">
        <v>1268</v>
      </c>
      <c r="C1263" s="1162">
        <v>1268</v>
      </c>
      <c r="D1263" s="1163" t="s">
        <v>659</v>
      </c>
    </row>
    <row r="1264" spans="1:4" s="1176" customFormat="1" ht="21" x14ac:dyDescent="0.2">
      <c r="A1264" s="1425"/>
      <c r="B1264" s="1162">
        <v>200</v>
      </c>
      <c r="C1264" s="1162">
        <v>200</v>
      </c>
      <c r="D1264" s="1163" t="s">
        <v>658</v>
      </c>
    </row>
    <row r="1265" spans="1:4" s="1176" customFormat="1" ht="11.25" customHeight="1" x14ac:dyDescent="0.2">
      <c r="A1265" s="1425"/>
      <c r="B1265" s="1162">
        <v>2488.0100000000002</v>
      </c>
      <c r="C1265" s="1162">
        <v>2488</v>
      </c>
      <c r="D1265" s="1163" t="s">
        <v>3180</v>
      </c>
    </row>
    <row r="1266" spans="1:4" s="1176" customFormat="1" ht="11.25" customHeight="1" x14ac:dyDescent="0.2">
      <c r="A1266" s="1426"/>
      <c r="B1266" s="1157">
        <v>11372.01</v>
      </c>
      <c r="C1266" s="1157">
        <v>11372</v>
      </c>
      <c r="D1266" s="1164" t="s">
        <v>11</v>
      </c>
    </row>
    <row r="1267" spans="1:4" s="1176" customFormat="1" ht="11.25" customHeight="1" x14ac:dyDescent="0.2">
      <c r="A1267" s="1425" t="s">
        <v>2756</v>
      </c>
      <c r="B1267" s="1162">
        <v>500</v>
      </c>
      <c r="C1267" s="1162">
        <v>500</v>
      </c>
      <c r="D1267" s="1163" t="s">
        <v>5008</v>
      </c>
    </row>
    <row r="1268" spans="1:4" s="1176" customFormat="1" ht="11.25" customHeight="1" x14ac:dyDescent="0.2">
      <c r="A1268" s="1426"/>
      <c r="B1268" s="1157">
        <v>500</v>
      </c>
      <c r="C1268" s="1157">
        <v>500</v>
      </c>
      <c r="D1268" s="1164" t="s">
        <v>11</v>
      </c>
    </row>
    <row r="1269" spans="1:4" s="1176" customFormat="1" ht="11.25" customHeight="1" x14ac:dyDescent="0.2">
      <c r="A1269" s="1425" t="s">
        <v>3867</v>
      </c>
      <c r="B1269" s="1162">
        <v>249.85000000000002</v>
      </c>
      <c r="C1269" s="1162">
        <v>249.85000000000002</v>
      </c>
      <c r="D1269" s="1163" t="s">
        <v>3791</v>
      </c>
    </row>
    <row r="1270" spans="1:4" s="1176" customFormat="1" ht="11.25" customHeight="1" x14ac:dyDescent="0.2">
      <c r="A1270" s="1426"/>
      <c r="B1270" s="1157">
        <v>249.85000000000002</v>
      </c>
      <c r="C1270" s="1157">
        <v>249.85000000000002</v>
      </c>
      <c r="D1270" s="1164" t="s">
        <v>11</v>
      </c>
    </row>
    <row r="1271" spans="1:4" s="1176" customFormat="1" ht="11.25" customHeight="1" x14ac:dyDescent="0.2">
      <c r="A1271" s="1425" t="s">
        <v>5199</v>
      </c>
      <c r="B1271" s="1162">
        <v>99.55</v>
      </c>
      <c r="C1271" s="1162">
        <v>99.548000000000002</v>
      </c>
      <c r="D1271" s="1163" t="s">
        <v>3492</v>
      </c>
    </row>
    <row r="1272" spans="1:4" s="1176" customFormat="1" ht="11.25" customHeight="1" x14ac:dyDescent="0.2">
      <c r="A1272" s="1426"/>
      <c r="B1272" s="1157">
        <v>99.55</v>
      </c>
      <c r="C1272" s="1157">
        <v>99.548000000000002</v>
      </c>
      <c r="D1272" s="1164" t="s">
        <v>11</v>
      </c>
    </row>
    <row r="1273" spans="1:4" s="1176" customFormat="1" ht="11.25" customHeight="1" x14ac:dyDescent="0.2">
      <c r="A1273" s="1425" t="s">
        <v>4497</v>
      </c>
      <c r="B1273" s="1162">
        <v>610</v>
      </c>
      <c r="C1273" s="1162">
        <v>610</v>
      </c>
      <c r="D1273" s="1163" t="s">
        <v>4966</v>
      </c>
    </row>
    <row r="1274" spans="1:4" s="1176" customFormat="1" ht="11.25" customHeight="1" x14ac:dyDescent="0.2">
      <c r="A1274" s="1426"/>
      <c r="B1274" s="1157">
        <v>610</v>
      </c>
      <c r="C1274" s="1157">
        <v>610</v>
      </c>
      <c r="D1274" s="1164" t="s">
        <v>11</v>
      </c>
    </row>
    <row r="1275" spans="1:4" s="1176" customFormat="1" ht="11.25" customHeight="1" x14ac:dyDescent="0.2">
      <c r="A1275" s="1425" t="s">
        <v>3584</v>
      </c>
      <c r="B1275" s="1162">
        <v>77.5</v>
      </c>
      <c r="C1275" s="1162">
        <v>77.5</v>
      </c>
      <c r="D1275" s="1163" t="s">
        <v>720</v>
      </c>
    </row>
    <row r="1276" spans="1:4" s="1176" customFormat="1" ht="11.25" customHeight="1" x14ac:dyDescent="0.2">
      <c r="A1276" s="1426"/>
      <c r="B1276" s="1157">
        <v>77.5</v>
      </c>
      <c r="C1276" s="1157">
        <v>77.5</v>
      </c>
      <c r="D1276" s="1164" t="s">
        <v>11</v>
      </c>
    </row>
    <row r="1277" spans="1:4" s="1176" customFormat="1" ht="11.25" customHeight="1" x14ac:dyDescent="0.2">
      <c r="A1277" s="1425" t="s">
        <v>5200</v>
      </c>
      <c r="B1277" s="1162">
        <v>150</v>
      </c>
      <c r="C1277" s="1162">
        <v>150</v>
      </c>
      <c r="D1277" s="1163" t="s">
        <v>3492</v>
      </c>
    </row>
    <row r="1278" spans="1:4" s="1176" customFormat="1" ht="11.25" customHeight="1" x14ac:dyDescent="0.2">
      <c r="A1278" s="1426"/>
      <c r="B1278" s="1157">
        <v>150</v>
      </c>
      <c r="C1278" s="1157">
        <v>150</v>
      </c>
      <c r="D1278" s="1164" t="s">
        <v>11</v>
      </c>
    </row>
    <row r="1279" spans="1:4" s="1176" customFormat="1" ht="11.25" customHeight="1" x14ac:dyDescent="0.2">
      <c r="A1279" s="1425" t="s">
        <v>3525</v>
      </c>
      <c r="B1279" s="1162">
        <v>120</v>
      </c>
      <c r="C1279" s="1162">
        <v>120</v>
      </c>
      <c r="D1279" s="1163" t="s">
        <v>4945</v>
      </c>
    </row>
    <row r="1280" spans="1:4" s="1176" customFormat="1" ht="11.25" customHeight="1" x14ac:dyDescent="0.2">
      <c r="A1280" s="1425"/>
      <c r="B1280" s="1162">
        <v>200</v>
      </c>
      <c r="C1280" s="1162">
        <v>200</v>
      </c>
      <c r="D1280" s="1163" t="s">
        <v>400</v>
      </c>
    </row>
    <row r="1281" spans="1:4" s="1176" customFormat="1" ht="11.25" customHeight="1" x14ac:dyDescent="0.2">
      <c r="A1281" s="1426"/>
      <c r="B1281" s="1157">
        <v>320</v>
      </c>
      <c r="C1281" s="1157">
        <v>320</v>
      </c>
      <c r="D1281" s="1164" t="s">
        <v>11</v>
      </c>
    </row>
    <row r="1282" spans="1:4" s="1176" customFormat="1" ht="11.25" customHeight="1" x14ac:dyDescent="0.2">
      <c r="A1282" s="1425" t="s">
        <v>3107</v>
      </c>
      <c r="B1282" s="1162">
        <v>100</v>
      </c>
      <c r="C1282" s="1162">
        <v>100</v>
      </c>
      <c r="D1282" s="1163" t="s">
        <v>4945</v>
      </c>
    </row>
    <row r="1283" spans="1:4" s="1176" customFormat="1" ht="11.25" customHeight="1" x14ac:dyDescent="0.2">
      <c r="A1283" s="1426"/>
      <c r="B1283" s="1157">
        <v>100</v>
      </c>
      <c r="C1283" s="1157">
        <v>100</v>
      </c>
      <c r="D1283" s="1164" t="s">
        <v>11</v>
      </c>
    </row>
    <row r="1284" spans="1:4" s="1176" customFormat="1" ht="11.25" customHeight="1" x14ac:dyDescent="0.2">
      <c r="A1284" s="1425" t="s">
        <v>429</v>
      </c>
      <c r="B1284" s="1162">
        <v>385</v>
      </c>
      <c r="C1284" s="1162">
        <v>385</v>
      </c>
      <c r="D1284" s="1163" t="s">
        <v>5201</v>
      </c>
    </row>
    <row r="1285" spans="1:4" s="1176" customFormat="1" ht="11.25" customHeight="1" x14ac:dyDescent="0.2">
      <c r="A1285" s="1426"/>
      <c r="B1285" s="1157">
        <v>385</v>
      </c>
      <c r="C1285" s="1157">
        <v>385</v>
      </c>
      <c r="D1285" s="1164" t="s">
        <v>11</v>
      </c>
    </row>
    <row r="1286" spans="1:4" s="1176" customFormat="1" ht="11.25" customHeight="1" x14ac:dyDescent="0.2">
      <c r="A1286" s="1425" t="s">
        <v>3540</v>
      </c>
      <c r="B1286" s="1162">
        <v>200</v>
      </c>
      <c r="C1286" s="1162">
        <v>200</v>
      </c>
      <c r="D1286" s="1163" t="s">
        <v>4941</v>
      </c>
    </row>
    <row r="1287" spans="1:4" s="1176" customFormat="1" ht="11.25" customHeight="1" x14ac:dyDescent="0.2">
      <c r="A1287" s="1426"/>
      <c r="B1287" s="1157">
        <v>200</v>
      </c>
      <c r="C1287" s="1157">
        <v>200</v>
      </c>
      <c r="D1287" s="1164" t="s">
        <v>11</v>
      </c>
    </row>
    <row r="1288" spans="1:4" s="1176" customFormat="1" ht="11.25" customHeight="1" x14ac:dyDescent="0.2">
      <c r="A1288" s="1425" t="s">
        <v>3125</v>
      </c>
      <c r="B1288" s="1162">
        <v>199</v>
      </c>
      <c r="C1288" s="1162">
        <v>99.5</v>
      </c>
      <c r="D1288" s="1163" t="s">
        <v>4941</v>
      </c>
    </row>
    <row r="1289" spans="1:4" s="1176" customFormat="1" ht="11.25" customHeight="1" x14ac:dyDescent="0.2">
      <c r="A1289" s="1426"/>
      <c r="B1289" s="1157">
        <v>199</v>
      </c>
      <c r="C1289" s="1157">
        <v>99.5</v>
      </c>
      <c r="D1289" s="1164" t="s">
        <v>11</v>
      </c>
    </row>
    <row r="1290" spans="1:4" s="1176" customFormat="1" ht="11.25" customHeight="1" x14ac:dyDescent="0.2">
      <c r="A1290" s="1425" t="s">
        <v>3868</v>
      </c>
      <c r="B1290" s="1162">
        <v>50</v>
      </c>
      <c r="C1290" s="1162">
        <v>50</v>
      </c>
      <c r="D1290" s="1163" t="s">
        <v>2641</v>
      </c>
    </row>
    <row r="1291" spans="1:4" s="1176" customFormat="1" ht="11.25" customHeight="1" x14ac:dyDescent="0.2">
      <c r="A1291" s="1426"/>
      <c r="B1291" s="1157">
        <v>50</v>
      </c>
      <c r="C1291" s="1157">
        <v>50</v>
      </c>
      <c r="D1291" s="1164" t="s">
        <v>11</v>
      </c>
    </row>
    <row r="1292" spans="1:4" s="1176" customFormat="1" ht="11.25" customHeight="1" x14ac:dyDescent="0.2">
      <c r="A1292" s="1425" t="s">
        <v>5202</v>
      </c>
      <c r="B1292" s="1162">
        <v>200</v>
      </c>
      <c r="C1292" s="1162">
        <v>200</v>
      </c>
      <c r="D1292" s="1163" t="s">
        <v>3836</v>
      </c>
    </row>
    <row r="1293" spans="1:4" s="1176" customFormat="1" ht="11.25" customHeight="1" x14ac:dyDescent="0.2">
      <c r="A1293" s="1426"/>
      <c r="B1293" s="1157">
        <v>200</v>
      </c>
      <c r="C1293" s="1157">
        <v>200</v>
      </c>
      <c r="D1293" s="1164" t="s">
        <v>11</v>
      </c>
    </row>
    <row r="1294" spans="1:4" s="1176" customFormat="1" ht="11.25" customHeight="1" x14ac:dyDescent="0.2">
      <c r="A1294" s="1425" t="s">
        <v>3351</v>
      </c>
      <c r="B1294" s="1162">
        <v>50</v>
      </c>
      <c r="C1294" s="1162">
        <v>50</v>
      </c>
      <c r="D1294" s="1163" t="s">
        <v>2641</v>
      </c>
    </row>
    <row r="1295" spans="1:4" s="1176" customFormat="1" ht="11.25" customHeight="1" x14ac:dyDescent="0.2">
      <c r="A1295" s="1426"/>
      <c r="B1295" s="1157">
        <v>50</v>
      </c>
      <c r="C1295" s="1157">
        <v>50</v>
      </c>
      <c r="D1295" s="1164" t="s">
        <v>11</v>
      </c>
    </row>
    <row r="1296" spans="1:4" s="1176" customFormat="1" ht="11.25" customHeight="1" x14ac:dyDescent="0.2">
      <c r="A1296" s="1425" t="s">
        <v>5203</v>
      </c>
      <c r="B1296" s="1162">
        <v>130</v>
      </c>
      <c r="C1296" s="1162">
        <v>0</v>
      </c>
      <c r="D1296" s="1163" t="s">
        <v>3213</v>
      </c>
    </row>
    <row r="1297" spans="1:4" s="1176" customFormat="1" ht="11.25" customHeight="1" x14ac:dyDescent="0.2">
      <c r="A1297" s="1426"/>
      <c r="B1297" s="1157">
        <v>130</v>
      </c>
      <c r="C1297" s="1157">
        <v>0</v>
      </c>
      <c r="D1297" s="1164" t="s">
        <v>11</v>
      </c>
    </row>
    <row r="1298" spans="1:4" s="1176" customFormat="1" ht="11.25" customHeight="1" x14ac:dyDescent="0.2">
      <c r="A1298" s="1425" t="s">
        <v>433</v>
      </c>
      <c r="B1298" s="1162">
        <v>300</v>
      </c>
      <c r="C1298" s="1162">
        <v>98.9</v>
      </c>
      <c r="D1298" s="1163" t="s">
        <v>5204</v>
      </c>
    </row>
    <row r="1299" spans="1:4" s="1176" customFormat="1" ht="11.25" customHeight="1" x14ac:dyDescent="0.2">
      <c r="A1299" s="1426"/>
      <c r="B1299" s="1157">
        <v>300</v>
      </c>
      <c r="C1299" s="1157">
        <v>98.9</v>
      </c>
      <c r="D1299" s="1164" t="s">
        <v>11</v>
      </c>
    </row>
    <row r="1300" spans="1:4" s="1176" customFormat="1" ht="11.25" customHeight="1" x14ac:dyDescent="0.2">
      <c r="A1300" s="1425" t="s">
        <v>3869</v>
      </c>
      <c r="B1300" s="1162">
        <v>80</v>
      </c>
      <c r="C1300" s="1162">
        <v>80</v>
      </c>
      <c r="D1300" s="1163" t="s">
        <v>3324</v>
      </c>
    </row>
    <row r="1301" spans="1:4" s="1176" customFormat="1" ht="11.25" customHeight="1" x14ac:dyDescent="0.2">
      <c r="A1301" s="1426"/>
      <c r="B1301" s="1157">
        <v>80</v>
      </c>
      <c r="C1301" s="1157">
        <v>80</v>
      </c>
      <c r="D1301" s="1164" t="s">
        <v>11</v>
      </c>
    </row>
    <row r="1302" spans="1:4" s="1176" customFormat="1" ht="11.25" customHeight="1" x14ac:dyDescent="0.2">
      <c r="A1302" s="1425" t="s">
        <v>1842</v>
      </c>
      <c r="B1302" s="1162">
        <v>19.420000000000002</v>
      </c>
      <c r="C1302" s="1162">
        <v>19.417000000000002</v>
      </c>
      <c r="D1302" s="1163" t="s">
        <v>648</v>
      </c>
    </row>
    <row r="1303" spans="1:4" s="1176" customFormat="1" ht="11.25" customHeight="1" x14ac:dyDescent="0.2">
      <c r="A1303" s="1426"/>
      <c r="B1303" s="1157">
        <v>19.420000000000002</v>
      </c>
      <c r="C1303" s="1157">
        <v>19.417000000000002</v>
      </c>
      <c r="D1303" s="1164" t="s">
        <v>11</v>
      </c>
    </row>
    <row r="1304" spans="1:4" s="1176" customFormat="1" ht="11.25" customHeight="1" x14ac:dyDescent="0.2">
      <c r="A1304" s="1425" t="s">
        <v>1843</v>
      </c>
      <c r="B1304" s="1162">
        <v>1100</v>
      </c>
      <c r="C1304" s="1162">
        <v>1100</v>
      </c>
      <c r="D1304" s="1163" t="s">
        <v>673</v>
      </c>
    </row>
    <row r="1305" spans="1:4" s="1176" customFormat="1" ht="11.25" customHeight="1" x14ac:dyDescent="0.2">
      <c r="A1305" s="1425"/>
      <c r="B1305" s="1162">
        <v>134.5</v>
      </c>
      <c r="C1305" s="1162">
        <v>134.5</v>
      </c>
      <c r="D1305" s="1163" t="s">
        <v>4966</v>
      </c>
    </row>
    <row r="1306" spans="1:4" s="1176" customFormat="1" ht="11.25" customHeight="1" x14ac:dyDescent="0.2">
      <c r="A1306" s="1426"/>
      <c r="B1306" s="1157">
        <v>1234.5</v>
      </c>
      <c r="C1306" s="1157">
        <v>1234.5</v>
      </c>
      <c r="D1306" s="1164" t="s">
        <v>11</v>
      </c>
    </row>
    <row r="1307" spans="1:4" s="1176" customFormat="1" ht="11.25" customHeight="1" x14ac:dyDescent="0.2">
      <c r="A1307" s="1425" t="s">
        <v>1844</v>
      </c>
      <c r="B1307" s="1162">
        <v>440</v>
      </c>
      <c r="C1307" s="1162">
        <v>440</v>
      </c>
      <c r="D1307" s="1163" t="s">
        <v>673</v>
      </c>
    </row>
    <row r="1308" spans="1:4" s="1176" customFormat="1" ht="11.25" customHeight="1" x14ac:dyDescent="0.2">
      <c r="A1308" s="1425"/>
      <c r="B1308" s="1162">
        <v>70</v>
      </c>
      <c r="C1308" s="1162">
        <v>70</v>
      </c>
      <c r="D1308" s="1163" t="s">
        <v>3300</v>
      </c>
    </row>
    <row r="1309" spans="1:4" s="1176" customFormat="1" ht="11.25" customHeight="1" x14ac:dyDescent="0.2">
      <c r="A1309" s="1425"/>
      <c r="B1309" s="1162">
        <v>200</v>
      </c>
      <c r="C1309" s="1162">
        <v>200</v>
      </c>
      <c r="D1309" s="1163" t="s">
        <v>4966</v>
      </c>
    </row>
    <row r="1310" spans="1:4" s="1176" customFormat="1" ht="11.25" customHeight="1" x14ac:dyDescent="0.2">
      <c r="A1310" s="1426"/>
      <c r="B1310" s="1157">
        <v>710</v>
      </c>
      <c r="C1310" s="1157">
        <v>710</v>
      </c>
      <c r="D1310" s="1164" t="s">
        <v>11</v>
      </c>
    </row>
    <row r="1311" spans="1:4" s="1176" customFormat="1" ht="11.25" customHeight="1" x14ac:dyDescent="0.2">
      <c r="A1311" s="1425" t="s">
        <v>4421</v>
      </c>
      <c r="B1311" s="1162">
        <v>35</v>
      </c>
      <c r="C1311" s="1162">
        <v>35</v>
      </c>
      <c r="D1311" s="1163" t="s">
        <v>4945</v>
      </c>
    </row>
    <row r="1312" spans="1:4" s="1176" customFormat="1" ht="11.25" customHeight="1" x14ac:dyDescent="0.2">
      <c r="A1312" s="1426"/>
      <c r="B1312" s="1157">
        <v>35</v>
      </c>
      <c r="C1312" s="1157">
        <v>35</v>
      </c>
      <c r="D1312" s="1164" t="s">
        <v>11</v>
      </c>
    </row>
    <row r="1313" spans="1:4" s="1176" customFormat="1" ht="11.25" customHeight="1" x14ac:dyDescent="0.2">
      <c r="A1313" s="1425" t="s">
        <v>2697</v>
      </c>
      <c r="B1313" s="1162">
        <v>220</v>
      </c>
      <c r="C1313" s="1162">
        <v>220</v>
      </c>
      <c r="D1313" s="1163" t="s">
        <v>673</v>
      </c>
    </row>
    <row r="1314" spans="1:4" s="1176" customFormat="1" ht="11.25" customHeight="1" x14ac:dyDescent="0.2">
      <c r="A1314" s="1425"/>
      <c r="B1314" s="1162">
        <v>30</v>
      </c>
      <c r="C1314" s="1162">
        <v>30</v>
      </c>
      <c r="D1314" s="1163" t="s">
        <v>3300</v>
      </c>
    </row>
    <row r="1315" spans="1:4" s="1176" customFormat="1" ht="11.25" customHeight="1" x14ac:dyDescent="0.2">
      <c r="A1315" s="1426"/>
      <c r="B1315" s="1157">
        <v>250</v>
      </c>
      <c r="C1315" s="1157">
        <v>250</v>
      </c>
      <c r="D1315" s="1164" t="s">
        <v>11</v>
      </c>
    </row>
    <row r="1316" spans="1:4" s="1176" customFormat="1" ht="11.25" customHeight="1" x14ac:dyDescent="0.2">
      <c r="A1316" s="1425" t="s">
        <v>3870</v>
      </c>
      <c r="B1316" s="1162">
        <v>50</v>
      </c>
      <c r="C1316" s="1162">
        <v>50</v>
      </c>
      <c r="D1316" s="1163" t="s">
        <v>4945</v>
      </c>
    </row>
    <row r="1317" spans="1:4" s="1176" customFormat="1" ht="11.25" customHeight="1" x14ac:dyDescent="0.2">
      <c r="A1317" s="1426"/>
      <c r="B1317" s="1157">
        <v>50</v>
      </c>
      <c r="C1317" s="1157">
        <v>50</v>
      </c>
      <c r="D1317" s="1164" t="s">
        <v>11</v>
      </c>
    </row>
    <row r="1318" spans="1:4" s="1176" customFormat="1" ht="11.25" customHeight="1" x14ac:dyDescent="0.2">
      <c r="A1318" s="1425" t="s">
        <v>5205</v>
      </c>
      <c r="B1318" s="1162">
        <v>298.39999999999998</v>
      </c>
      <c r="C1318" s="1162">
        <v>142.31124</v>
      </c>
      <c r="D1318" s="1163" t="s">
        <v>650</v>
      </c>
    </row>
    <row r="1319" spans="1:4" s="1176" customFormat="1" ht="11.25" customHeight="1" x14ac:dyDescent="0.2">
      <c r="A1319" s="1426"/>
      <c r="B1319" s="1157">
        <v>298.39999999999998</v>
      </c>
      <c r="C1319" s="1157">
        <v>142.31124</v>
      </c>
      <c r="D1319" s="1164" t="s">
        <v>11</v>
      </c>
    </row>
    <row r="1320" spans="1:4" s="1176" customFormat="1" ht="11.25" customHeight="1" x14ac:dyDescent="0.2">
      <c r="A1320" s="1425" t="s">
        <v>5206</v>
      </c>
      <c r="B1320" s="1162">
        <v>40</v>
      </c>
      <c r="C1320" s="1162">
        <v>40</v>
      </c>
      <c r="D1320" s="1163" t="s">
        <v>657</v>
      </c>
    </row>
    <row r="1321" spans="1:4" s="1176" customFormat="1" ht="11.25" customHeight="1" x14ac:dyDescent="0.2">
      <c r="A1321" s="1426"/>
      <c r="B1321" s="1157">
        <v>40</v>
      </c>
      <c r="C1321" s="1157">
        <v>40</v>
      </c>
      <c r="D1321" s="1164" t="s">
        <v>11</v>
      </c>
    </row>
    <row r="1322" spans="1:4" s="1176" customFormat="1" ht="11.25" customHeight="1" x14ac:dyDescent="0.2">
      <c r="A1322" s="1425" t="s">
        <v>2762</v>
      </c>
      <c r="B1322" s="1162">
        <v>270</v>
      </c>
      <c r="C1322" s="1162">
        <v>270</v>
      </c>
      <c r="D1322" s="1163" t="s">
        <v>4945</v>
      </c>
    </row>
    <row r="1323" spans="1:4" s="1176" customFormat="1" ht="11.25" customHeight="1" x14ac:dyDescent="0.2">
      <c r="A1323" s="1426"/>
      <c r="B1323" s="1157">
        <v>270</v>
      </c>
      <c r="C1323" s="1157">
        <v>270</v>
      </c>
      <c r="D1323" s="1164" t="s">
        <v>11</v>
      </c>
    </row>
    <row r="1324" spans="1:4" s="1176" customFormat="1" ht="11.25" customHeight="1" x14ac:dyDescent="0.2">
      <c r="A1324" s="1425" t="s">
        <v>5207</v>
      </c>
      <c r="B1324" s="1162">
        <v>65</v>
      </c>
      <c r="C1324" s="1162">
        <v>65</v>
      </c>
      <c r="D1324" s="1163" t="s">
        <v>3300</v>
      </c>
    </row>
    <row r="1325" spans="1:4" s="1176" customFormat="1" ht="11.25" customHeight="1" x14ac:dyDescent="0.2">
      <c r="A1325" s="1426"/>
      <c r="B1325" s="1157">
        <v>65</v>
      </c>
      <c r="C1325" s="1157">
        <v>65</v>
      </c>
      <c r="D1325" s="1164" t="s">
        <v>11</v>
      </c>
    </row>
    <row r="1326" spans="1:4" s="1176" customFormat="1" ht="11.25" customHeight="1" x14ac:dyDescent="0.2">
      <c r="A1326" s="1425" t="s">
        <v>5208</v>
      </c>
      <c r="B1326" s="1162">
        <v>149</v>
      </c>
      <c r="C1326" s="1162">
        <v>149</v>
      </c>
      <c r="D1326" s="1163" t="s">
        <v>720</v>
      </c>
    </row>
    <row r="1327" spans="1:4" s="1176" customFormat="1" ht="11.25" customHeight="1" x14ac:dyDescent="0.2">
      <c r="A1327" s="1426"/>
      <c r="B1327" s="1157">
        <v>149</v>
      </c>
      <c r="C1327" s="1157">
        <v>149</v>
      </c>
      <c r="D1327" s="1164" t="s">
        <v>11</v>
      </c>
    </row>
    <row r="1328" spans="1:4" s="1176" customFormat="1" ht="11.25" customHeight="1" x14ac:dyDescent="0.2">
      <c r="A1328" s="1425" t="s">
        <v>2915</v>
      </c>
      <c r="B1328" s="1162">
        <v>160</v>
      </c>
      <c r="C1328" s="1162">
        <v>160</v>
      </c>
      <c r="D1328" s="1163" t="s">
        <v>617</v>
      </c>
    </row>
    <row r="1329" spans="1:4" s="1176" customFormat="1" ht="11.25" customHeight="1" x14ac:dyDescent="0.2">
      <c r="A1329" s="1426"/>
      <c r="B1329" s="1157">
        <v>160</v>
      </c>
      <c r="C1329" s="1157">
        <v>160</v>
      </c>
      <c r="D1329" s="1164" t="s">
        <v>11</v>
      </c>
    </row>
    <row r="1330" spans="1:4" s="1176" customFormat="1" ht="11.25" customHeight="1" x14ac:dyDescent="0.2">
      <c r="A1330" s="1425" t="s">
        <v>3151</v>
      </c>
      <c r="B1330" s="1162">
        <v>150</v>
      </c>
      <c r="C1330" s="1162">
        <v>150</v>
      </c>
      <c r="D1330" s="1163" t="s">
        <v>5025</v>
      </c>
    </row>
    <row r="1331" spans="1:4" s="1176" customFormat="1" ht="11.25" customHeight="1" x14ac:dyDescent="0.2">
      <c r="A1331" s="1425"/>
      <c r="B1331" s="1162">
        <v>50</v>
      </c>
      <c r="C1331" s="1162">
        <v>50</v>
      </c>
      <c r="D1331" s="1163" t="s">
        <v>4534</v>
      </c>
    </row>
    <row r="1332" spans="1:4" s="1176" customFormat="1" ht="11.25" customHeight="1" x14ac:dyDescent="0.2">
      <c r="A1332" s="1426"/>
      <c r="B1332" s="1157">
        <v>200</v>
      </c>
      <c r="C1332" s="1157">
        <v>200</v>
      </c>
      <c r="D1332" s="1164" t="s">
        <v>11</v>
      </c>
    </row>
    <row r="1333" spans="1:4" s="1176" customFormat="1" ht="11.25" customHeight="1" x14ac:dyDescent="0.2">
      <c r="A1333" s="1425" t="s">
        <v>3126</v>
      </c>
      <c r="B1333" s="1162">
        <v>400</v>
      </c>
      <c r="C1333" s="1162">
        <v>399.33</v>
      </c>
      <c r="D1333" s="1163" t="s">
        <v>4941</v>
      </c>
    </row>
    <row r="1334" spans="1:4" s="1176" customFormat="1" ht="11.25" customHeight="1" x14ac:dyDescent="0.2">
      <c r="A1334" s="1426"/>
      <c r="B1334" s="1157">
        <v>400</v>
      </c>
      <c r="C1334" s="1157">
        <v>399.33</v>
      </c>
      <c r="D1334" s="1164" t="s">
        <v>11</v>
      </c>
    </row>
    <row r="1335" spans="1:4" s="1176" customFormat="1" ht="11.25" customHeight="1" x14ac:dyDescent="0.2">
      <c r="A1335" s="1425" t="s">
        <v>5209</v>
      </c>
      <c r="B1335" s="1162">
        <v>500</v>
      </c>
      <c r="C1335" s="1162">
        <v>500</v>
      </c>
      <c r="D1335" s="1163" t="s">
        <v>618</v>
      </c>
    </row>
    <row r="1336" spans="1:4" s="1176" customFormat="1" ht="11.25" customHeight="1" x14ac:dyDescent="0.2">
      <c r="A1336" s="1426"/>
      <c r="B1336" s="1157">
        <v>500</v>
      </c>
      <c r="C1336" s="1157">
        <v>500</v>
      </c>
      <c r="D1336" s="1164" t="s">
        <v>11</v>
      </c>
    </row>
    <row r="1337" spans="1:4" s="1176" customFormat="1" ht="11.25" customHeight="1" x14ac:dyDescent="0.2">
      <c r="A1337" s="1425" t="s">
        <v>381</v>
      </c>
      <c r="B1337" s="1162">
        <v>407</v>
      </c>
      <c r="C1337" s="1162">
        <v>407</v>
      </c>
      <c r="D1337" s="1163" t="s">
        <v>618</v>
      </c>
    </row>
    <row r="1338" spans="1:4" s="1176" customFormat="1" ht="11.25" customHeight="1" x14ac:dyDescent="0.2">
      <c r="A1338" s="1426"/>
      <c r="B1338" s="1157">
        <v>407</v>
      </c>
      <c r="C1338" s="1157">
        <v>407</v>
      </c>
      <c r="D1338" s="1164" t="s">
        <v>11</v>
      </c>
    </row>
    <row r="1339" spans="1:4" s="1176" customFormat="1" ht="11.25" customHeight="1" x14ac:dyDescent="0.2">
      <c r="A1339" s="1425" t="s">
        <v>1845</v>
      </c>
      <c r="B1339" s="1162">
        <v>20993</v>
      </c>
      <c r="C1339" s="1162">
        <v>20993</v>
      </c>
      <c r="D1339" s="1163" t="s">
        <v>662</v>
      </c>
    </row>
    <row r="1340" spans="1:4" s="1176" customFormat="1" ht="11.25" customHeight="1" x14ac:dyDescent="0.2">
      <c r="A1340" s="1426"/>
      <c r="B1340" s="1157">
        <v>20993</v>
      </c>
      <c r="C1340" s="1157">
        <v>20993</v>
      </c>
      <c r="D1340" s="1164" t="s">
        <v>11</v>
      </c>
    </row>
    <row r="1341" spans="1:4" s="1176" customFormat="1" ht="11.25" customHeight="1" x14ac:dyDescent="0.2">
      <c r="A1341" s="1425" t="s">
        <v>5210</v>
      </c>
      <c r="B1341" s="1162">
        <v>650</v>
      </c>
      <c r="C1341" s="1162">
        <v>0</v>
      </c>
      <c r="D1341" s="1163" t="s">
        <v>4314</v>
      </c>
    </row>
    <row r="1342" spans="1:4" s="1176" customFormat="1" ht="11.25" customHeight="1" x14ac:dyDescent="0.2">
      <c r="A1342" s="1426"/>
      <c r="B1342" s="1157">
        <v>650</v>
      </c>
      <c r="C1342" s="1157">
        <v>0</v>
      </c>
      <c r="D1342" s="1164" t="s">
        <v>11</v>
      </c>
    </row>
    <row r="1343" spans="1:4" s="1176" customFormat="1" ht="11.25" customHeight="1" x14ac:dyDescent="0.2">
      <c r="A1343" s="1425" t="s">
        <v>3352</v>
      </c>
      <c r="B1343" s="1162">
        <v>27.75</v>
      </c>
      <c r="C1343" s="1162">
        <v>27.75</v>
      </c>
      <c r="D1343" s="1163" t="s">
        <v>648</v>
      </c>
    </row>
    <row r="1344" spans="1:4" s="1176" customFormat="1" ht="11.25" customHeight="1" x14ac:dyDescent="0.2">
      <c r="A1344" s="1426"/>
      <c r="B1344" s="1157">
        <v>27.75</v>
      </c>
      <c r="C1344" s="1157">
        <v>27.75</v>
      </c>
      <c r="D1344" s="1164" t="s">
        <v>11</v>
      </c>
    </row>
    <row r="1345" spans="1:4" s="1176" customFormat="1" ht="11.25" customHeight="1" x14ac:dyDescent="0.2">
      <c r="A1345" s="1425" t="s">
        <v>2916</v>
      </c>
      <c r="B1345" s="1162">
        <v>4045.82</v>
      </c>
      <c r="C1345" s="1162">
        <v>3991.277</v>
      </c>
      <c r="D1345" s="1163" t="s">
        <v>4267</v>
      </c>
    </row>
    <row r="1346" spans="1:4" s="1176" customFormat="1" ht="11.25" customHeight="1" x14ac:dyDescent="0.2">
      <c r="A1346" s="1426"/>
      <c r="B1346" s="1157">
        <v>4045.82</v>
      </c>
      <c r="C1346" s="1157">
        <v>3991.277</v>
      </c>
      <c r="D1346" s="1164" t="s">
        <v>11</v>
      </c>
    </row>
    <row r="1347" spans="1:4" s="1176" customFormat="1" ht="11.25" customHeight="1" x14ac:dyDescent="0.2">
      <c r="A1347" s="1425" t="s">
        <v>3353</v>
      </c>
      <c r="B1347" s="1162">
        <v>500</v>
      </c>
      <c r="C1347" s="1162">
        <v>500</v>
      </c>
      <c r="D1347" s="1163" t="s">
        <v>618</v>
      </c>
    </row>
    <row r="1348" spans="1:4" s="1176" customFormat="1" ht="11.25" customHeight="1" x14ac:dyDescent="0.2">
      <c r="A1348" s="1426"/>
      <c r="B1348" s="1157">
        <v>500</v>
      </c>
      <c r="C1348" s="1157">
        <v>500</v>
      </c>
      <c r="D1348" s="1164" t="s">
        <v>11</v>
      </c>
    </row>
    <row r="1349" spans="1:4" s="1176" customFormat="1" ht="11.25" customHeight="1" x14ac:dyDescent="0.2">
      <c r="A1349" s="1425" t="s">
        <v>391</v>
      </c>
      <c r="B1349" s="1162">
        <v>200</v>
      </c>
      <c r="C1349" s="1162">
        <v>200</v>
      </c>
      <c r="D1349" s="1163" t="s">
        <v>4945</v>
      </c>
    </row>
    <row r="1350" spans="1:4" s="1176" customFormat="1" ht="11.25" customHeight="1" x14ac:dyDescent="0.2">
      <c r="A1350" s="1426"/>
      <c r="B1350" s="1157">
        <v>200</v>
      </c>
      <c r="C1350" s="1157">
        <v>200</v>
      </c>
      <c r="D1350" s="1164" t="s">
        <v>11</v>
      </c>
    </row>
    <row r="1351" spans="1:4" s="1176" customFormat="1" ht="11.25" customHeight="1" x14ac:dyDescent="0.2">
      <c r="A1351" s="1425" t="s">
        <v>5211</v>
      </c>
      <c r="B1351" s="1162">
        <v>500</v>
      </c>
      <c r="C1351" s="1162">
        <v>150</v>
      </c>
      <c r="D1351" s="1163" t="s">
        <v>3492</v>
      </c>
    </row>
    <row r="1352" spans="1:4" s="1176" customFormat="1" ht="11.25" customHeight="1" x14ac:dyDescent="0.2">
      <c r="A1352" s="1426"/>
      <c r="B1352" s="1157">
        <v>500</v>
      </c>
      <c r="C1352" s="1157">
        <v>150</v>
      </c>
      <c r="D1352" s="1164" t="s">
        <v>11</v>
      </c>
    </row>
    <row r="1353" spans="1:4" s="1176" customFormat="1" ht="11.25" customHeight="1" x14ac:dyDescent="0.2">
      <c r="A1353" s="1425" t="s">
        <v>5212</v>
      </c>
      <c r="B1353" s="1162">
        <v>109.66</v>
      </c>
      <c r="C1353" s="1162">
        <v>109.663</v>
      </c>
      <c r="D1353" s="1163" t="s">
        <v>3492</v>
      </c>
    </row>
    <row r="1354" spans="1:4" s="1176" customFormat="1" ht="11.25" customHeight="1" x14ac:dyDescent="0.2">
      <c r="A1354" s="1426"/>
      <c r="B1354" s="1157">
        <v>109.66</v>
      </c>
      <c r="C1354" s="1157">
        <v>109.663</v>
      </c>
      <c r="D1354" s="1164" t="s">
        <v>11</v>
      </c>
    </row>
    <row r="1355" spans="1:4" s="1176" customFormat="1" ht="11.25" customHeight="1" x14ac:dyDescent="0.2">
      <c r="A1355" s="1425" t="s">
        <v>421</v>
      </c>
      <c r="B1355" s="1162">
        <v>300</v>
      </c>
      <c r="C1355" s="1162">
        <v>300</v>
      </c>
      <c r="D1355" s="1163" t="s">
        <v>4941</v>
      </c>
    </row>
    <row r="1356" spans="1:4" s="1176" customFormat="1" ht="11.25" customHeight="1" x14ac:dyDescent="0.2">
      <c r="A1356" s="1426"/>
      <c r="B1356" s="1157">
        <v>300</v>
      </c>
      <c r="C1356" s="1157">
        <v>300</v>
      </c>
      <c r="D1356" s="1164" t="s">
        <v>11</v>
      </c>
    </row>
    <row r="1357" spans="1:4" s="1176" customFormat="1" ht="11.25" customHeight="1" x14ac:dyDescent="0.2">
      <c r="A1357" s="1425" t="s">
        <v>2784</v>
      </c>
      <c r="B1357" s="1162">
        <v>2000</v>
      </c>
      <c r="C1357" s="1162">
        <v>2000</v>
      </c>
      <c r="D1357" s="1163" t="s">
        <v>4966</v>
      </c>
    </row>
    <row r="1358" spans="1:4" s="1176" customFormat="1" ht="11.25" customHeight="1" x14ac:dyDescent="0.2">
      <c r="A1358" s="1426"/>
      <c r="B1358" s="1157">
        <v>2000</v>
      </c>
      <c r="C1358" s="1157">
        <v>2000</v>
      </c>
      <c r="D1358" s="1164" t="s">
        <v>11</v>
      </c>
    </row>
    <row r="1359" spans="1:4" s="1176" customFormat="1" ht="11.25" customHeight="1" x14ac:dyDescent="0.2">
      <c r="A1359" s="1425" t="s">
        <v>438</v>
      </c>
      <c r="B1359" s="1162">
        <v>380</v>
      </c>
      <c r="C1359" s="1162">
        <v>361.30635999999998</v>
      </c>
      <c r="D1359" s="1163" t="s">
        <v>4950</v>
      </c>
    </row>
    <row r="1360" spans="1:4" s="1176" customFormat="1" ht="11.25" customHeight="1" x14ac:dyDescent="0.2">
      <c r="A1360" s="1426"/>
      <c r="B1360" s="1157">
        <v>380</v>
      </c>
      <c r="C1360" s="1157">
        <v>361.30635999999998</v>
      </c>
      <c r="D1360" s="1164" t="s">
        <v>11</v>
      </c>
    </row>
    <row r="1361" spans="1:4" s="1176" customFormat="1" ht="11.25" customHeight="1" x14ac:dyDescent="0.2">
      <c r="A1361" s="1425" t="s">
        <v>466</v>
      </c>
      <c r="B1361" s="1162">
        <v>200</v>
      </c>
      <c r="C1361" s="1162">
        <v>200</v>
      </c>
      <c r="D1361" s="1163" t="s">
        <v>4966</v>
      </c>
    </row>
    <row r="1362" spans="1:4" s="1176" customFormat="1" ht="11.25" customHeight="1" x14ac:dyDescent="0.2">
      <c r="A1362" s="1426"/>
      <c r="B1362" s="1157">
        <v>200</v>
      </c>
      <c r="C1362" s="1157">
        <v>200</v>
      </c>
      <c r="D1362" s="1164" t="s">
        <v>11</v>
      </c>
    </row>
    <row r="1363" spans="1:4" s="1176" customFormat="1" ht="11.25" customHeight="1" x14ac:dyDescent="0.2">
      <c r="A1363" s="1425" t="s">
        <v>2785</v>
      </c>
      <c r="B1363" s="1162">
        <v>500</v>
      </c>
      <c r="C1363" s="1162">
        <v>500</v>
      </c>
      <c r="D1363" s="1163" t="s">
        <v>4966</v>
      </c>
    </row>
    <row r="1364" spans="1:4" s="1176" customFormat="1" ht="11.25" customHeight="1" x14ac:dyDescent="0.2">
      <c r="A1364" s="1426"/>
      <c r="B1364" s="1157">
        <v>500</v>
      </c>
      <c r="C1364" s="1157">
        <v>500</v>
      </c>
      <c r="D1364" s="1164" t="s">
        <v>11</v>
      </c>
    </row>
    <row r="1365" spans="1:4" s="1176" customFormat="1" ht="11.25" customHeight="1" x14ac:dyDescent="0.2">
      <c r="A1365" s="1425" t="s">
        <v>3354</v>
      </c>
      <c r="B1365" s="1162">
        <v>50</v>
      </c>
      <c r="C1365" s="1162">
        <v>50</v>
      </c>
      <c r="D1365" s="1163" t="s">
        <v>3300</v>
      </c>
    </row>
    <row r="1366" spans="1:4" s="1176" customFormat="1" ht="11.25" customHeight="1" x14ac:dyDescent="0.2">
      <c r="A1366" s="1426"/>
      <c r="B1366" s="1157">
        <v>50</v>
      </c>
      <c r="C1366" s="1157">
        <v>50</v>
      </c>
      <c r="D1366" s="1164" t="s">
        <v>11</v>
      </c>
    </row>
    <row r="1367" spans="1:4" s="1176" customFormat="1" ht="11.25" customHeight="1" x14ac:dyDescent="0.2">
      <c r="A1367" s="1425" t="s">
        <v>5213</v>
      </c>
      <c r="B1367" s="1162">
        <v>146.79000000000002</v>
      </c>
      <c r="C1367" s="1162">
        <v>146.791</v>
      </c>
      <c r="D1367" s="1163" t="s">
        <v>3492</v>
      </c>
    </row>
    <row r="1368" spans="1:4" s="1176" customFormat="1" ht="11.25" customHeight="1" x14ac:dyDescent="0.2">
      <c r="A1368" s="1426"/>
      <c r="B1368" s="1157">
        <v>146.79000000000002</v>
      </c>
      <c r="C1368" s="1157">
        <v>146.791</v>
      </c>
      <c r="D1368" s="1164" t="s">
        <v>11</v>
      </c>
    </row>
    <row r="1369" spans="1:4" s="1176" customFormat="1" ht="11.25" customHeight="1" x14ac:dyDescent="0.2">
      <c r="A1369" s="1425" t="s">
        <v>5214</v>
      </c>
      <c r="B1369" s="1162">
        <v>89.63</v>
      </c>
      <c r="C1369" s="1162">
        <v>89.628999999999991</v>
      </c>
      <c r="D1369" s="1163" t="s">
        <v>3492</v>
      </c>
    </row>
    <row r="1370" spans="1:4" s="1176" customFormat="1" ht="11.25" customHeight="1" x14ac:dyDescent="0.2">
      <c r="A1370" s="1426"/>
      <c r="B1370" s="1157">
        <v>89.63</v>
      </c>
      <c r="C1370" s="1157">
        <v>89.628999999999991</v>
      </c>
      <c r="D1370" s="1164" t="s">
        <v>11</v>
      </c>
    </row>
    <row r="1371" spans="1:4" s="1176" customFormat="1" ht="11.25" customHeight="1" x14ac:dyDescent="0.2">
      <c r="A1371" s="1425" t="s">
        <v>3355</v>
      </c>
      <c r="B1371" s="1162">
        <v>260</v>
      </c>
      <c r="C1371" s="1162">
        <v>130</v>
      </c>
      <c r="D1371" s="1163" t="s">
        <v>3213</v>
      </c>
    </row>
    <row r="1372" spans="1:4" s="1176" customFormat="1" ht="11.25" customHeight="1" x14ac:dyDescent="0.2">
      <c r="A1372" s="1426"/>
      <c r="B1372" s="1157">
        <v>260</v>
      </c>
      <c r="C1372" s="1157">
        <v>130</v>
      </c>
      <c r="D1372" s="1164" t="s">
        <v>11</v>
      </c>
    </row>
    <row r="1373" spans="1:4" s="1176" customFormat="1" ht="21" x14ac:dyDescent="0.2">
      <c r="A1373" s="1425" t="s">
        <v>3549</v>
      </c>
      <c r="B1373" s="1162">
        <v>610</v>
      </c>
      <c r="C1373" s="1162">
        <v>610</v>
      </c>
      <c r="D1373" s="1163" t="s">
        <v>661</v>
      </c>
    </row>
    <row r="1374" spans="1:4" s="1176" customFormat="1" ht="11.25" customHeight="1" x14ac:dyDescent="0.2">
      <c r="A1374" s="1425"/>
      <c r="B1374" s="1162">
        <v>14588</v>
      </c>
      <c r="C1374" s="1162">
        <v>14588</v>
      </c>
      <c r="D1374" s="1163" t="s">
        <v>662</v>
      </c>
    </row>
    <row r="1375" spans="1:4" s="1176" customFormat="1" ht="11.25" customHeight="1" x14ac:dyDescent="0.2">
      <c r="A1375" s="1425"/>
      <c r="B1375" s="1162">
        <v>110</v>
      </c>
      <c r="C1375" s="1162">
        <v>110</v>
      </c>
      <c r="D1375" s="1163" t="s">
        <v>5215</v>
      </c>
    </row>
    <row r="1376" spans="1:4" s="1176" customFormat="1" ht="11.25" customHeight="1" x14ac:dyDescent="0.2">
      <c r="A1376" s="1426"/>
      <c r="B1376" s="1157">
        <v>15308</v>
      </c>
      <c r="C1376" s="1157">
        <v>15308</v>
      </c>
      <c r="D1376" s="1164" t="s">
        <v>11</v>
      </c>
    </row>
    <row r="1377" spans="1:4" s="1176" customFormat="1" ht="21" x14ac:dyDescent="0.2">
      <c r="A1377" s="1425" t="s">
        <v>1846</v>
      </c>
      <c r="B1377" s="1162">
        <v>577</v>
      </c>
      <c r="C1377" s="1162">
        <v>577</v>
      </c>
      <c r="D1377" s="1163" t="s">
        <v>661</v>
      </c>
    </row>
    <row r="1378" spans="1:4" s="1176" customFormat="1" ht="11.25" customHeight="1" x14ac:dyDescent="0.2">
      <c r="A1378" s="1425"/>
      <c r="B1378" s="1162">
        <v>3969</v>
      </c>
      <c r="C1378" s="1162">
        <v>3969</v>
      </c>
      <c r="D1378" s="1163" t="s">
        <v>662</v>
      </c>
    </row>
    <row r="1379" spans="1:4" s="1176" customFormat="1" ht="11.25" customHeight="1" x14ac:dyDescent="0.2">
      <c r="A1379" s="1426"/>
      <c r="B1379" s="1157">
        <v>4546</v>
      </c>
      <c r="C1379" s="1157">
        <v>4546</v>
      </c>
      <c r="D1379" s="1164" t="s">
        <v>11</v>
      </c>
    </row>
    <row r="1380" spans="1:4" s="1176" customFormat="1" ht="11.25" customHeight="1" x14ac:dyDescent="0.2">
      <c r="A1380" s="1425" t="s">
        <v>4460</v>
      </c>
      <c r="B1380" s="1162">
        <v>150</v>
      </c>
      <c r="C1380" s="1162">
        <v>0</v>
      </c>
      <c r="D1380" s="1163" t="s">
        <v>5039</v>
      </c>
    </row>
    <row r="1381" spans="1:4" s="1176" customFormat="1" ht="11.25" customHeight="1" x14ac:dyDescent="0.2">
      <c r="A1381" s="1426"/>
      <c r="B1381" s="1157">
        <v>150</v>
      </c>
      <c r="C1381" s="1157">
        <v>0</v>
      </c>
      <c r="D1381" s="1164" t="s">
        <v>11</v>
      </c>
    </row>
    <row r="1382" spans="1:4" s="1176" customFormat="1" ht="11.25" customHeight="1" x14ac:dyDescent="0.2">
      <c r="A1382" s="1425" t="s">
        <v>5216</v>
      </c>
      <c r="B1382" s="1162">
        <v>250</v>
      </c>
      <c r="C1382" s="1162">
        <v>250</v>
      </c>
      <c r="D1382" s="1163" t="s">
        <v>619</v>
      </c>
    </row>
    <row r="1383" spans="1:4" s="1176" customFormat="1" ht="11.25" customHeight="1" x14ac:dyDescent="0.2">
      <c r="A1383" s="1426"/>
      <c r="B1383" s="1157">
        <v>250</v>
      </c>
      <c r="C1383" s="1157">
        <v>250</v>
      </c>
      <c r="D1383" s="1164" t="s">
        <v>11</v>
      </c>
    </row>
    <row r="1384" spans="1:4" s="1176" customFormat="1" ht="11.25" customHeight="1" x14ac:dyDescent="0.2">
      <c r="A1384" s="1425" t="s">
        <v>5217</v>
      </c>
      <c r="B1384" s="1162">
        <v>70</v>
      </c>
      <c r="C1384" s="1162">
        <v>70</v>
      </c>
      <c r="D1384" s="1163" t="s">
        <v>3300</v>
      </c>
    </row>
    <row r="1385" spans="1:4" s="1176" customFormat="1" ht="11.25" customHeight="1" x14ac:dyDescent="0.2">
      <c r="A1385" s="1426"/>
      <c r="B1385" s="1157">
        <v>70</v>
      </c>
      <c r="C1385" s="1157">
        <v>70</v>
      </c>
      <c r="D1385" s="1164" t="s">
        <v>11</v>
      </c>
    </row>
    <row r="1386" spans="1:4" s="1176" customFormat="1" ht="11.25" customHeight="1" x14ac:dyDescent="0.2">
      <c r="A1386" s="1425" t="s">
        <v>5218</v>
      </c>
      <c r="B1386" s="1162">
        <v>150</v>
      </c>
      <c r="C1386" s="1162">
        <v>150</v>
      </c>
      <c r="D1386" s="1163" t="s">
        <v>619</v>
      </c>
    </row>
    <row r="1387" spans="1:4" s="1176" customFormat="1" ht="11.25" customHeight="1" x14ac:dyDescent="0.2">
      <c r="A1387" s="1426"/>
      <c r="B1387" s="1157">
        <v>150</v>
      </c>
      <c r="C1387" s="1157">
        <v>150</v>
      </c>
      <c r="D1387" s="1164" t="s">
        <v>11</v>
      </c>
    </row>
    <row r="1388" spans="1:4" s="1176" customFormat="1" ht="11.25" customHeight="1" x14ac:dyDescent="0.2">
      <c r="A1388" s="1425" t="s">
        <v>5219</v>
      </c>
      <c r="B1388" s="1162">
        <v>119.92</v>
      </c>
      <c r="C1388" s="1162">
        <v>119.91499999999999</v>
      </c>
      <c r="D1388" s="1163" t="s">
        <v>3492</v>
      </c>
    </row>
    <row r="1389" spans="1:4" s="1176" customFormat="1" ht="11.25" customHeight="1" x14ac:dyDescent="0.2">
      <c r="A1389" s="1426"/>
      <c r="B1389" s="1157">
        <v>119.92</v>
      </c>
      <c r="C1389" s="1157">
        <v>119.91499999999999</v>
      </c>
      <c r="D1389" s="1164" t="s">
        <v>11</v>
      </c>
    </row>
    <row r="1390" spans="1:4" s="1176" customFormat="1" ht="11.25" customHeight="1" x14ac:dyDescent="0.2">
      <c r="A1390" s="1425" t="s">
        <v>1847</v>
      </c>
      <c r="B1390" s="1162">
        <v>4210</v>
      </c>
      <c r="C1390" s="1162">
        <v>4210</v>
      </c>
      <c r="D1390" s="1163" t="s">
        <v>662</v>
      </c>
    </row>
    <row r="1391" spans="1:4" s="1176" customFormat="1" ht="11.25" customHeight="1" x14ac:dyDescent="0.2">
      <c r="A1391" s="1426"/>
      <c r="B1391" s="1157">
        <v>4210</v>
      </c>
      <c r="C1391" s="1157">
        <v>4210</v>
      </c>
      <c r="D1391" s="1164" t="s">
        <v>11</v>
      </c>
    </row>
    <row r="1392" spans="1:4" s="1176" customFormat="1" ht="11.25" customHeight="1" x14ac:dyDescent="0.2">
      <c r="A1392" s="1425" t="s">
        <v>5220</v>
      </c>
      <c r="B1392" s="1162">
        <v>500</v>
      </c>
      <c r="C1392" s="1162">
        <v>500</v>
      </c>
      <c r="D1392" s="1163" t="s">
        <v>3492</v>
      </c>
    </row>
    <row r="1393" spans="1:4" s="1176" customFormat="1" ht="11.25" customHeight="1" x14ac:dyDescent="0.2">
      <c r="A1393" s="1426"/>
      <c r="B1393" s="1157">
        <v>500</v>
      </c>
      <c r="C1393" s="1157">
        <v>500</v>
      </c>
      <c r="D1393" s="1164" t="s">
        <v>11</v>
      </c>
    </row>
    <row r="1394" spans="1:4" s="1176" customFormat="1" ht="11.25" customHeight="1" x14ac:dyDescent="0.2">
      <c r="A1394" s="1425" t="s">
        <v>5221</v>
      </c>
      <c r="B1394" s="1162">
        <v>300</v>
      </c>
      <c r="C1394" s="1162">
        <v>188</v>
      </c>
      <c r="D1394" s="1163" t="s">
        <v>619</v>
      </c>
    </row>
    <row r="1395" spans="1:4" s="1176" customFormat="1" ht="11.25" customHeight="1" x14ac:dyDescent="0.2">
      <c r="A1395" s="1426"/>
      <c r="B1395" s="1157">
        <v>300</v>
      </c>
      <c r="C1395" s="1157">
        <v>188</v>
      </c>
      <c r="D1395" s="1164" t="s">
        <v>11</v>
      </c>
    </row>
    <row r="1396" spans="1:4" s="1176" customFormat="1" ht="11.25" customHeight="1" x14ac:dyDescent="0.2">
      <c r="A1396" s="1425" t="s">
        <v>3871</v>
      </c>
      <c r="B1396" s="1162">
        <v>250</v>
      </c>
      <c r="C1396" s="1162">
        <v>250</v>
      </c>
      <c r="D1396" s="1163" t="s">
        <v>3790</v>
      </c>
    </row>
    <row r="1397" spans="1:4" s="1176" customFormat="1" ht="11.25" customHeight="1" x14ac:dyDescent="0.2">
      <c r="A1397" s="1426"/>
      <c r="B1397" s="1157">
        <v>250</v>
      </c>
      <c r="C1397" s="1157">
        <v>250</v>
      </c>
      <c r="D1397" s="1164" t="s">
        <v>11</v>
      </c>
    </row>
    <row r="1398" spans="1:4" s="1176" customFormat="1" ht="21" x14ac:dyDescent="0.2">
      <c r="A1398" s="1425" t="s">
        <v>1848</v>
      </c>
      <c r="B1398" s="1162">
        <v>1000</v>
      </c>
      <c r="C1398" s="1162">
        <v>1000</v>
      </c>
      <c r="D1398" s="1163" t="s">
        <v>661</v>
      </c>
    </row>
    <row r="1399" spans="1:4" s="1176" customFormat="1" ht="11.25" customHeight="1" x14ac:dyDescent="0.2">
      <c r="A1399" s="1425"/>
      <c r="B1399" s="1162">
        <v>5931</v>
      </c>
      <c r="C1399" s="1162">
        <v>5931</v>
      </c>
      <c r="D1399" s="1163" t="s">
        <v>662</v>
      </c>
    </row>
    <row r="1400" spans="1:4" s="1176" customFormat="1" ht="11.25" customHeight="1" x14ac:dyDescent="0.2">
      <c r="A1400" s="1425"/>
      <c r="B1400" s="1162">
        <v>96.89</v>
      </c>
      <c r="C1400" s="1162">
        <v>96.888999999999996</v>
      </c>
      <c r="D1400" s="1163" t="s">
        <v>659</v>
      </c>
    </row>
    <row r="1401" spans="1:4" s="1176" customFormat="1" ht="11.25" customHeight="1" x14ac:dyDescent="0.2">
      <c r="A1401" s="1426"/>
      <c r="B1401" s="1157">
        <v>7027.89</v>
      </c>
      <c r="C1401" s="1157">
        <v>7027.8890000000001</v>
      </c>
      <c r="D1401" s="1164" t="s">
        <v>11</v>
      </c>
    </row>
    <row r="1402" spans="1:4" s="1176" customFormat="1" ht="11.25" customHeight="1" x14ac:dyDescent="0.2">
      <c r="A1402" s="1425" t="s">
        <v>382</v>
      </c>
      <c r="B1402" s="1162">
        <v>867</v>
      </c>
      <c r="C1402" s="1162">
        <v>0</v>
      </c>
      <c r="D1402" s="1163" t="s">
        <v>620</v>
      </c>
    </row>
    <row r="1403" spans="1:4" s="1176" customFormat="1" ht="11.25" customHeight="1" x14ac:dyDescent="0.2">
      <c r="A1403" s="1425"/>
      <c r="B1403" s="1162">
        <v>5000</v>
      </c>
      <c r="C1403" s="1162">
        <v>5000</v>
      </c>
      <c r="D1403" s="1163" t="s">
        <v>5009</v>
      </c>
    </row>
    <row r="1404" spans="1:4" s="1176" customFormat="1" ht="11.25" customHeight="1" x14ac:dyDescent="0.2">
      <c r="A1404" s="1425"/>
      <c r="B1404" s="1162">
        <v>150</v>
      </c>
      <c r="C1404" s="1162">
        <v>0</v>
      </c>
      <c r="D1404" s="1163" t="s">
        <v>3492</v>
      </c>
    </row>
    <row r="1405" spans="1:4" s="1176" customFormat="1" ht="11.25" customHeight="1" x14ac:dyDescent="0.2">
      <c r="A1405" s="1426"/>
      <c r="B1405" s="1157">
        <v>6017</v>
      </c>
      <c r="C1405" s="1157">
        <v>5000</v>
      </c>
      <c r="D1405" s="1164" t="s">
        <v>11</v>
      </c>
    </row>
    <row r="1406" spans="1:4" s="1176" customFormat="1" ht="11.25" customHeight="1" x14ac:dyDescent="0.2">
      <c r="A1406" s="1425" t="s">
        <v>5222</v>
      </c>
      <c r="B1406" s="1162">
        <v>87.12</v>
      </c>
      <c r="C1406" s="1162">
        <v>26.45</v>
      </c>
      <c r="D1406" s="1163" t="s">
        <v>3492</v>
      </c>
    </row>
    <row r="1407" spans="1:4" s="1176" customFormat="1" ht="11.25" customHeight="1" x14ac:dyDescent="0.2">
      <c r="A1407" s="1426"/>
      <c r="B1407" s="1157">
        <v>87.12</v>
      </c>
      <c r="C1407" s="1157">
        <v>26.45</v>
      </c>
      <c r="D1407" s="1164" t="s">
        <v>11</v>
      </c>
    </row>
    <row r="1408" spans="1:4" s="1176" customFormat="1" ht="11.25" customHeight="1" x14ac:dyDescent="0.2">
      <c r="A1408" s="1425" t="s">
        <v>5223</v>
      </c>
      <c r="B1408" s="1162">
        <v>33.74</v>
      </c>
      <c r="C1408" s="1162">
        <v>33.743000000000002</v>
      </c>
      <c r="D1408" s="1163" t="s">
        <v>3492</v>
      </c>
    </row>
    <row r="1409" spans="1:4" s="1176" customFormat="1" ht="11.25" customHeight="1" x14ac:dyDescent="0.2">
      <c r="A1409" s="1426"/>
      <c r="B1409" s="1157">
        <v>33.74</v>
      </c>
      <c r="C1409" s="1157">
        <v>33.743000000000002</v>
      </c>
      <c r="D1409" s="1164" t="s">
        <v>11</v>
      </c>
    </row>
    <row r="1410" spans="1:4" s="1176" customFormat="1" ht="11.25" customHeight="1" x14ac:dyDescent="0.2">
      <c r="A1410" s="1425" t="s">
        <v>3872</v>
      </c>
      <c r="B1410" s="1162">
        <v>700.85</v>
      </c>
      <c r="C1410" s="1162">
        <v>700.851</v>
      </c>
      <c r="D1410" s="1163" t="s">
        <v>1741</v>
      </c>
    </row>
    <row r="1411" spans="1:4" s="1176" customFormat="1" ht="11.25" customHeight="1" x14ac:dyDescent="0.2">
      <c r="A1411" s="1426"/>
      <c r="B1411" s="1157">
        <v>700.85</v>
      </c>
      <c r="C1411" s="1157">
        <v>700.851</v>
      </c>
      <c r="D1411" s="1164" t="s">
        <v>11</v>
      </c>
    </row>
    <row r="1412" spans="1:4" s="1176" customFormat="1" ht="11.25" customHeight="1" x14ac:dyDescent="0.2">
      <c r="A1412" s="1425" t="s">
        <v>3873</v>
      </c>
      <c r="B1412" s="1162">
        <v>1482.4</v>
      </c>
      <c r="C1412" s="1162">
        <v>1482.404</v>
      </c>
      <c r="D1412" s="1163" t="s">
        <v>1741</v>
      </c>
    </row>
    <row r="1413" spans="1:4" s="1176" customFormat="1" ht="11.25" customHeight="1" x14ac:dyDescent="0.2">
      <c r="A1413" s="1426"/>
      <c r="B1413" s="1157">
        <v>1482.4</v>
      </c>
      <c r="C1413" s="1157">
        <v>1482.404</v>
      </c>
      <c r="D1413" s="1164" t="s">
        <v>11</v>
      </c>
    </row>
    <row r="1414" spans="1:4" s="1176" customFormat="1" ht="11.25" customHeight="1" x14ac:dyDescent="0.2">
      <c r="A1414" s="1425" t="s">
        <v>2917</v>
      </c>
      <c r="B1414" s="1162">
        <v>2014.72</v>
      </c>
      <c r="C1414" s="1162">
        <v>2014.72</v>
      </c>
      <c r="D1414" s="1163" t="s">
        <v>1741</v>
      </c>
    </row>
    <row r="1415" spans="1:4" s="1176" customFormat="1" ht="11.25" customHeight="1" x14ac:dyDescent="0.2">
      <c r="A1415" s="1426"/>
      <c r="B1415" s="1157">
        <v>2014.72</v>
      </c>
      <c r="C1415" s="1157">
        <v>2014.72</v>
      </c>
      <c r="D1415" s="1164" t="s">
        <v>11</v>
      </c>
    </row>
    <row r="1416" spans="1:4" s="1176" customFormat="1" ht="11.25" customHeight="1" x14ac:dyDescent="0.2">
      <c r="A1416" s="1425" t="s">
        <v>1849</v>
      </c>
      <c r="B1416" s="1162">
        <v>1823.71</v>
      </c>
      <c r="C1416" s="1162">
        <v>1823.7070000000001</v>
      </c>
      <c r="D1416" s="1163" t="s">
        <v>1741</v>
      </c>
    </row>
    <row r="1417" spans="1:4" s="1176" customFormat="1" ht="11.25" customHeight="1" x14ac:dyDescent="0.2">
      <c r="A1417" s="1426"/>
      <c r="B1417" s="1157">
        <v>1823.71</v>
      </c>
      <c r="C1417" s="1157">
        <v>1823.7070000000001</v>
      </c>
      <c r="D1417" s="1164" t="s">
        <v>11</v>
      </c>
    </row>
    <row r="1418" spans="1:4" s="1176" customFormat="1" ht="11.25" customHeight="1" x14ac:dyDescent="0.2">
      <c r="A1418" s="1425" t="s">
        <v>5224</v>
      </c>
      <c r="B1418" s="1162">
        <v>155.74</v>
      </c>
      <c r="C1418" s="1162">
        <v>155.74099999999999</v>
      </c>
      <c r="D1418" s="1163" t="s">
        <v>1741</v>
      </c>
    </row>
    <row r="1419" spans="1:4" s="1176" customFormat="1" ht="11.25" customHeight="1" x14ac:dyDescent="0.2">
      <c r="A1419" s="1426"/>
      <c r="B1419" s="1157">
        <v>155.74</v>
      </c>
      <c r="C1419" s="1157">
        <v>155.74099999999999</v>
      </c>
      <c r="D1419" s="1164" t="s">
        <v>11</v>
      </c>
    </row>
    <row r="1420" spans="1:4" s="1176" customFormat="1" ht="11.25" customHeight="1" x14ac:dyDescent="0.2">
      <c r="A1420" s="1425" t="s">
        <v>2698</v>
      </c>
      <c r="B1420" s="1162">
        <v>1949.23</v>
      </c>
      <c r="C1420" s="1162">
        <v>1949.232</v>
      </c>
      <c r="D1420" s="1163" t="s">
        <v>1741</v>
      </c>
    </row>
    <row r="1421" spans="1:4" s="1176" customFormat="1" ht="11.25" customHeight="1" x14ac:dyDescent="0.2">
      <c r="A1421" s="1426"/>
      <c r="B1421" s="1157">
        <v>1949.23</v>
      </c>
      <c r="C1421" s="1157">
        <v>1949.232</v>
      </c>
      <c r="D1421" s="1164" t="s">
        <v>11</v>
      </c>
    </row>
    <row r="1422" spans="1:4" s="1176" customFormat="1" ht="11.25" customHeight="1" x14ac:dyDescent="0.2">
      <c r="A1422" s="1425" t="s">
        <v>3356</v>
      </c>
      <c r="B1422" s="1162">
        <v>1913.07</v>
      </c>
      <c r="C1422" s="1162">
        <v>1913.068</v>
      </c>
      <c r="D1422" s="1163" t="s">
        <v>1741</v>
      </c>
    </row>
    <row r="1423" spans="1:4" s="1176" customFormat="1" ht="11.25" customHeight="1" x14ac:dyDescent="0.2">
      <c r="A1423" s="1426"/>
      <c r="B1423" s="1157">
        <v>1913.07</v>
      </c>
      <c r="C1423" s="1157">
        <v>1913.068</v>
      </c>
      <c r="D1423" s="1164" t="s">
        <v>11</v>
      </c>
    </row>
    <row r="1424" spans="1:4" s="1176" customFormat="1" ht="11.25" customHeight="1" x14ac:dyDescent="0.2">
      <c r="A1424" s="1425" t="s">
        <v>3357</v>
      </c>
      <c r="B1424" s="1162">
        <v>1253.57</v>
      </c>
      <c r="C1424" s="1162">
        <v>1253.5720000000001</v>
      </c>
      <c r="D1424" s="1163" t="s">
        <v>1741</v>
      </c>
    </row>
    <row r="1425" spans="1:4" s="1176" customFormat="1" ht="11.25" customHeight="1" x14ac:dyDescent="0.2">
      <c r="A1425" s="1426"/>
      <c r="B1425" s="1157">
        <v>1253.57</v>
      </c>
      <c r="C1425" s="1157">
        <v>1253.5720000000001</v>
      </c>
      <c r="D1425" s="1164" t="s">
        <v>11</v>
      </c>
    </row>
    <row r="1426" spans="1:4" s="1176" customFormat="1" ht="11.25" customHeight="1" x14ac:dyDescent="0.2">
      <c r="A1426" s="1425" t="s">
        <v>1850</v>
      </c>
      <c r="B1426" s="1162">
        <v>18345</v>
      </c>
      <c r="C1426" s="1162">
        <v>18345</v>
      </c>
      <c r="D1426" s="1163" t="s">
        <v>5225</v>
      </c>
    </row>
    <row r="1427" spans="1:4" s="1176" customFormat="1" ht="11.25" customHeight="1" x14ac:dyDescent="0.2">
      <c r="A1427" s="1425"/>
      <c r="B1427" s="1162">
        <v>74275</v>
      </c>
      <c r="C1427" s="1162">
        <v>74241.672999999995</v>
      </c>
      <c r="D1427" s="1163" t="s">
        <v>5226</v>
      </c>
    </row>
    <row r="1428" spans="1:4" s="1176" customFormat="1" ht="11.25" customHeight="1" x14ac:dyDescent="0.2">
      <c r="A1428" s="1426"/>
      <c r="B1428" s="1157">
        <v>92620</v>
      </c>
      <c r="C1428" s="1157">
        <v>92586.672999999995</v>
      </c>
      <c r="D1428" s="1164" t="s">
        <v>11</v>
      </c>
    </row>
    <row r="1429" spans="1:4" s="1176" customFormat="1" ht="11.25" customHeight="1" x14ac:dyDescent="0.2">
      <c r="A1429" s="1425" t="s">
        <v>1851</v>
      </c>
      <c r="B1429" s="1162">
        <v>634</v>
      </c>
      <c r="C1429" s="1162">
        <v>495.01400000000001</v>
      </c>
      <c r="D1429" s="1163" t="s">
        <v>662</v>
      </c>
    </row>
    <row r="1430" spans="1:4" s="1176" customFormat="1" ht="11.25" customHeight="1" x14ac:dyDescent="0.2">
      <c r="A1430" s="1426"/>
      <c r="B1430" s="1157">
        <v>634</v>
      </c>
      <c r="C1430" s="1157">
        <v>495.01400000000001</v>
      </c>
      <c r="D1430" s="1164" t="s">
        <v>11</v>
      </c>
    </row>
    <row r="1431" spans="1:4" s="1176" customFormat="1" ht="11.25" customHeight="1" x14ac:dyDescent="0.2">
      <c r="A1431" s="1425" t="s">
        <v>3083</v>
      </c>
      <c r="B1431" s="1162">
        <v>1073</v>
      </c>
      <c r="C1431" s="1162">
        <v>1073</v>
      </c>
      <c r="D1431" s="1163" t="s">
        <v>2751</v>
      </c>
    </row>
    <row r="1432" spans="1:4" s="1176" customFormat="1" ht="11.25" customHeight="1" x14ac:dyDescent="0.2">
      <c r="A1432" s="1426"/>
      <c r="B1432" s="1157">
        <v>1073</v>
      </c>
      <c r="C1432" s="1157">
        <v>1073</v>
      </c>
      <c r="D1432" s="1164" t="s">
        <v>11</v>
      </c>
    </row>
    <row r="1433" spans="1:4" s="1176" customFormat="1" ht="11.25" customHeight="1" x14ac:dyDescent="0.2">
      <c r="A1433" s="1425" t="s">
        <v>3550</v>
      </c>
      <c r="B1433" s="1162">
        <v>150</v>
      </c>
      <c r="C1433" s="1162">
        <v>150</v>
      </c>
      <c r="D1433" s="1163" t="s">
        <v>447</v>
      </c>
    </row>
    <row r="1434" spans="1:4" s="1176" customFormat="1" ht="11.25" customHeight="1" x14ac:dyDescent="0.2">
      <c r="A1434" s="1426"/>
      <c r="B1434" s="1157">
        <v>150</v>
      </c>
      <c r="C1434" s="1157">
        <v>150</v>
      </c>
      <c r="D1434" s="1164" t="s">
        <v>11</v>
      </c>
    </row>
    <row r="1435" spans="1:4" s="1176" customFormat="1" ht="11.25" customHeight="1" x14ac:dyDescent="0.2">
      <c r="A1435" s="1425" t="s">
        <v>3874</v>
      </c>
      <c r="B1435" s="1162">
        <v>100</v>
      </c>
      <c r="C1435" s="1162">
        <v>100</v>
      </c>
      <c r="D1435" s="1163" t="s">
        <v>4966</v>
      </c>
    </row>
    <row r="1436" spans="1:4" s="1176" customFormat="1" ht="11.25" customHeight="1" x14ac:dyDescent="0.2">
      <c r="A1436" s="1426"/>
      <c r="B1436" s="1157">
        <v>100</v>
      </c>
      <c r="C1436" s="1157">
        <v>100</v>
      </c>
      <c r="D1436" s="1164" t="s">
        <v>11</v>
      </c>
    </row>
    <row r="1437" spans="1:4" s="1176" customFormat="1" ht="11.25" customHeight="1" x14ac:dyDescent="0.2">
      <c r="A1437" s="1425" t="s">
        <v>5227</v>
      </c>
      <c r="B1437" s="1162">
        <v>70</v>
      </c>
      <c r="C1437" s="1162">
        <v>70</v>
      </c>
      <c r="D1437" s="1163" t="s">
        <v>3300</v>
      </c>
    </row>
    <row r="1438" spans="1:4" s="1176" customFormat="1" ht="11.25" customHeight="1" x14ac:dyDescent="0.2">
      <c r="A1438" s="1426"/>
      <c r="B1438" s="1157">
        <v>70</v>
      </c>
      <c r="C1438" s="1157">
        <v>70</v>
      </c>
      <c r="D1438" s="1164" t="s">
        <v>11</v>
      </c>
    </row>
    <row r="1439" spans="1:4" s="1176" customFormat="1" ht="11.25" customHeight="1" x14ac:dyDescent="0.2">
      <c r="A1439" s="1425" t="s">
        <v>372</v>
      </c>
      <c r="B1439" s="1162">
        <v>5600</v>
      </c>
      <c r="C1439" s="1162">
        <v>5600</v>
      </c>
      <c r="D1439" s="1163" t="s">
        <v>5008</v>
      </c>
    </row>
    <row r="1440" spans="1:4" s="1176" customFormat="1" ht="11.25" customHeight="1" x14ac:dyDescent="0.2">
      <c r="A1440" s="1426"/>
      <c r="B1440" s="1157">
        <v>5600</v>
      </c>
      <c r="C1440" s="1157">
        <v>5600</v>
      </c>
      <c r="D1440" s="1164" t="s">
        <v>11</v>
      </c>
    </row>
    <row r="1441" spans="1:4" s="1176" customFormat="1" ht="11.25" customHeight="1" x14ac:dyDescent="0.2">
      <c r="A1441" s="1425" t="s">
        <v>5228</v>
      </c>
      <c r="B1441" s="1162">
        <v>135.42000000000002</v>
      </c>
      <c r="C1441" s="1162">
        <v>0</v>
      </c>
      <c r="D1441" s="1163" t="s">
        <v>3492</v>
      </c>
    </row>
    <row r="1442" spans="1:4" s="1176" customFormat="1" ht="11.25" customHeight="1" x14ac:dyDescent="0.2">
      <c r="A1442" s="1426"/>
      <c r="B1442" s="1157">
        <v>135.42000000000002</v>
      </c>
      <c r="C1442" s="1157">
        <v>0</v>
      </c>
      <c r="D1442" s="1164" t="s">
        <v>11</v>
      </c>
    </row>
    <row r="1443" spans="1:4" s="1176" customFormat="1" ht="11.25" customHeight="1" x14ac:dyDescent="0.2">
      <c r="A1443" s="1425" t="s">
        <v>4461</v>
      </c>
      <c r="B1443" s="1162">
        <v>150</v>
      </c>
      <c r="C1443" s="1162">
        <v>0</v>
      </c>
      <c r="D1443" s="1163" t="s">
        <v>5039</v>
      </c>
    </row>
    <row r="1444" spans="1:4" s="1176" customFormat="1" ht="11.25" customHeight="1" x14ac:dyDescent="0.2">
      <c r="A1444" s="1426"/>
      <c r="B1444" s="1157">
        <v>150</v>
      </c>
      <c r="C1444" s="1157">
        <v>0</v>
      </c>
      <c r="D1444" s="1164" t="s">
        <v>11</v>
      </c>
    </row>
    <row r="1445" spans="1:4" s="1176" customFormat="1" ht="11.25" customHeight="1" x14ac:dyDescent="0.2">
      <c r="A1445" s="1425" t="s">
        <v>5229</v>
      </c>
      <c r="B1445" s="1162">
        <v>33.35</v>
      </c>
      <c r="C1445" s="1162">
        <v>33.347999999999999</v>
      </c>
      <c r="D1445" s="1163" t="s">
        <v>3492</v>
      </c>
    </row>
    <row r="1446" spans="1:4" s="1176" customFormat="1" ht="11.25" customHeight="1" x14ac:dyDescent="0.2">
      <c r="A1446" s="1426"/>
      <c r="B1446" s="1157">
        <v>33.35</v>
      </c>
      <c r="C1446" s="1157">
        <v>33.347999999999999</v>
      </c>
      <c r="D1446" s="1164" t="s">
        <v>11</v>
      </c>
    </row>
    <row r="1447" spans="1:4" s="1176" customFormat="1" ht="11.25" customHeight="1" x14ac:dyDescent="0.2">
      <c r="A1447" s="1425" t="s">
        <v>1852</v>
      </c>
      <c r="B1447" s="1162">
        <v>110.92</v>
      </c>
      <c r="C1447" s="1162">
        <v>110.917</v>
      </c>
      <c r="D1447" s="1163" t="s">
        <v>648</v>
      </c>
    </row>
    <row r="1448" spans="1:4" s="1176" customFormat="1" ht="11.25" customHeight="1" x14ac:dyDescent="0.2">
      <c r="A1448" s="1426"/>
      <c r="B1448" s="1157">
        <v>110.92</v>
      </c>
      <c r="C1448" s="1157">
        <v>110.917</v>
      </c>
      <c r="D1448" s="1164" t="s">
        <v>11</v>
      </c>
    </row>
    <row r="1449" spans="1:4" s="1176" customFormat="1" ht="11.25" customHeight="1" x14ac:dyDescent="0.2">
      <c r="A1449" s="1425" t="s">
        <v>5230</v>
      </c>
      <c r="B1449" s="1162">
        <v>500</v>
      </c>
      <c r="C1449" s="1162">
        <v>500</v>
      </c>
      <c r="D1449" s="1163" t="s">
        <v>3492</v>
      </c>
    </row>
    <row r="1450" spans="1:4" s="1176" customFormat="1" ht="11.25" customHeight="1" x14ac:dyDescent="0.2">
      <c r="A1450" s="1426"/>
      <c r="B1450" s="1157">
        <v>500</v>
      </c>
      <c r="C1450" s="1157">
        <v>500</v>
      </c>
      <c r="D1450" s="1164" t="s">
        <v>11</v>
      </c>
    </row>
    <row r="1451" spans="1:4" s="1176" customFormat="1" ht="11.25" customHeight="1" x14ac:dyDescent="0.2">
      <c r="A1451" s="1425" t="s">
        <v>2918</v>
      </c>
      <c r="B1451" s="1162">
        <v>260</v>
      </c>
      <c r="C1451" s="1162">
        <v>130</v>
      </c>
      <c r="D1451" s="1163" t="s">
        <v>3213</v>
      </c>
    </row>
    <row r="1452" spans="1:4" s="1176" customFormat="1" ht="11.25" customHeight="1" x14ac:dyDescent="0.2">
      <c r="A1452" s="1426"/>
      <c r="B1452" s="1157">
        <v>260</v>
      </c>
      <c r="C1452" s="1157">
        <v>130</v>
      </c>
      <c r="D1452" s="1164" t="s">
        <v>11</v>
      </c>
    </row>
    <row r="1453" spans="1:4" s="1176" customFormat="1" ht="11.25" customHeight="1" x14ac:dyDescent="0.2">
      <c r="A1453" s="1425" t="s">
        <v>3875</v>
      </c>
      <c r="B1453" s="1162">
        <v>35</v>
      </c>
      <c r="C1453" s="1162">
        <v>35</v>
      </c>
      <c r="D1453" s="1163" t="s">
        <v>4966</v>
      </c>
    </row>
    <row r="1454" spans="1:4" s="1176" customFormat="1" ht="11.25" customHeight="1" x14ac:dyDescent="0.2">
      <c r="A1454" s="1426"/>
      <c r="B1454" s="1157">
        <v>35</v>
      </c>
      <c r="C1454" s="1157">
        <v>35</v>
      </c>
      <c r="D1454" s="1164" t="s">
        <v>11</v>
      </c>
    </row>
    <row r="1455" spans="1:4" s="1176" customFormat="1" ht="11.25" customHeight="1" x14ac:dyDescent="0.2">
      <c r="A1455" s="1425" t="s">
        <v>3519</v>
      </c>
      <c r="B1455" s="1162">
        <v>300</v>
      </c>
      <c r="C1455" s="1162">
        <v>300</v>
      </c>
      <c r="D1455" s="1163" t="s">
        <v>5009</v>
      </c>
    </row>
    <row r="1456" spans="1:4" s="1176" customFormat="1" ht="11.25" customHeight="1" x14ac:dyDescent="0.2">
      <c r="A1456" s="1426"/>
      <c r="B1456" s="1157">
        <v>300</v>
      </c>
      <c r="C1456" s="1157">
        <v>300</v>
      </c>
      <c r="D1456" s="1164" t="s">
        <v>11</v>
      </c>
    </row>
    <row r="1457" spans="1:4" s="1176" customFormat="1" ht="11.25" customHeight="1" x14ac:dyDescent="0.2">
      <c r="A1457" s="1425" t="s">
        <v>4528</v>
      </c>
      <c r="B1457" s="1162">
        <v>100</v>
      </c>
      <c r="C1457" s="1162">
        <v>100</v>
      </c>
      <c r="D1457" s="1163" t="s">
        <v>5015</v>
      </c>
    </row>
    <row r="1458" spans="1:4" s="1176" customFormat="1" ht="11.25" customHeight="1" x14ac:dyDescent="0.2">
      <c r="A1458" s="1426"/>
      <c r="B1458" s="1157">
        <v>100</v>
      </c>
      <c r="C1458" s="1157">
        <v>100</v>
      </c>
      <c r="D1458" s="1164" t="s">
        <v>11</v>
      </c>
    </row>
    <row r="1459" spans="1:4" s="1176" customFormat="1" ht="11.25" customHeight="1" x14ac:dyDescent="0.2">
      <c r="A1459" s="1425" t="s">
        <v>2699</v>
      </c>
      <c r="B1459" s="1162">
        <v>40</v>
      </c>
      <c r="C1459" s="1162">
        <v>40</v>
      </c>
      <c r="D1459" s="1163" t="s">
        <v>3300</v>
      </c>
    </row>
    <row r="1460" spans="1:4" s="1176" customFormat="1" ht="11.25" customHeight="1" x14ac:dyDescent="0.2">
      <c r="A1460" s="1426"/>
      <c r="B1460" s="1157">
        <v>40</v>
      </c>
      <c r="C1460" s="1157">
        <v>40</v>
      </c>
      <c r="D1460" s="1164" t="s">
        <v>11</v>
      </c>
    </row>
    <row r="1461" spans="1:4" s="1176" customFormat="1" ht="11.25" customHeight="1" x14ac:dyDescent="0.2">
      <c r="A1461" s="1425" t="s">
        <v>3358</v>
      </c>
      <c r="B1461" s="1162">
        <v>300</v>
      </c>
      <c r="C1461" s="1162">
        <v>300</v>
      </c>
      <c r="D1461" s="1163" t="s">
        <v>619</v>
      </c>
    </row>
    <row r="1462" spans="1:4" s="1176" customFormat="1" ht="11.25" customHeight="1" x14ac:dyDescent="0.2">
      <c r="A1462" s="1425"/>
      <c r="B1462" s="1162">
        <v>148.28</v>
      </c>
      <c r="C1462" s="1162">
        <v>148.28</v>
      </c>
      <c r="D1462" s="1163" t="s">
        <v>3492</v>
      </c>
    </row>
    <row r="1463" spans="1:4" s="1176" customFormat="1" ht="11.25" customHeight="1" x14ac:dyDescent="0.2">
      <c r="A1463" s="1426"/>
      <c r="B1463" s="1157">
        <v>448.28</v>
      </c>
      <c r="C1463" s="1157">
        <v>448.28</v>
      </c>
      <c r="D1463" s="1164" t="s">
        <v>11</v>
      </c>
    </row>
    <row r="1464" spans="1:4" s="1176" customFormat="1" ht="11.25" customHeight="1" x14ac:dyDescent="0.2">
      <c r="A1464" s="1425" t="s">
        <v>5231</v>
      </c>
      <c r="B1464" s="1162">
        <v>16.579999999999998</v>
      </c>
      <c r="C1464" s="1162">
        <v>16.584</v>
      </c>
      <c r="D1464" s="1163" t="s">
        <v>3492</v>
      </c>
    </row>
    <row r="1465" spans="1:4" s="1176" customFormat="1" ht="11.25" customHeight="1" x14ac:dyDescent="0.2">
      <c r="A1465" s="1426"/>
      <c r="B1465" s="1157">
        <v>16.579999999999998</v>
      </c>
      <c r="C1465" s="1157">
        <v>16.584</v>
      </c>
      <c r="D1465" s="1164" t="s">
        <v>11</v>
      </c>
    </row>
    <row r="1466" spans="1:4" s="1176" customFormat="1" ht="11.25" customHeight="1" x14ac:dyDescent="0.2">
      <c r="A1466" s="1425" t="s">
        <v>4422</v>
      </c>
      <c r="B1466" s="1162">
        <v>150</v>
      </c>
      <c r="C1466" s="1162">
        <v>150</v>
      </c>
      <c r="D1466" s="1163" t="s">
        <v>4945</v>
      </c>
    </row>
    <row r="1467" spans="1:4" s="1176" customFormat="1" ht="11.25" customHeight="1" x14ac:dyDescent="0.2">
      <c r="A1467" s="1426"/>
      <c r="B1467" s="1157">
        <v>150</v>
      </c>
      <c r="C1467" s="1157">
        <v>150</v>
      </c>
      <c r="D1467" s="1164" t="s">
        <v>11</v>
      </c>
    </row>
    <row r="1468" spans="1:4" s="1176" customFormat="1" ht="11.25" customHeight="1" x14ac:dyDescent="0.2">
      <c r="A1468" s="1425" t="s">
        <v>2919</v>
      </c>
      <c r="B1468" s="1162">
        <v>260</v>
      </c>
      <c r="C1468" s="1162">
        <v>130</v>
      </c>
      <c r="D1468" s="1163" t="s">
        <v>3213</v>
      </c>
    </row>
    <row r="1469" spans="1:4" s="1176" customFormat="1" ht="11.25" customHeight="1" x14ac:dyDescent="0.2">
      <c r="A1469" s="1426"/>
      <c r="B1469" s="1157">
        <v>260</v>
      </c>
      <c r="C1469" s="1157">
        <v>130</v>
      </c>
      <c r="D1469" s="1164" t="s">
        <v>11</v>
      </c>
    </row>
    <row r="1470" spans="1:4" s="1176" customFormat="1" ht="11.25" customHeight="1" x14ac:dyDescent="0.2">
      <c r="A1470" s="1425" t="s">
        <v>3099</v>
      </c>
      <c r="B1470" s="1162">
        <v>100</v>
      </c>
      <c r="C1470" s="1162">
        <v>100</v>
      </c>
      <c r="D1470" s="1163" t="s">
        <v>4942</v>
      </c>
    </row>
    <row r="1471" spans="1:4" s="1176" customFormat="1" ht="11.25" customHeight="1" x14ac:dyDescent="0.2">
      <c r="A1471" s="1426"/>
      <c r="B1471" s="1157">
        <v>100</v>
      </c>
      <c r="C1471" s="1157">
        <v>100</v>
      </c>
      <c r="D1471" s="1164" t="s">
        <v>11</v>
      </c>
    </row>
    <row r="1472" spans="1:4" s="1176" customFormat="1" ht="11.25" customHeight="1" x14ac:dyDescent="0.2">
      <c r="A1472" s="1425" t="s">
        <v>5232</v>
      </c>
      <c r="B1472" s="1162">
        <v>26.01</v>
      </c>
      <c r="C1472" s="1162">
        <v>26.008000000000003</v>
      </c>
      <c r="D1472" s="1163" t="s">
        <v>3492</v>
      </c>
    </row>
    <row r="1473" spans="1:4" s="1176" customFormat="1" ht="11.25" customHeight="1" x14ac:dyDescent="0.2">
      <c r="A1473" s="1426"/>
      <c r="B1473" s="1157">
        <v>26.01</v>
      </c>
      <c r="C1473" s="1157">
        <v>26.008000000000003</v>
      </c>
      <c r="D1473" s="1164" t="s">
        <v>11</v>
      </c>
    </row>
    <row r="1474" spans="1:4" s="1176" customFormat="1" ht="11.25" customHeight="1" x14ac:dyDescent="0.2">
      <c r="A1474" s="1425" t="s">
        <v>5233</v>
      </c>
      <c r="B1474" s="1162">
        <v>349.8</v>
      </c>
      <c r="C1474" s="1162">
        <v>349.8</v>
      </c>
      <c r="D1474" s="1163" t="s">
        <v>3791</v>
      </c>
    </row>
    <row r="1475" spans="1:4" s="1176" customFormat="1" ht="11.25" customHeight="1" x14ac:dyDescent="0.2">
      <c r="A1475" s="1426"/>
      <c r="B1475" s="1157">
        <v>349.8</v>
      </c>
      <c r="C1475" s="1157">
        <v>349.8</v>
      </c>
      <c r="D1475" s="1164" t="s">
        <v>11</v>
      </c>
    </row>
    <row r="1476" spans="1:4" s="1176" customFormat="1" ht="11.25" customHeight="1" x14ac:dyDescent="0.2">
      <c r="A1476" s="1425" t="s">
        <v>5234</v>
      </c>
      <c r="B1476" s="1162">
        <v>95.54</v>
      </c>
      <c r="C1476" s="1162">
        <v>95.540999999999997</v>
      </c>
      <c r="D1476" s="1163" t="s">
        <v>3492</v>
      </c>
    </row>
    <row r="1477" spans="1:4" s="1176" customFormat="1" ht="11.25" customHeight="1" x14ac:dyDescent="0.2">
      <c r="A1477" s="1426"/>
      <c r="B1477" s="1157">
        <v>95.54</v>
      </c>
      <c r="C1477" s="1157">
        <v>95.540999999999997</v>
      </c>
      <c r="D1477" s="1164" t="s">
        <v>11</v>
      </c>
    </row>
    <row r="1478" spans="1:4" s="1176" customFormat="1" ht="11.25" customHeight="1" x14ac:dyDescent="0.2">
      <c r="A1478" s="1425" t="s">
        <v>5235</v>
      </c>
      <c r="B1478" s="1162">
        <v>108.35</v>
      </c>
      <c r="C1478" s="1162">
        <v>108.345</v>
      </c>
      <c r="D1478" s="1163" t="s">
        <v>3492</v>
      </c>
    </row>
    <row r="1479" spans="1:4" s="1176" customFormat="1" ht="11.25" customHeight="1" x14ac:dyDescent="0.2">
      <c r="A1479" s="1426"/>
      <c r="B1479" s="1157">
        <v>108.35</v>
      </c>
      <c r="C1479" s="1157">
        <v>108.345</v>
      </c>
      <c r="D1479" s="1164" t="s">
        <v>11</v>
      </c>
    </row>
    <row r="1480" spans="1:4" s="1176" customFormat="1" ht="11.25" customHeight="1" x14ac:dyDescent="0.2">
      <c r="A1480" s="1425" t="s">
        <v>5236</v>
      </c>
      <c r="B1480" s="1162">
        <v>25.86</v>
      </c>
      <c r="C1480" s="1162">
        <v>25.86</v>
      </c>
      <c r="D1480" s="1163" t="s">
        <v>3492</v>
      </c>
    </row>
    <row r="1481" spans="1:4" s="1176" customFormat="1" ht="11.25" customHeight="1" x14ac:dyDescent="0.2">
      <c r="A1481" s="1426"/>
      <c r="B1481" s="1157">
        <v>25.86</v>
      </c>
      <c r="C1481" s="1157">
        <v>25.86</v>
      </c>
      <c r="D1481" s="1164" t="s">
        <v>11</v>
      </c>
    </row>
    <row r="1482" spans="1:4" s="1176" customFormat="1" ht="11.25" customHeight="1" x14ac:dyDescent="0.2">
      <c r="A1482" s="1425" t="s">
        <v>5237</v>
      </c>
      <c r="B1482" s="1162">
        <v>150.01</v>
      </c>
      <c r="C1482" s="1162">
        <v>150</v>
      </c>
      <c r="D1482" s="1163" t="s">
        <v>3492</v>
      </c>
    </row>
    <row r="1483" spans="1:4" s="1176" customFormat="1" ht="11.25" customHeight="1" x14ac:dyDescent="0.2">
      <c r="A1483" s="1426"/>
      <c r="B1483" s="1157">
        <v>150.01</v>
      </c>
      <c r="C1483" s="1157">
        <v>150</v>
      </c>
      <c r="D1483" s="1164" t="s">
        <v>11</v>
      </c>
    </row>
    <row r="1484" spans="1:4" s="1176" customFormat="1" ht="11.25" customHeight="1" x14ac:dyDescent="0.2">
      <c r="A1484" s="1425" t="s">
        <v>3876</v>
      </c>
      <c r="B1484" s="1162">
        <v>250</v>
      </c>
      <c r="C1484" s="1162">
        <v>250</v>
      </c>
      <c r="D1484" s="1163" t="s">
        <v>3791</v>
      </c>
    </row>
    <row r="1485" spans="1:4" s="1176" customFormat="1" ht="11.25" customHeight="1" x14ac:dyDescent="0.2">
      <c r="A1485" s="1426"/>
      <c r="B1485" s="1157">
        <v>250</v>
      </c>
      <c r="C1485" s="1157">
        <v>250</v>
      </c>
      <c r="D1485" s="1164" t="s">
        <v>11</v>
      </c>
    </row>
    <row r="1486" spans="1:4" s="1176" customFormat="1" ht="11.25" customHeight="1" x14ac:dyDescent="0.2">
      <c r="A1486" s="1425" t="s">
        <v>5238</v>
      </c>
      <c r="B1486" s="1162">
        <v>150</v>
      </c>
      <c r="C1486" s="1162">
        <v>150</v>
      </c>
      <c r="D1486" s="1163" t="s">
        <v>3492</v>
      </c>
    </row>
    <row r="1487" spans="1:4" s="1176" customFormat="1" ht="11.25" customHeight="1" x14ac:dyDescent="0.2">
      <c r="A1487" s="1426"/>
      <c r="B1487" s="1157">
        <v>150</v>
      </c>
      <c r="C1487" s="1157">
        <v>150</v>
      </c>
      <c r="D1487" s="1164" t="s">
        <v>11</v>
      </c>
    </row>
    <row r="1488" spans="1:4" s="1176" customFormat="1" ht="11.25" customHeight="1" x14ac:dyDescent="0.2">
      <c r="A1488" s="1425" t="s">
        <v>5239</v>
      </c>
      <c r="B1488" s="1162">
        <v>37.630000000000003</v>
      </c>
      <c r="C1488" s="1162">
        <v>37.628</v>
      </c>
      <c r="D1488" s="1163" t="s">
        <v>3492</v>
      </c>
    </row>
    <row r="1489" spans="1:4" s="1176" customFormat="1" ht="11.25" customHeight="1" x14ac:dyDescent="0.2">
      <c r="A1489" s="1426"/>
      <c r="B1489" s="1157">
        <v>37.630000000000003</v>
      </c>
      <c r="C1489" s="1157">
        <v>37.628</v>
      </c>
      <c r="D1489" s="1164" t="s">
        <v>11</v>
      </c>
    </row>
    <row r="1490" spans="1:4" s="1176" customFormat="1" ht="11.25" customHeight="1" x14ac:dyDescent="0.2">
      <c r="A1490" s="1425" t="s">
        <v>5240</v>
      </c>
      <c r="B1490" s="1162">
        <v>130</v>
      </c>
      <c r="C1490" s="1162">
        <v>0</v>
      </c>
      <c r="D1490" s="1163" t="s">
        <v>3213</v>
      </c>
    </row>
    <row r="1491" spans="1:4" s="1176" customFormat="1" ht="11.25" customHeight="1" x14ac:dyDescent="0.2">
      <c r="A1491" s="1426"/>
      <c r="B1491" s="1157">
        <v>130</v>
      </c>
      <c r="C1491" s="1157">
        <v>0</v>
      </c>
      <c r="D1491" s="1164" t="s">
        <v>11</v>
      </c>
    </row>
    <row r="1492" spans="1:4" s="1176" customFormat="1" ht="11.25" customHeight="1" x14ac:dyDescent="0.2">
      <c r="A1492" s="1425" t="s">
        <v>5241</v>
      </c>
      <c r="B1492" s="1162">
        <v>149.88999999999999</v>
      </c>
      <c r="C1492" s="1162">
        <v>149.886</v>
      </c>
      <c r="D1492" s="1163" t="s">
        <v>3492</v>
      </c>
    </row>
    <row r="1493" spans="1:4" s="1176" customFormat="1" ht="11.25" customHeight="1" x14ac:dyDescent="0.2">
      <c r="A1493" s="1426"/>
      <c r="B1493" s="1157">
        <v>149.88999999999999</v>
      </c>
      <c r="C1493" s="1157">
        <v>149.886</v>
      </c>
      <c r="D1493" s="1164" t="s">
        <v>11</v>
      </c>
    </row>
    <row r="1494" spans="1:4" s="1176" customFormat="1" ht="11.25" customHeight="1" x14ac:dyDescent="0.2">
      <c r="A1494" s="1425" t="s">
        <v>501</v>
      </c>
      <c r="B1494" s="1162">
        <v>125</v>
      </c>
      <c r="C1494" s="1162">
        <v>125</v>
      </c>
      <c r="D1494" s="1163" t="s">
        <v>5094</v>
      </c>
    </row>
    <row r="1495" spans="1:4" s="1176" customFormat="1" ht="11.25" customHeight="1" x14ac:dyDescent="0.2">
      <c r="A1495" s="1426"/>
      <c r="B1495" s="1157">
        <v>125</v>
      </c>
      <c r="C1495" s="1157">
        <v>125</v>
      </c>
      <c r="D1495" s="1164" t="s">
        <v>11</v>
      </c>
    </row>
    <row r="1496" spans="1:4" s="1176" customFormat="1" ht="21" x14ac:dyDescent="0.2">
      <c r="A1496" s="1425" t="s">
        <v>1853</v>
      </c>
      <c r="B1496" s="1162">
        <v>53</v>
      </c>
      <c r="C1496" s="1162">
        <v>53</v>
      </c>
      <c r="D1496" s="1163" t="s">
        <v>661</v>
      </c>
    </row>
    <row r="1497" spans="1:4" s="1176" customFormat="1" ht="11.25" customHeight="1" x14ac:dyDescent="0.2">
      <c r="A1497" s="1425"/>
      <c r="B1497" s="1162">
        <v>1457</v>
      </c>
      <c r="C1497" s="1162">
        <v>1457</v>
      </c>
      <c r="D1497" s="1163" t="s">
        <v>662</v>
      </c>
    </row>
    <row r="1498" spans="1:4" s="1176" customFormat="1" ht="11.25" customHeight="1" x14ac:dyDescent="0.2">
      <c r="A1498" s="1426"/>
      <c r="B1498" s="1157">
        <v>1510</v>
      </c>
      <c r="C1498" s="1157">
        <v>1510</v>
      </c>
      <c r="D1498" s="1164" t="s">
        <v>11</v>
      </c>
    </row>
    <row r="1499" spans="1:4" s="1176" customFormat="1" ht="11.25" customHeight="1" x14ac:dyDescent="0.2">
      <c r="A1499" s="1425" t="s">
        <v>1854</v>
      </c>
      <c r="B1499" s="1162">
        <v>1945.9099999999999</v>
      </c>
      <c r="C1499" s="1162">
        <v>1945.9090000000001</v>
      </c>
      <c r="D1499" s="1163" t="s">
        <v>1741</v>
      </c>
    </row>
    <row r="1500" spans="1:4" s="1176" customFormat="1" ht="11.25" customHeight="1" x14ac:dyDescent="0.2">
      <c r="A1500" s="1426"/>
      <c r="B1500" s="1157">
        <v>1945.9099999999999</v>
      </c>
      <c r="C1500" s="1157">
        <v>1945.9090000000001</v>
      </c>
      <c r="D1500" s="1164" t="s">
        <v>11</v>
      </c>
    </row>
    <row r="1501" spans="1:4" s="1176" customFormat="1" ht="11.25" customHeight="1" x14ac:dyDescent="0.2">
      <c r="A1501" s="1425" t="s">
        <v>1855</v>
      </c>
      <c r="B1501" s="1162">
        <v>2477.73</v>
      </c>
      <c r="C1501" s="1162">
        <v>2477.7290000000003</v>
      </c>
      <c r="D1501" s="1163" t="s">
        <v>1741</v>
      </c>
    </row>
    <row r="1502" spans="1:4" s="1176" customFormat="1" ht="11.25" customHeight="1" x14ac:dyDescent="0.2">
      <c r="A1502" s="1426"/>
      <c r="B1502" s="1157">
        <v>2477.73</v>
      </c>
      <c r="C1502" s="1157">
        <v>2477.7290000000003</v>
      </c>
      <c r="D1502" s="1164" t="s">
        <v>11</v>
      </c>
    </row>
    <row r="1503" spans="1:4" s="1176" customFormat="1" ht="11.25" customHeight="1" x14ac:dyDescent="0.2">
      <c r="A1503" s="1425" t="s">
        <v>1856</v>
      </c>
      <c r="B1503" s="1162">
        <v>4235.8999999999996</v>
      </c>
      <c r="C1503" s="1162">
        <v>4235.8990000000003</v>
      </c>
      <c r="D1503" s="1163" t="s">
        <v>1741</v>
      </c>
    </row>
    <row r="1504" spans="1:4" s="1176" customFormat="1" ht="11.25" customHeight="1" x14ac:dyDescent="0.2">
      <c r="A1504" s="1426"/>
      <c r="B1504" s="1157">
        <v>4235.8999999999996</v>
      </c>
      <c r="C1504" s="1157">
        <v>4235.8990000000003</v>
      </c>
      <c r="D1504" s="1164" t="s">
        <v>11</v>
      </c>
    </row>
    <row r="1505" spans="1:4" s="1176" customFormat="1" ht="11.25" customHeight="1" x14ac:dyDescent="0.2">
      <c r="A1505" s="1425" t="s">
        <v>1857</v>
      </c>
      <c r="B1505" s="1162">
        <v>2384.73</v>
      </c>
      <c r="C1505" s="1162">
        <v>2384.732</v>
      </c>
      <c r="D1505" s="1163" t="s">
        <v>1741</v>
      </c>
    </row>
    <row r="1506" spans="1:4" s="1176" customFormat="1" ht="11.25" customHeight="1" x14ac:dyDescent="0.2">
      <c r="A1506" s="1426"/>
      <c r="B1506" s="1157">
        <v>2384.73</v>
      </c>
      <c r="C1506" s="1157">
        <v>2384.732</v>
      </c>
      <c r="D1506" s="1164" t="s">
        <v>11</v>
      </c>
    </row>
    <row r="1507" spans="1:4" s="1176" customFormat="1" ht="11.25" customHeight="1" x14ac:dyDescent="0.2">
      <c r="A1507" s="1425" t="s">
        <v>1858</v>
      </c>
      <c r="B1507" s="1162">
        <v>10287.33</v>
      </c>
      <c r="C1507" s="1162">
        <v>10287.331999999999</v>
      </c>
      <c r="D1507" s="1163" t="s">
        <v>1741</v>
      </c>
    </row>
    <row r="1508" spans="1:4" s="1176" customFormat="1" ht="11.25" customHeight="1" x14ac:dyDescent="0.2">
      <c r="A1508" s="1426"/>
      <c r="B1508" s="1157">
        <v>10287.33</v>
      </c>
      <c r="C1508" s="1157">
        <v>10287.331999999999</v>
      </c>
      <c r="D1508" s="1164" t="s">
        <v>11</v>
      </c>
    </row>
    <row r="1509" spans="1:4" s="1176" customFormat="1" ht="11.25" customHeight="1" x14ac:dyDescent="0.2">
      <c r="A1509" s="1425" t="s">
        <v>3877</v>
      </c>
      <c r="B1509" s="1162">
        <v>664.32</v>
      </c>
      <c r="C1509" s="1162">
        <v>664.31799999999998</v>
      </c>
      <c r="D1509" s="1163" t="s">
        <v>1741</v>
      </c>
    </row>
    <row r="1510" spans="1:4" s="1176" customFormat="1" ht="11.25" customHeight="1" x14ac:dyDescent="0.2">
      <c r="A1510" s="1426"/>
      <c r="B1510" s="1157">
        <v>664.32</v>
      </c>
      <c r="C1510" s="1157">
        <v>664.31799999999998</v>
      </c>
      <c r="D1510" s="1164" t="s">
        <v>11</v>
      </c>
    </row>
    <row r="1511" spans="1:4" s="1176" customFormat="1" ht="11.25" customHeight="1" x14ac:dyDescent="0.2">
      <c r="A1511" s="1425" t="s">
        <v>1859</v>
      </c>
      <c r="B1511" s="1162">
        <v>4178.53</v>
      </c>
      <c r="C1511" s="1162">
        <v>4178.5239999999994</v>
      </c>
      <c r="D1511" s="1163" t="s">
        <v>1741</v>
      </c>
    </row>
    <row r="1512" spans="1:4" s="1176" customFormat="1" ht="11.25" customHeight="1" x14ac:dyDescent="0.2">
      <c r="A1512" s="1426"/>
      <c r="B1512" s="1157">
        <v>4178.53</v>
      </c>
      <c r="C1512" s="1157">
        <v>4178.5239999999994</v>
      </c>
      <c r="D1512" s="1164" t="s">
        <v>11</v>
      </c>
    </row>
    <row r="1513" spans="1:4" s="1176" customFormat="1" ht="11.25" customHeight="1" x14ac:dyDescent="0.2">
      <c r="A1513" s="1425" t="s">
        <v>1860</v>
      </c>
      <c r="B1513" s="1162">
        <v>2556.3999999999996</v>
      </c>
      <c r="C1513" s="1162">
        <v>2556.4010000000003</v>
      </c>
      <c r="D1513" s="1163" t="s">
        <v>1741</v>
      </c>
    </row>
    <row r="1514" spans="1:4" s="1176" customFormat="1" ht="11.25" customHeight="1" x14ac:dyDescent="0.2">
      <c r="A1514" s="1426"/>
      <c r="B1514" s="1157">
        <v>2556.3999999999996</v>
      </c>
      <c r="C1514" s="1157">
        <v>2556.4010000000003</v>
      </c>
      <c r="D1514" s="1164" t="s">
        <v>11</v>
      </c>
    </row>
    <row r="1515" spans="1:4" s="1176" customFormat="1" ht="11.25" customHeight="1" x14ac:dyDescent="0.2">
      <c r="A1515" s="1425" t="s">
        <v>1861</v>
      </c>
      <c r="B1515" s="1162">
        <v>6015.89</v>
      </c>
      <c r="C1515" s="1162">
        <v>6015.8850000000002</v>
      </c>
      <c r="D1515" s="1163" t="s">
        <v>1741</v>
      </c>
    </row>
    <row r="1516" spans="1:4" s="1176" customFormat="1" ht="11.25" customHeight="1" x14ac:dyDescent="0.2">
      <c r="A1516" s="1426"/>
      <c r="B1516" s="1157">
        <v>6015.89</v>
      </c>
      <c r="C1516" s="1157">
        <v>6015.8850000000002</v>
      </c>
      <c r="D1516" s="1164" t="s">
        <v>11</v>
      </c>
    </row>
    <row r="1517" spans="1:4" s="1176" customFormat="1" ht="11.25" customHeight="1" x14ac:dyDescent="0.2">
      <c r="A1517" s="1425" t="s">
        <v>2920</v>
      </c>
      <c r="B1517" s="1162">
        <v>3765.31</v>
      </c>
      <c r="C1517" s="1162">
        <v>3765.3040000000001</v>
      </c>
      <c r="D1517" s="1163" t="s">
        <v>1741</v>
      </c>
    </row>
    <row r="1518" spans="1:4" s="1176" customFormat="1" ht="11.25" customHeight="1" x14ac:dyDescent="0.2">
      <c r="A1518" s="1426"/>
      <c r="B1518" s="1157">
        <v>3765.31</v>
      </c>
      <c r="C1518" s="1157">
        <v>3765.3040000000001</v>
      </c>
      <c r="D1518" s="1164" t="s">
        <v>11</v>
      </c>
    </row>
    <row r="1519" spans="1:4" s="1176" customFormat="1" ht="11.25" customHeight="1" x14ac:dyDescent="0.2">
      <c r="A1519" s="1425" t="s">
        <v>1862</v>
      </c>
      <c r="B1519" s="1162">
        <v>1022.03</v>
      </c>
      <c r="C1519" s="1162">
        <v>1022.028</v>
      </c>
      <c r="D1519" s="1163" t="s">
        <v>1741</v>
      </c>
    </row>
    <row r="1520" spans="1:4" s="1176" customFormat="1" ht="11.25" customHeight="1" x14ac:dyDescent="0.2">
      <c r="A1520" s="1426"/>
      <c r="B1520" s="1157">
        <v>1022.03</v>
      </c>
      <c r="C1520" s="1157">
        <v>1022.028</v>
      </c>
      <c r="D1520" s="1164" t="s">
        <v>11</v>
      </c>
    </row>
    <row r="1521" spans="1:4" s="1176" customFormat="1" ht="11.25" customHeight="1" x14ac:dyDescent="0.2">
      <c r="A1521" s="1425" t="s">
        <v>1863</v>
      </c>
      <c r="B1521" s="1162">
        <v>4603.75</v>
      </c>
      <c r="C1521" s="1162">
        <v>4603.7469999999994</v>
      </c>
      <c r="D1521" s="1163" t="s">
        <v>1741</v>
      </c>
    </row>
    <row r="1522" spans="1:4" s="1176" customFormat="1" ht="11.25" customHeight="1" x14ac:dyDescent="0.2">
      <c r="A1522" s="1426"/>
      <c r="B1522" s="1157">
        <v>4603.75</v>
      </c>
      <c r="C1522" s="1157">
        <v>4603.7469999999994</v>
      </c>
      <c r="D1522" s="1164" t="s">
        <v>11</v>
      </c>
    </row>
    <row r="1523" spans="1:4" s="1176" customFormat="1" ht="11.25" customHeight="1" x14ac:dyDescent="0.2">
      <c r="A1523" s="1425" t="s">
        <v>5242</v>
      </c>
      <c r="B1523" s="1162">
        <v>1703.3799999999999</v>
      </c>
      <c r="C1523" s="1162">
        <v>1703.3799999999999</v>
      </c>
      <c r="D1523" s="1163" t="s">
        <v>1741</v>
      </c>
    </row>
    <row r="1524" spans="1:4" s="1176" customFormat="1" ht="11.25" customHeight="1" x14ac:dyDescent="0.2">
      <c r="A1524" s="1426"/>
      <c r="B1524" s="1157">
        <v>1703.3799999999999</v>
      </c>
      <c r="C1524" s="1157">
        <v>1703.3799999999999</v>
      </c>
      <c r="D1524" s="1164" t="s">
        <v>11</v>
      </c>
    </row>
    <row r="1525" spans="1:4" s="1176" customFormat="1" ht="11.25" customHeight="1" x14ac:dyDescent="0.2">
      <c r="A1525" s="1425" t="s">
        <v>1864</v>
      </c>
      <c r="B1525" s="1162">
        <v>7146.12</v>
      </c>
      <c r="C1525" s="1162">
        <v>7146.12</v>
      </c>
      <c r="D1525" s="1163" t="s">
        <v>1741</v>
      </c>
    </row>
    <row r="1526" spans="1:4" s="1176" customFormat="1" ht="11.25" customHeight="1" x14ac:dyDescent="0.2">
      <c r="A1526" s="1426"/>
      <c r="B1526" s="1157">
        <v>7146.12</v>
      </c>
      <c r="C1526" s="1157">
        <v>7146.12</v>
      </c>
      <c r="D1526" s="1164" t="s">
        <v>11</v>
      </c>
    </row>
    <row r="1527" spans="1:4" s="1176" customFormat="1" ht="11.25" customHeight="1" x14ac:dyDescent="0.2">
      <c r="A1527" s="1425" t="s">
        <v>1865</v>
      </c>
      <c r="B1527" s="1162">
        <v>5457.25</v>
      </c>
      <c r="C1527" s="1162">
        <v>5457.2460000000001</v>
      </c>
      <c r="D1527" s="1163" t="s">
        <v>1741</v>
      </c>
    </row>
    <row r="1528" spans="1:4" s="1176" customFormat="1" ht="11.25" customHeight="1" x14ac:dyDescent="0.2">
      <c r="A1528" s="1426"/>
      <c r="B1528" s="1157">
        <v>5457.25</v>
      </c>
      <c r="C1528" s="1157">
        <v>5457.2460000000001</v>
      </c>
      <c r="D1528" s="1164" t="s">
        <v>11</v>
      </c>
    </row>
    <row r="1529" spans="1:4" s="1176" customFormat="1" ht="11.25" customHeight="1" x14ac:dyDescent="0.2">
      <c r="A1529" s="1425" t="s">
        <v>1866</v>
      </c>
      <c r="B1529" s="1162">
        <v>7165.2800000000007</v>
      </c>
      <c r="C1529" s="1162">
        <v>7165.2740000000003</v>
      </c>
      <c r="D1529" s="1163" t="s">
        <v>1741</v>
      </c>
    </row>
    <row r="1530" spans="1:4" s="1176" customFormat="1" ht="11.25" customHeight="1" x14ac:dyDescent="0.2">
      <c r="A1530" s="1425"/>
      <c r="B1530" s="1162">
        <v>69.8</v>
      </c>
      <c r="C1530" s="1162">
        <v>69.8</v>
      </c>
      <c r="D1530" s="1163" t="s">
        <v>720</v>
      </c>
    </row>
    <row r="1531" spans="1:4" s="1176" customFormat="1" ht="11.25" customHeight="1" x14ac:dyDescent="0.2">
      <c r="A1531" s="1426"/>
      <c r="B1531" s="1157">
        <v>7235.0800000000008</v>
      </c>
      <c r="C1531" s="1157">
        <v>7235.0740000000005</v>
      </c>
      <c r="D1531" s="1164" t="s">
        <v>11</v>
      </c>
    </row>
    <row r="1532" spans="1:4" s="1176" customFormat="1" ht="11.25" customHeight="1" x14ac:dyDescent="0.2">
      <c r="A1532" s="1425" t="s">
        <v>1867</v>
      </c>
      <c r="B1532" s="1162">
        <v>2977.25</v>
      </c>
      <c r="C1532" s="1162">
        <v>2977.25</v>
      </c>
      <c r="D1532" s="1163" t="s">
        <v>1741</v>
      </c>
    </row>
    <row r="1533" spans="1:4" s="1176" customFormat="1" ht="11.25" customHeight="1" x14ac:dyDescent="0.2">
      <c r="A1533" s="1426"/>
      <c r="B1533" s="1157">
        <v>2977.25</v>
      </c>
      <c r="C1533" s="1157">
        <v>2977.25</v>
      </c>
      <c r="D1533" s="1164" t="s">
        <v>11</v>
      </c>
    </row>
    <row r="1534" spans="1:4" s="1176" customFormat="1" ht="11.25" customHeight="1" x14ac:dyDescent="0.2">
      <c r="A1534" s="1425" t="s">
        <v>1868</v>
      </c>
      <c r="B1534" s="1162">
        <v>108.58</v>
      </c>
      <c r="C1534" s="1162">
        <v>108.57150000000001</v>
      </c>
      <c r="D1534" s="1163" t="s">
        <v>3491</v>
      </c>
    </row>
    <row r="1535" spans="1:4" s="1176" customFormat="1" ht="11.25" customHeight="1" x14ac:dyDescent="0.2">
      <c r="A1535" s="1426"/>
      <c r="B1535" s="1157">
        <v>108.58</v>
      </c>
      <c r="C1535" s="1157">
        <v>108.57150000000001</v>
      </c>
      <c r="D1535" s="1164" t="s">
        <v>11</v>
      </c>
    </row>
    <row r="1536" spans="1:4" s="1176" customFormat="1" ht="11.25" customHeight="1" x14ac:dyDescent="0.2">
      <c r="A1536" s="1425" t="s">
        <v>5243</v>
      </c>
      <c r="B1536" s="1162">
        <v>0.02</v>
      </c>
      <c r="C1536" s="1162">
        <v>0</v>
      </c>
      <c r="D1536" s="1163" t="s">
        <v>3491</v>
      </c>
    </row>
    <row r="1537" spans="1:4" s="1176" customFormat="1" ht="11.25" customHeight="1" x14ac:dyDescent="0.2">
      <c r="A1537" s="1426"/>
      <c r="B1537" s="1157">
        <v>0.02</v>
      </c>
      <c r="C1537" s="1157">
        <v>0</v>
      </c>
      <c r="D1537" s="1164" t="s">
        <v>11</v>
      </c>
    </row>
    <row r="1538" spans="1:4" s="1176" customFormat="1" ht="11.25" customHeight="1" x14ac:dyDescent="0.2">
      <c r="A1538" s="1425" t="s">
        <v>4385</v>
      </c>
      <c r="B1538" s="1162">
        <v>100</v>
      </c>
      <c r="C1538" s="1162">
        <v>100</v>
      </c>
      <c r="D1538" s="1163" t="s">
        <v>4939</v>
      </c>
    </row>
    <row r="1539" spans="1:4" s="1176" customFormat="1" ht="11.25" customHeight="1" x14ac:dyDescent="0.2">
      <c r="A1539" s="1426"/>
      <c r="B1539" s="1157">
        <v>100</v>
      </c>
      <c r="C1539" s="1157">
        <v>100</v>
      </c>
      <c r="D1539" s="1164" t="s">
        <v>11</v>
      </c>
    </row>
    <row r="1540" spans="1:4" s="1176" customFormat="1" ht="11.25" customHeight="1" x14ac:dyDescent="0.2">
      <c r="A1540" s="1425" t="s">
        <v>373</v>
      </c>
      <c r="B1540" s="1162">
        <v>800</v>
      </c>
      <c r="C1540" s="1162">
        <v>800</v>
      </c>
      <c r="D1540" s="1163" t="s">
        <v>5008</v>
      </c>
    </row>
    <row r="1541" spans="1:4" s="1176" customFormat="1" ht="11.25" customHeight="1" x14ac:dyDescent="0.2">
      <c r="A1541" s="1425"/>
      <c r="B1541" s="1162">
        <v>350</v>
      </c>
      <c r="C1541" s="1162">
        <v>350</v>
      </c>
      <c r="D1541" s="1163" t="s">
        <v>400</v>
      </c>
    </row>
    <row r="1542" spans="1:4" s="1176" customFormat="1" ht="11.25" customHeight="1" x14ac:dyDescent="0.2">
      <c r="A1542" s="1426"/>
      <c r="B1542" s="1157">
        <v>1150</v>
      </c>
      <c r="C1542" s="1157">
        <v>1150</v>
      </c>
      <c r="D1542" s="1164" t="s">
        <v>11</v>
      </c>
    </row>
    <row r="1543" spans="1:4" s="1176" customFormat="1" ht="11.25" customHeight="1" x14ac:dyDescent="0.2">
      <c r="A1543" s="1425" t="s">
        <v>4423</v>
      </c>
      <c r="B1543" s="1162">
        <v>140.5</v>
      </c>
      <c r="C1543" s="1162">
        <v>140.5</v>
      </c>
      <c r="D1543" s="1163" t="s">
        <v>4945</v>
      </c>
    </row>
    <row r="1544" spans="1:4" s="1176" customFormat="1" ht="11.25" customHeight="1" x14ac:dyDescent="0.2">
      <c r="A1544" s="1426"/>
      <c r="B1544" s="1157">
        <v>140.5</v>
      </c>
      <c r="C1544" s="1157">
        <v>140.5</v>
      </c>
      <c r="D1544" s="1164" t="s">
        <v>11</v>
      </c>
    </row>
    <row r="1545" spans="1:4" s="1176" customFormat="1" ht="11.25" customHeight="1" x14ac:dyDescent="0.2">
      <c r="A1545" s="1425" t="s">
        <v>3526</v>
      </c>
      <c r="B1545" s="1162">
        <v>45</v>
      </c>
      <c r="C1545" s="1162">
        <v>45</v>
      </c>
      <c r="D1545" s="1163" t="s">
        <v>4945</v>
      </c>
    </row>
    <row r="1546" spans="1:4" s="1176" customFormat="1" ht="11.25" customHeight="1" x14ac:dyDescent="0.2">
      <c r="A1546" s="1426"/>
      <c r="B1546" s="1157">
        <v>45</v>
      </c>
      <c r="C1546" s="1157">
        <v>45</v>
      </c>
      <c r="D1546" s="1164" t="s">
        <v>11</v>
      </c>
    </row>
    <row r="1547" spans="1:4" s="1176" customFormat="1" ht="11.25" customHeight="1" x14ac:dyDescent="0.2">
      <c r="A1547" s="1425" t="s">
        <v>5244</v>
      </c>
      <c r="B1547" s="1162">
        <v>150</v>
      </c>
      <c r="C1547" s="1162">
        <v>150</v>
      </c>
      <c r="D1547" s="1163" t="s">
        <v>3492</v>
      </c>
    </row>
    <row r="1548" spans="1:4" s="1176" customFormat="1" ht="11.25" customHeight="1" x14ac:dyDescent="0.2">
      <c r="A1548" s="1426"/>
      <c r="B1548" s="1157">
        <v>150</v>
      </c>
      <c r="C1548" s="1157">
        <v>150</v>
      </c>
      <c r="D1548" s="1164" t="s">
        <v>11</v>
      </c>
    </row>
    <row r="1549" spans="1:4" s="1176" customFormat="1" ht="11.25" customHeight="1" x14ac:dyDescent="0.2">
      <c r="A1549" s="1425" t="s">
        <v>5245</v>
      </c>
      <c r="B1549" s="1162">
        <v>150</v>
      </c>
      <c r="C1549" s="1162">
        <v>0</v>
      </c>
      <c r="D1549" s="1163" t="s">
        <v>3492</v>
      </c>
    </row>
    <row r="1550" spans="1:4" s="1176" customFormat="1" ht="11.25" customHeight="1" x14ac:dyDescent="0.2">
      <c r="A1550" s="1426"/>
      <c r="B1550" s="1157">
        <v>150</v>
      </c>
      <c r="C1550" s="1157">
        <v>0</v>
      </c>
      <c r="D1550" s="1164" t="s">
        <v>11</v>
      </c>
    </row>
    <row r="1551" spans="1:4" s="1176" customFormat="1" ht="11.25" customHeight="1" x14ac:dyDescent="0.2">
      <c r="A1551" s="1425" t="s">
        <v>5246</v>
      </c>
      <c r="B1551" s="1162">
        <v>450</v>
      </c>
      <c r="C1551" s="1162">
        <v>450</v>
      </c>
      <c r="D1551" s="1163" t="s">
        <v>3492</v>
      </c>
    </row>
    <row r="1552" spans="1:4" s="1176" customFormat="1" ht="11.25" customHeight="1" x14ac:dyDescent="0.2">
      <c r="A1552" s="1426"/>
      <c r="B1552" s="1157">
        <v>450</v>
      </c>
      <c r="C1552" s="1157">
        <v>450</v>
      </c>
      <c r="D1552" s="1164" t="s">
        <v>11</v>
      </c>
    </row>
    <row r="1553" spans="1:4" s="1176" customFormat="1" ht="11.25" customHeight="1" x14ac:dyDescent="0.2">
      <c r="A1553" s="1425" t="s">
        <v>3138</v>
      </c>
      <c r="B1553" s="1162">
        <v>100</v>
      </c>
      <c r="C1553" s="1162">
        <v>100</v>
      </c>
      <c r="D1553" s="1163" t="s">
        <v>3300</v>
      </c>
    </row>
    <row r="1554" spans="1:4" s="1176" customFormat="1" ht="11.25" customHeight="1" x14ac:dyDescent="0.2">
      <c r="A1554" s="1426"/>
      <c r="B1554" s="1157">
        <v>100</v>
      </c>
      <c r="C1554" s="1157">
        <v>100</v>
      </c>
      <c r="D1554" s="1164" t="s">
        <v>11</v>
      </c>
    </row>
    <row r="1555" spans="1:4" s="1176" customFormat="1" ht="11.25" customHeight="1" x14ac:dyDescent="0.2">
      <c r="A1555" s="1425" t="s">
        <v>5247</v>
      </c>
      <c r="B1555" s="1162">
        <v>103.42</v>
      </c>
      <c r="C1555" s="1162">
        <v>103.416</v>
      </c>
      <c r="D1555" s="1163" t="s">
        <v>3492</v>
      </c>
    </row>
    <row r="1556" spans="1:4" s="1176" customFormat="1" ht="11.25" customHeight="1" x14ac:dyDescent="0.2">
      <c r="A1556" s="1426"/>
      <c r="B1556" s="1157">
        <v>103.42</v>
      </c>
      <c r="C1556" s="1157">
        <v>103.416</v>
      </c>
      <c r="D1556" s="1164" t="s">
        <v>11</v>
      </c>
    </row>
    <row r="1557" spans="1:4" s="1176" customFormat="1" ht="11.25" customHeight="1" x14ac:dyDescent="0.2">
      <c r="A1557" s="1425" t="s">
        <v>1869</v>
      </c>
      <c r="B1557" s="1162">
        <v>974.97</v>
      </c>
      <c r="C1557" s="1162">
        <v>974.97400000000005</v>
      </c>
      <c r="D1557" s="1163" t="s">
        <v>596</v>
      </c>
    </row>
    <row r="1558" spans="1:4" s="1176" customFormat="1" ht="11.25" customHeight="1" x14ac:dyDescent="0.2">
      <c r="A1558" s="1426"/>
      <c r="B1558" s="1157">
        <v>974.97</v>
      </c>
      <c r="C1558" s="1157">
        <v>974.97400000000005</v>
      </c>
      <c r="D1558" s="1164" t="s">
        <v>11</v>
      </c>
    </row>
    <row r="1559" spans="1:4" s="1176" customFormat="1" ht="11.25" customHeight="1" x14ac:dyDescent="0.2">
      <c r="A1559" s="1425" t="s">
        <v>4536</v>
      </c>
      <c r="B1559" s="1162">
        <v>200</v>
      </c>
      <c r="C1559" s="1162">
        <v>0</v>
      </c>
      <c r="D1559" s="1163" t="s">
        <v>4534</v>
      </c>
    </row>
    <row r="1560" spans="1:4" s="1176" customFormat="1" ht="11.25" customHeight="1" x14ac:dyDescent="0.2">
      <c r="A1560" s="1426"/>
      <c r="B1560" s="1157">
        <v>200</v>
      </c>
      <c r="C1560" s="1157">
        <v>0</v>
      </c>
      <c r="D1560" s="1164" t="s">
        <v>11</v>
      </c>
    </row>
    <row r="1561" spans="1:4" s="1176" customFormat="1" ht="11.25" customHeight="1" x14ac:dyDescent="0.2">
      <c r="A1561" s="1425" t="s">
        <v>5248</v>
      </c>
      <c r="B1561" s="1162">
        <v>150</v>
      </c>
      <c r="C1561" s="1162">
        <v>0</v>
      </c>
      <c r="D1561" s="1163" t="s">
        <v>3492</v>
      </c>
    </row>
    <row r="1562" spans="1:4" s="1176" customFormat="1" ht="11.25" customHeight="1" x14ac:dyDescent="0.2">
      <c r="A1562" s="1426"/>
      <c r="B1562" s="1157">
        <v>150</v>
      </c>
      <c r="C1562" s="1157">
        <v>0</v>
      </c>
      <c r="D1562" s="1164" t="s">
        <v>11</v>
      </c>
    </row>
    <row r="1563" spans="1:4" s="1176" customFormat="1" ht="11.25" customHeight="1" x14ac:dyDescent="0.2">
      <c r="A1563" s="1425" t="s">
        <v>1870</v>
      </c>
      <c r="B1563" s="1162">
        <v>99.9</v>
      </c>
      <c r="C1563" s="1162">
        <v>99.9</v>
      </c>
      <c r="D1563" s="1163" t="s">
        <v>639</v>
      </c>
    </row>
    <row r="1564" spans="1:4" s="1176" customFormat="1" ht="11.25" customHeight="1" x14ac:dyDescent="0.2">
      <c r="A1564" s="1426"/>
      <c r="B1564" s="1157">
        <v>99.9</v>
      </c>
      <c r="C1564" s="1157">
        <v>99.9</v>
      </c>
      <c r="D1564" s="1164" t="s">
        <v>11</v>
      </c>
    </row>
    <row r="1565" spans="1:4" s="1176" customFormat="1" ht="21" x14ac:dyDescent="0.2">
      <c r="A1565" s="1425" t="s">
        <v>1871</v>
      </c>
      <c r="B1565" s="1162">
        <v>3750</v>
      </c>
      <c r="C1565" s="1162">
        <v>3750</v>
      </c>
      <c r="D1565" s="1163" t="s">
        <v>661</v>
      </c>
    </row>
    <row r="1566" spans="1:4" s="1176" customFormat="1" ht="11.25" customHeight="1" x14ac:dyDescent="0.2">
      <c r="A1566" s="1425"/>
      <c r="B1566" s="1162">
        <v>11985</v>
      </c>
      <c r="C1566" s="1162">
        <v>11985</v>
      </c>
      <c r="D1566" s="1163" t="s">
        <v>662</v>
      </c>
    </row>
    <row r="1567" spans="1:4" s="1176" customFormat="1" ht="11.25" customHeight="1" x14ac:dyDescent="0.2">
      <c r="A1567" s="1425"/>
      <c r="B1567" s="1162">
        <v>515.6</v>
      </c>
      <c r="C1567" s="1162">
        <v>515.6</v>
      </c>
      <c r="D1567" s="1163" t="s">
        <v>659</v>
      </c>
    </row>
    <row r="1568" spans="1:4" s="1176" customFormat="1" ht="11.25" customHeight="1" x14ac:dyDescent="0.2">
      <c r="A1568" s="1426"/>
      <c r="B1568" s="1157">
        <v>16250.6</v>
      </c>
      <c r="C1568" s="1157">
        <v>16250.6</v>
      </c>
      <c r="D1568" s="1164" t="s">
        <v>11</v>
      </c>
    </row>
    <row r="1569" spans="1:4" s="1176" customFormat="1" ht="11.25" customHeight="1" x14ac:dyDescent="0.2">
      <c r="A1569" s="1425" t="s">
        <v>5249</v>
      </c>
      <c r="B1569" s="1162">
        <v>300</v>
      </c>
      <c r="C1569" s="1162">
        <v>299.89301999999998</v>
      </c>
      <c r="D1569" s="1163" t="s">
        <v>696</v>
      </c>
    </row>
    <row r="1570" spans="1:4" s="1176" customFormat="1" ht="11.25" customHeight="1" x14ac:dyDescent="0.2">
      <c r="A1570" s="1425"/>
      <c r="B1570" s="1162">
        <v>673</v>
      </c>
      <c r="C1570" s="1162">
        <v>673</v>
      </c>
      <c r="D1570" s="1163" t="s">
        <v>662</v>
      </c>
    </row>
    <row r="1571" spans="1:4" s="1176" customFormat="1" ht="11.25" customHeight="1" x14ac:dyDescent="0.2">
      <c r="A1571" s="1425"/>
      <c r="B1571" s="1162">
        <v>100</v>
      </c>
      <c r="C1571" s="1162">
        <v>100</v>
      </c>
      <c r="D1571" s="1163" t="s">
        <v>657</v>
      </c>
    </row>
    <row r="1572" spans="1:4" s="1176" customFormat="1" ht="11.25" customHeight="1" x14ac:dyDescent="0.2">
      <c r="A1572" s="1425"/>
      <c r="B1572" s="1162">
        <v>200</v>
      </c>
      <c r="C1572" s="1162">
        <v>200</v>
      </c>
      <c r="D1572" s="1163" t="s">
        <v>4946</v>
      </c>
    </row>
    <row r="1573" spans="1:4" s="1176" customFormat="1" ht="11.25" customHeight="1" x14ac:dyDescent="0.2">
      <c r="A1573" s="1426"/>
      <c r="B1573" s="1157">
        <v>1273</v>
      </c>
      <c r="C1573" s="1157">
        <v>1272.89302</v>
      </c>
      <c r="D1573" s="1164" t="s">
        <v>11</v>
      </c>
    </row>
    <row r="1574" spans="1:4" s="1176" customFormat="1" ht="11.25" customHeight="1" x14ac:dyDescent="0.2">
      <c r="A1574" s="1425" t="s">
        <v>5250</v>
      </c>
      <c r="B1574" s="1162">
        <v>100</v>
      </c>
      <c r="C1574" s="1162">
        <v>100</v>
      </c>
      <c r="D1574" s="1163" t="s">
        <v>639</v>
      </c>
    </row>
    <row r="1575" spans="1:4" s="1176" customFormat="1" ht="11.25" customHeight="1" x14ac:dyDescent="0.2">
      <c r="A1575" s="1426"/>
      <c r="B1575" s="1157">
        <v>100</v>
      </c>
      <c r="C1575" s="1157">
        <v>100</v>
      </c>
      <c r="D1575" s="1164" t="s">
        <v>11</v>
      </c>
    </row>
    <row r="1576" spans="1:4" s="1176" customFormat="1" ht="11.25" customHeight="1" x14ac:dyDescent="0.2">
      <c r="A1576" s="1425" t="s">
        <v>5251</v>
      </c>
      <c r="B1576" s="1162">
        <v>599.5</v>
      </c>
      <c r="C1576" s="1162">
        <v>485.92290000000003</v>
      </c>
      <c r="D1576" s="1163" t="s">
        <v>2639</v>
      </c>
    </row>
    <row r="1577" spans="1:4" s="1176" customFormat="1" ht="11.25" customHeight="1" x14ac:dyDescent="0.2">
      <c r="A1577" s="1425"/>
      <c r="B1577" s="1162">
        <v>500</v>
      </c>
      <c r="C1577" s="1162">
        <v>500</v>
      </c>
      <c r="D1577" s="1163" t="s">
        <v>3492</v>
      </c>
    </row>
    <row r="1578" spans="1:4" s="1176" customFormat="1" ht="11.25" customHeight="1" x14ac:dyDescent="0.2">
      <c r="A1578" s="1426"/>
      <c r="B1578" s="1157">
        <v>1099.5</v>
      </c>
      <c r="C1578" s="1157">
        <v>985.92290000000003</v>
      </c>
      <c r="D1578" s="1164" t="s">
        <v>11</v>
      </c>
    </row>
    <row r="1579" spans="1:4" s="1176" customFormat="1" ht="11.25" customHeight="1" x14ac:dyDescent="0.2">
      <c r="A1579" s="1425" t="s">
        <v>434</v>
      </c>
      <c r="B1579" s="1162">
        <v>94</v>
      </c>
      <c r="C1579" s="1162">
        <v>94</v>
      </c>
      <c r="D1579" s="1163" t="s">
        <v>2639</v>
      </c>
    </row>
    <row r="1580" spans="1:4" s="1176" customFormat="1" ht="21" x14ac:dyDescent="0.2">
      <c r="A1580" s="1425"/>
      <c r="B1580" s="1162">
        <v>289</v>
      </c>
      <c r="C1580" s="1162">
        <v>289</v>
      </c>
      <c r="D1580" s="1163" t="s">
        <v>658</v>
      </c>
    </row>
    <row r="1581" spans="1:4" s="1176" customFormat="1" ht="11.25" customHeight="1" x14ac:dyDescent="0.2">
      <c r="A1581" s="1426"/>
      <c r="B1581" s="1157">
        <v>383</v>
      </c>
      <c r="C1581" s="1157">
        <v>383</v>
      </c>
      <c r="D1581" s="1164" t="s">
        <v>11</v>
      </c>
    </row>
    <row r="1582" spans="1:4" s="1176" customFormat="1" ht="11.25" customHeight="1" x14ac:dyDescent="0.2">
      <c r="A1582" s="1425" t="s">
        <v>5252</v>
      </c>
      <c r="B1582" s="1162">
        <v>150</v>
      </c>
      <c r="C1582" s="1162">
        <v>150</v>
      </c>
      <c r="D1582" s="1163" t="s">
        <v>3492</v>
      </c>
    </row>
    <row r="1583" spans="1:4" s="1176" customFormat="1" ht="11.25" customHeight="1" x14ac:dyDescent="0.2">
      <c r="A1583" s="1426"/>
      <c r="B1583" s="1157">
        <v>150</v>
      </c>
      <c r="C1583" s="1157">
        <v>150</v>
      </c>
      <c r="D1583" s="1164" t="s">
        <v>11</v>
      </c>
    </row>
    <row r="1584" spans="1:4" s="1176" customFormat="1" ht="11.25" customHeight="1" x14ac:dyDescent="0.2">
      <c r="A1584" s="1425" t="s">
        <v>3879</v>
      </c>
      <c r="B1584" s="1162">
        <v>500</v>
      </c>
      <c r="C1584" s="1162">
        <v>500</v>
      </c>
      <c r="D1584" s="1163" t="s">
        <v>3878</v>
      </c>
    </row>
    <row r="1585" spans="1:4" s="1176" customFormat="1" ht="21" x14ac:dyDescent="0.2">
      <c r="A1585" s="1425"/>
      <c r="B1585" s="1162">
        <v>750</v>
      </c>
      <c r="C1585" s="1162">
        <v>750</v>
      </c>
      <c r="D1585" s="1163" t="s">
        <v>661</v>
      </c>
    </row>
    <row r="1586" spans="1:4" s="1176" customFormat="1" ht="11.25" customHeight="1" x14ac:dyDescent="0.2">
      <c r="A1586" s="1425"/>
      <c r="B1586" s="1162">
        <v>5258</v>
      </c>
      <c r="C1586" s="1162">
        <v>5105.0730000000003</v>
      </c>
      <c r="D1586" s="1163" t="s">
        <v>662</v>
      </c>
    </row>
    <row r="1587" spans="1:4" s="1176" customFormat="1" ht="11.25" customHeight="1" x14ac:dyDescent="0.2">
      <c r="A1587" s="1425"/>
      <c r="B1587" s="1162">
        <v>100</v>
      </c>
      <c r="C1587" s="1162">
        <v>100</v>
      </c>
      <c r="D1587" s="1163" t="s">
        <v>657</v>
      </c>
    </row>
    <row r="1588" spans="1:4" s="1176" customFormat="1" ht="11.25" customHeight="1" x14ac:dyDescent="0.2">
      <c r="A1588" s="1425"/>
      <c r="B1588" s="1162">
        <v>583</v>
      </c>
      <c r="C1588" s="1162">
        <v>583</v>
      </c>
      <c r="D1588" s="1163" t="s">
        <v>659</v>
      </c>
    </row>
    <row r="1589" spans="1:4" s="1176" customFormat="1" ht="21" x14ac:dyDescent="0.2">
      <c r="A1589" s="1425"/>
      <c r="B1589" s="1162">
        <v>100</v>
      </c>
      <c r="C1589" s="1162">
        <v>100</v>
      </c>
      <c r="D1589" s="1163" t="s">
        <v>658</v>
      </c>
    </row>
    <row r="1590" spans="1:4" s="1176" customFormat="1" ht="11.25" customHeight="1" x14ac:dyDescent="0.2">
      <c r="A1590" s="1425"/>
      <c r="B1590" s="1162">
        <v>12828.02</v>
      </c>
      <c r="C1590" s="1162">
        <v>12828</v>
      </c>
      <c r="D1590" s="1163" t="s">
        <v>3180</v>
      </c>
    </row>
    <row r="1591" spans="1:4" s="1176" customFormat="1" ht="11.25" customHeight="1" x14ac:dyDescent="0.2">
      <c r="A1591" s="1426"/>
      <c r="B1591" s="1157">
        <v>20119.02</v>
      </c>
      <c r="C1591" s="1157">
        <v>19966.073</v>
      </c>
      <c r="D1591" s="1164" t="s">
        <v>11</v>
      </c>
    </row>
    <row r="1592" spans="1:4" s="1176" customFormat="1" ht="11.25" customHeight="1" x14ac:dyDescent="0.2">
      <c r="A1592" s="1425" t="s">
        <v>5253</v>
      </c>
      <c r="B1592" s="1162">
        <v>45</v>
      </c>
      <c r="C1592" s="1162">
        <v>45</v>
      </c>
      <c r="D1592" s="1163" t="s">
        <v>5011</v>
      </c>
    </row>
    <row r="1593" spans="1:4" s="1176" customFormat="1" ht="11.25" customHeight="1" x14ac:dyDescent="0.2">
      <c r="A1593" s="1426"/>
      <c r="B1593" s="1157">
        <v>45</v>
      </c>
      <c r="C1593" s="1157">
        <v>45</v>
      </c>
      <c r="D1593" s="1164" t="s">
        <v>11</v>
      </c>
    </row>
    <row r="1594" spans="1:4" s="1176" customFormat="1" ht="11.25" customHeight="1" x14ac:dyDescent="0.2">
      <c r="A1594" s="1425" t="s">
        <v>5254</v>
      </c>
      <c r="B1594" s="1162">
        <v>196</v>
      </c>
      <c r="C1594" s="1162">
        <v>135.268</v>
      </c>
      <c r="D1594" s="1163" t="s">
        <v>3790</v>
      </c>
    </row>
    <row r="1595" spans="1:4" s="1176" customFormat="1" ht="11.25" customHeight="1" x14ac:dyDescent="0.2">
      <c r="A1595" s="1426"/>
      <c r="B1595" s="1157">
        <v>196</v>
      </c>
      <c r="C1595" s="1157">
        <v>135.268</v>
      </c>
      <c r="D1595" s="1164" t="s">
        <v>11</v>
      </c>
    </row>
    <row r="1596" spans="1:4" s="1176" customFormat="1" ht="11.25" customHeight="1" x14ac:dyDescent="0.2">
      <c r="A1596" s="1425" t="s">
        <v>2921</v>
      </c>
      <c r="B1596" s="1162">
        <v>4400</v>
      </c>
      <c r="C1596" s="1162">
        <v>4400</v>
      </c>
      <c r="D1596" s="1163" t="s">
        <v>673</v>
      </c>
    </row>
    <row r="1597" spans="1:4" s="1176" customFormat="1" ht="11.25" customHeight="1" x14ac:dyDescent="0.2">
      <c r="A1597" s="1426"/>
      <c r="B1597" s="1157">
        <v>4400</v>
      </c>
      <c r="C1597" s="1157">
        <v>4400</v>
      </c>
      <c r="D1597" s="1164" t="s">
        <v>11</v>
      </c>
    </row>
    <row r="1598" spans="1:4" s="1176" customFormat="1" ht="11.25" customHeight="1" x14ac:dyDescent="0.2">
      <c r="A1598" s="1425" t="s">
        <v>5255</v>
      </c>
      <c r="B1598" s="1162">
        <v>55.6</v>
      </c>
      <c r="C1598" s="1162">
        <v>55.6</v>
      </c>
      <c r="D1598" s="1163" t="s">
        <v>3300</v>
      </c>
    </row>
    <row r="1599" spans="1:4" s="1176" customFormat="1" ht="11.25" customHeight="1" x14ac:dyDescent="0.2">
      <c r="A1599" s="1426"/>
      <c r="B1599" s="1157">
        <v>55.6</v>
      </c>
      <c r="C1599" s="1157">
        <v>55.6</v>
      </c>
      <c r="D1599" s="1164" t="s">
        <v>11</v>
      </c>
    </row>
    <row r="1600" spans="1:4" s="1176" customFormat="1" ht="11.25" customHeight="1" x14ac:dyDescent="0.2">
      <c r="A1600" s="1425" t="s">
        <v>4424</v>
      </c>
      <c r="B1600" s="1162">
        <v>200</v>
      </c>
      <c r="C1600" s="1162">
        <v>200</v>
      </c>
      <c r="D1600" s="1163" t="s">
        <v>4945</v>
      </c>
    </row>
    <row r="1601" spans="1:4" s="1176" customFormat="1" ht="11.25" customHeight="1" x14ac:dyDescent="0.2">
      <c r="A1601" s="1426"/>
      <c r="B1601" s="1157">
        <v>200</v>
      </c>
      <c r="C1601" s="1157">
        <v>200</v>
      </c>
      <c r="D1601" s="1164" t="s">
        <v>11</v>
      </c>
    </row>
    <row r="1602" spans="1:4" s="1176" customFormat="1" ht="11.25" customHeight="1" x14ac:dyDescent="0.2">
      <c r="A1602" s="1425" t="s">
        <v>5256</v>
      </c>
      <c r="B1602" s="1162">
        <v>16.8</v>
      </c>
      <c r="C1602" s="1162">
        <v>16.795000000000002</v>
      </c>
      <c r="D1602" s="1163" t="s">
        <v>3492</v>
      </c>
    </row>
    <row r="1603" spans="1:4" s="1176" customFormat="1" ht="11.25" customHeight="1" x14ac:dyDescent="0.2">
      <c r="A1603" s="1426"/>
      <c r="B1603" s="1157">
        <v>16.8</v>
      </c>
      <c r="C1603" s="1157">
        <v>16.795000000000002</v>
      </c>
      <c r="D1603" s="1164" t="s">
        <v>11</v>
      </c>
    </row>
    <row r="1604" spans="1:4" s="1176" customFormat="1" ht="11.25" customHeight="1" x14ac:dyDescent="0.2">
      <c r="A1604" s="1425" t="s">
        <v>2700</v>
      </c>
      <c r="B1604" s="1162">
        <v>190</v>
      </c>
      <c r="C1604" s="1162">
        <v>190</v>
      </c>
      <c r="D1604" s="1163" t="s">
        <v>619</v>
      </c>
    </row>
    <row r="1605" spans="1:4" s="1176" customFormat="1" ht="11.25" customHeight="1" x14ac:dyDescent="0.2">
      <c r="A1605" s="1426"/>
      <c r="B1605" s="1157">
        <v>190</v>
      </c>
      <c r="C1605" s="1157">
        <v>190</v>
      </c>
      <c r="D1605" s="1164" t="s">
        <v>11</v>
      </c>
    </row>
    <row r="1606" spans="1:4" s="1176" customFormat="1" ht="11.25" customHeight="1" x14ac:dyDescent="0.2">
      <c r="A1606" s="1425" t="s">
        <v>5257</v>
      </c>
      <c r="B1606" s="1162">
        <v>149.99</v>
      </c>
      <c r="C1606" s="1162">
        <v>149.989</v>
      </c>
      <c r="D1606" s="1163" t="s">
        <v>3492</v>
      </c>
    </row>
    <row r="1607" spans="1:4" s="1176" customFormat="1" ht="11.25" customHeight="1" x14ac:dyDescent="0.2">
      <c r="A1607" s="1426"/>
      <c r="B1607" s="1157">
        <v>149.99</v>
      </c>
      <c r="C1607" s="1157">
        <v>149.989</v>
      </c>
      <c r="D1607" s="1164" t="s">
        <v>11</v>
      </c>
    </row>
    <row r="1608" spans="1:4" s="1176" customFormat="1" ht="11.25" customHeight="1" x14ac:dyDescent="0.2">
      <c r="A1608" s="1425" t="s">
        <v>5258</v>
      </c>
      <c r="B1608" s="1162">
        <v>150</v>
      </c>
      <c r="C1608" s="1162">
        <v>150</v>
      </c>
      <c r="D1608" s="1163" t="s">
        <v>3492</v>
      </c>
    </row>
    <row r="1609" spans="1:4" s="1176" customFormat="1" ht="11.25" customHeight="1" x14ac:dyDescent="0.2">
      <c r="A1609" s="1426"/>
      <c r="B1609" s="1157">
        <v>150</v>
      </c>
      <c r="C1609" s="1157">
        <v>150</v>
      </c>
      <c r="D1609" s="1164" t="s">
        <v>11</v>
      </c>
    </row>
    <row r="1610" spans="1:4" s="1176" customFormat="1" ht="11.25" customHeight="1" x14ac:dyDescent="0.2">
      <c r="A1610" s="1425" t="s">
        <v>5259</v>
      </c>
      <c r="B1610" s="1162">
        <v>95.1</v>
      </c>
      <c r="C1610" s="1162">
        <v>95.098000000000013</v>
      </c>
      <c r="D1610" s="1163" t="s">
        <v>3492</v>
      </c>
    </row>
    <row r="1611" spans="1:4" s="1176" customFormat="1" ht="11.25" customHeight="1" x14ac:dyDescent="0.2">
      <c r="A1611" s="1426"/>
      <c r="B1611" s="1157">
        <v>95.1</v>
      </c>
      <c r="C1611" s="1157">
        <v>95.098000000000013</v>
      </c>
      <c r="D1611" s="1164" t="s">
        <v>11</v>
      </c>
    </row>
    <row r="1612" spans="1:4" s="1176" customFormat="1" ht="11.25" customHeight="1" x14ac:dyDescent="0.2">
      <c r="A1612" s="1425" t="s">
        <v>5260</v>
      </c>
      <c r="B1612" s="1162">
        <v>205.77</v>
      </c>
      <c r="C1612" s="1162">
        <v>205.76799999999997</v>
      </c>
      <c r="D1612" s="1163" t="s">
        <v>3492</v>
      </c>
    </row>
    <row r="1613" spans="1:4" s="1176" customFormat="1" ht="11.25" customHeight="1" x14ac:dyDescent="0.2">
      <c r="A1613" s="1426"/>
      <c r="B1613" s="1157">
        <v>205.77</v>
      </c>
      <c r="C1613" s="1157">
        <v>205.76799999999997</v>
      </c>
      <c r="D1613" s="1164" t="s">
        <v>11</v>
      </c>
    </row>
    <row r="1614" spans="1:4" s="1176" customFormat="1" ht="11.25" customHeight="1" x14ac:dyDescent="0.2">
      <c r="A1614" s="1425" t="s">
        <v>5261</v>
      </c>
      <c r="B1614" s="1162">
        <v>131.55000000000001</v>
      </c>
      <c r="C1614" s="1162">
        <v>131.547</v>
      </c>
      <c r="D1614" s="1163" t="s">
        <v>3492</v>
      </c>
    </row>
    <row r="1615" spans="1:4" s="1176" customFormat="1" ht="11.25" customHeight="1" x14ac:dyDescent="0.2">
      <c r="A1615" s="1426"/>
      <c r="B1615" s="1157">
        <v>131.55000000000001</v>
      </c>
      <c r="C1615" s="1157">
        <v>131.547</v>
      </c>
      <c r="D1615" s="1164" t="s">
        <v>11</v>
      </c>
    </row>
    <row r="1616" spans="1:4" s="1176" customFormat="1" ht="11.25" customHeight="1" x14ac:dyDescent="0.2">
      <c r="A1616" s="1425" t="s">
        <v>5262</v>
      </c>
      <c r="B1616" s="1162">
        <v>262.25</v>
      </c>
      <c r="C1616" s="1162">
        <v>262.25200000000001</v>
      </c>
      <c r="D1616" s="1163" t="s">
        <v>3492</v>
      </c>
    </row>
    <row r="1617" spans="1:4" s="1176" customFormat="1" ht="11.25" customHeight="1" x14ac:dyDescent="0.2">
      <c r="A1617" s="1426"/>
      <c r="B1617" s="1157">
        <v>262.25</v>
      </c>
      <c r="C1617" s="1157">
        <v>262.25200000000001</v>
      </c>
      <c r="D1617" s="1164" t="s">
        <v>11</v>
      </c>
    </row>
    <row r="1618" spans="1:4" s="1176" customFormat="1" ht="11.25" customHeight="1" x14ac:dyDescent="0.2">
      <c r="A1618" s="1425" t="s">
        <v>2922</v>
      </c>
      <c r="B1618" s="1162">
        <v>220</v>
      </c>
      <c r="C1618" s="1162">
        <v>220</v>
      </c>
      <c r="D1618" s="1163" t="s">
        <v>673</v>
      </c>
    </row>
    <row r="1619" spans="1:4" s="1176" customFormat="1" ht="11.25" customHeight="1" x14ac:dyDescent="0.2">
      <c r="A1619" s="1426"/>
      <c r="B1619" s="1157">
        <v>220</v>
      </c>
      <c r="C1619" s="1157">
        <v>220</v>
      </c>
      <c r="D1619" s="1164" t="s">
        <v>11</v>
      </c>
    </row>
    <row r="1620" spans="1:4" s="1176" customFormat="1" ht="11.25" customHeight="1" x14ac:dyDescent="0.2">
      <c r="A1620" s="1425" t="s">
        <v>5263</v>
      </c>
      <c r="B1620" s="1162">
        <v>119.45</v>
      </c>
      <c r="C1620" s="1162">
        <v>119.447</v>
      </c>
      <c r="D1620" s="1163" t="s">
        <v>3492</v>
      </c>
    </row>
    <row r="1621" spans="1:4" s="1176" customFormat="1" ht="11.25" customHeight="1" x14ac:dyDescent="0.2">
      <c r="A1621" s="1426"/>
      <c r="B1621" s="1157">
        <v>119.45</v>
      </c>
      <c r="C1621" s="1157">
        <v>119.447</v>
      </c>
      <c r="D1621" s="1164" t="s">
        <v>11</v>
      </c>
    </row>
    <row r="1622" spans="1:4" s="1176" customFormat="1" ht="11.25" customHeight="1" x14ac:dyDescent="0.2">
      <c r="A1622" s="1425" t="s">
        <v>4462</v>
      </c>
      <c r="B1622" s="1162">
        <v>500</v>
      </c>
      <c r="C1622" s="1162">
        <v>150</v>
      </c>
      <c r="D1622" s="1163" t="s">
        <v>5039</v>
      </c>
    </row>
    <row r="1623" spans="1:4" s="1176" customFormat="1" ht="11.25" customHeight="1" x14ac:dyDescent="0.2">
      <c r="A1623" s="1426"/>
      <c r="B1623" s="1157">
        <v>500</v>
      </c>
      <c r="C1623" s="1157">
        <v>150</v>
      </c>
      <c r="D1623" s="1164" t="s">
        <v>11</v>
      </c>
    </row>
    <row r="1624" spans="1:4" s="1176" customFormat="1" ht="21" x14ac:dyDescent="0.2">
      <c r="A1624" s="1425" t="s">
        <v>1873</v>
      </c>
      <c r="B1624" s="1162">
        <v>354</v>
      </c>
      <c r="C1624" s="1162">
        <v>354</v>
      </c>
      <c r="D1624" s="1163" t="s">
        <v>661</v>
      </c>
    </row>
    <row r="1625" spans="1:4" s="1176" customFormat="1" ht="11.25" customHeight="1" x14ac:dyDescent="0.2">
      <c r="A1625" s="1425"/>
      <c r="B1625" s="1162">
        <v>10768</v>
      </c>
      <c r="C1625" s="1162">
        <v>10768</v>
      </c>
      <c r="D1625" s="1163" t="s">
        <v>662</v>
      </c>
    </row>
    <row r="1626" spans="1:4" s="1176" customFormat="1" ht="11.25" customHeight="1" x14ac:dyDescent="0.2">
      <c r="A1626" s="1425"/>
      <c r="B1626" s="1162">
        <v>468</v>
      </c>
      <c r="C1626" s="1162">
        <v>468</v>
      </c>
      <c r="D1626" s="1163" t="s">
        <v>659</v>
      </c>
    </row>
    <row r="1627" spans="1:4" s="1176" customFormat="1" ht="21" x14ac:dyDescent="0.2">
      <c r="A1627" s="1425"/>
      <c r="B1627" s="1162">
        <v>100</v>
      </c>
      <c r="C1627" s="1162">
        <v>100</v>
      </c>
      <c r="D1627" s="1163" t="s">
        <v>658</v>
      </c>
    </row>
    <row r="1628" spans="1:4" s="1176" customFormat="1" ht="11.25" customHeight="1" x14ac:dyDescent="0.2">
      <c r="A1628" s="1425"/>
      <c r="B1628" s="1162">
        <v>1454.0100000000002</v>
      </c>
      <c r="C1628" s="1162">
        <v>1389.5571600000001</v>
      </c>
      <c r="D1628" s="1163" t="s">
        <v>3180</v>
      </c>
    </row>
    <row r="1629" spans="1:4" s="1176" customFormat="1" ht="11.25" customHeight="1" x14ac:dyDescent="0.2">
      <c r="A1629" s="1426"/>
      <c r="B1629" s="1157">
        <v>13144.01</v>
      </c>
      <c r="C1629" s="1157">
        <v>13079.55716</v>
      </c>
      <c r="D1629" s="1164" t="s">
        <v>11</v>
      </c>
    </row>
    <row r="1630" spans="1:4" s="1176" customFormat="1" ht="11.25" customHeight="1" x14ac:dyDescent="0.2">
      <c r="A1630" s="1425" t="s">
        <v>5264</v>
      </c>
      <c r="B1630" s="1162">
        <v>150</v>
      </c>
      <c r="C1630" s="1162">
        <v>150</v>
      </c>
      <c r="D1630" s="1163" t="s">
        <v>3492</v>
      </c>
    </row>
    <row r="1631" spans="1:4" s="1176" customFormat="1" ht="11.25" customHeight="1" x14ac:dyDescent="0.2">
      <c r="A1631" s="1426"/>
      <c r="B1631" s="1157">
        <v>150</v>
      </c>
      <c r="C1631" s="1157">
        <v>150</v>
      </c>
      <c r="D1631" s="1164" t="s">
        <v>11</v>
      </c>
    </row>
    <row r="1632" spans="1:4" s="1176" customFormat="1" ht="11.25" customHeight="1" x14ac:dyDescent="0.2">
      <c r="A1632" s="1425" t="s">
        <v>5265</v>
      </c>
      <c r="B1632" s="1162">
        <v>145.81</v>
      </c>
      <c r="C1632" s="1162">
        <v>145.80500000000001</v>
      </c>
      <c r="D1632" s="1163" t="s">
        <v>3492</v>
      </c>
    </row>
    <row r="1633" spans="1:4" s="1176" customFormat="1" ht="11.25" customHeight="1" x14ac:dyDescent="0.2">
      <c r="A1633" s="1426"/>
      <c r="B1633" s="1157">
        <v>145.81</v>
      </c>
      <c r="C1633" s="1157">
        <v>145.80500000000001</v>
      </c>
      <c r="D1633" s="1164" t="s">
        <v>11</v>
      </c>
    </row>
    <row r="1634" spans="1:4" s="1176" customFormat="1" ht="11.25" customHeight="1" x14ac:dyDescent="0.2">
      <c r="A1634" s="1425" t="s">
        <v>3108</v>
      </c>
      <c r="B1634" s="1162">
        <v>350</v>
      </c>
      <c r="C1634" s="1162">
        <v>350</v>
      </c>
      <c r="D1634" s="1163" t="s">
        <v>400</v>
      </c>
    </row>
    <row r="1635" spans="1:4" s="1176" customFormat="1" ht="11.25" customHeight="1" x14ac:dyDescent="0.2">
      <c r="A1635" s="1426"/>
      <c r="B1635" s="1157">
        <v>350</v>
      </c>
      <c r="C1635" s="1157">
        <v>350</v>
      </c>
      <c r="D1635" s="1164" t="s">
        <v>11</v>
      </c>
    </row>
    <row r="1636" spans="1:4" s="1176" customFormat="1" ht="11.25" customHeight="1" x14ac:dyDescent="0.2">
      <c r="A1636" s="1425" t="s">
        <v>3880</v>
      </c>
      <c r="B1636" s="1162">
        <v>80</v>
      </c>
      <c r="C1636" s="1162">
        <v>80</v>
      </c>
      <c r="D1636" s="1163" t="s">
        <v>617</v>
      </c>
    </row>
    <row r="1637" spans="1:4" s="1176" customFormat="1" ht="11.25" customHeight="1" x14ac:dyDescent="0.2">
      <c r="A1637" s="1426"/>
      <c r="B1637" s="1157">
        <v>80</v>
      </c>
      <c r="C1637" s="1157">
        <v>80</v>
      </c>
      <c r="D1637" s="1164" t="s">
        <v>11</v>
      </c>
    </row>
    <row r="1638" spans="1:4" s="1176" customFormat="1" ht="11.25" customHeight="1" x14ac:dyDescent="0.2">
      <c r="A1638" s="1425" t="s">
        <v>2757</v>
      </c>
      <c r="B1638" s="1162">
        <v>500</v>
      </c>
      <c r="C1638" s="1162">
        <v>500</v>
      </c>
      <c r="D1638" s="1163" t="s">
        <v>5008</v>
      </c>
    </row>
    <row r="1639" spans="1:4" s="1176" customFormat="1" ht="11.25" customHeight="1" x14ac:dyDescent="0.2">
      <c r="A1639" s="1426"/>
      <c r="B1639" s="1157">
        <v>500</v>
      </c>
      <c r="C1639" s="1157">
        <v>500</v>
      </c>
      <c r="D1639" s="1164" t="s">
        <v>11</v>
      </c>
    </row>
    <row r="1640" spans="1:4" s="1176" customFormat="1" ht="11.25" customHeight="1" x14ac:dyDescent="0.2">
      <c r="A1640" s="1425" t="s">
        <v>4471</v>
      </c>
      <c r="B1640" s="1162">
        <v>200</v>
      </c>
      <c r="C1640" s="1162">
        <v>200</v>
      </c>
      <c r="D1640" s="1163" t="s">
        <v>4941</v>
      </c>
    </row>
    <row r="1641" spans="1:4" s="1176" customFormat="1" ht="11.25" customHeight="1" x14ac:dyDescent="0.2">
      <c r="A1641" s="1426"/>
      <c r="B1641" s="1157">
        <v>200</v>
      </c>
      <c r="C1641" s="1157">
        <v>200</v>
      </c>
      <c r="D1641" s="1164" t="s">
        <v>11</v>
      </c>
    </row>
    <row r="1642" spans="1:4" s="1176" customFormat="1" ht="11.25" customHeight="1" x14ac:dyDescent="0.2">
      <c r="A1642" s="1425" t="s">
        <v>5266</v>
      </c>
      <c r="B1642" s="1162">
        <v>123.9</v>
      </c>
      <c r="C1642" s="1162">
        <v>123.9</v>
      </c>
      <c r="D1642" s="1163" t="s">
        <v>3790</v>
      </c>
    </row>
    <row r="1643" spans="1:4" s="1176" customFormat="1" ht="11.25" customHeight="1" x14ac:dyDescent="0.2">
      <c r="A1643" s="1426"/>
      <c r="B1643" s="1157">
        <v>123.9</v>
      </c>
      <c r="C1643" s="1157">
        <v>123.9</v>
      </c>
      <c r="D1643" s="1164" t="s">
        <v>11</v>
      </c>
    </row>
    <row r="1644" spans="1:4" s="1176" customFormat="1" ht="11.25" customHeight="1" x14ac:dyDescent="0.2">
      <c r="A1644" s="1425" t="s">
        <v>3541</v>
      </c>
      <c r="B1644" s="1162">
        <v>199.4</v>
      </c>
      <c r="C1644" s="1162">
        <v>199.4</v>
      </c>
      <c r="D1644" s="1163" t="s">
        <v>3790</v>
      </c>
    </row>
    <row r="1645" spans="1:4" s="1176" customFormat="1" ht="11.25" customHeight="1" x14ac:dyDescent="0.2">
      <c r="A1645" s="1425"/>
      <c r="B1645" s="1162">
        <v>199.7</v>
      </c>
      <c r="C1645" s="1162">
        <v>199.7</v>
      </c>
      <c r="D1645" s="1163" t="s">
        <v>4941</v>
      </c>
    </row>
    <row r="1646" spans="1:4" s="1176" customFormat="1" ht="11.25" customHeight="1" x14ac:dyDescent="0.2">
      <c r="A1646" s="1425"/>
      <c r="B1646" s="1162">
        <v>199.8</v>
      </c>
      <c r="C1646" s="1162">
        <v>199.8</v>
      </c>
      <c r="D1646" s="1163" t="s">
        <v>400</v>
      </c>
    </row>
    <row r="1647" spans="1:4" s="1176" customFormat="1" ht="11.25" customHeight="1" x14ac:dyDescent="0.2">
      <c r="A1647" s="1426"/>
      <c r="B1647" s="1157">
        <v>598.90000000000009</v>
      </c>
      <c r="C1647" s="1157">
        <v>598.90000000000009</v>
      </c>
      <c r="D1647" s="1164" t="s">
        <v>11</v>
      </c>
    </row>
    <row r="1648" spans="1:4" s="1176" customFormat="1" ht="11.25" customHeight="1" x14ac:dyDescent="0.2">
      <c r="A1648" s="1425" t="s">
        <v>2777</v>
      </c>
      <c r="B1648" s="1162">
        <v>900</v>
      </c>
      <c r="C1648" s="1162">
        <v>900</v>
      </c>
      <c r="D1648" s="1163" t="s">
        <v>696</v>
      </c>
    </row>
    <row r="1649" spans="1:4" s="1176" customFormat="1" ht="21" x14ac:dyDescent="0.2">
      <c r="A1649" s="1425"/>
      <c r="B1649" s="1162">
        <v>196</v>
      </c>
      <c r="C1649" s="1162">
        <v>196</v>
      </c>
      <c r="D1649" s="1163" t="s">
        <v>661</v>
      </c>
    </row>
    <row r="1650" spans="1:4" s="1176" customFormat="1" ht="11.25" customHeight="1" x14ac:dyDescent="0.2">
      <c r="A1650" s="1425"/>
      <c r="B1650" s="1162">
        <v>3696</v>
      </c>
      <c r="C1650" s="1162">
        <v>3696</v>
      </c>
      <c r="D1650" s="1163" t="s">
        <v>662</v>
      </c>
    </row>
    <row r="1651" spans="1:4" s="1176" customFormat="1" ht="11.25" customHeight="1" x14ac:dyDescent="0.2">
      <c r="A1651" s="1425"/>
      <c r="B1651" s="1162">
        <v>37.700000000000003</v>
      </c>
      <c r="C1651" s="1162">
        <v>37.700000000000003</v>
      </c>
      <c r="D1651" s="1163" t="s">
        <v>659</v>
      </c>
    </row>
    <row r="1652" spans="1:4" s="1176" customFormat="1" ht="11.25" customHeight="1" x14ac:dyDescent="0.2">
      <c r="A1652" s="1425"/>
      <c r="B1652" s="1162">
        <v>120</v>
      </c>
      <c r="C1652" s="1162">
        <v>120</v>
      </c>
      <c r="D1652" s="1163" t="s">
        <v>4945</v>
      </c>
    </row>
    <row r="1653" spans="1:4" s="1176" customFormat="1" ht="11.25" customHeight="1" x14ac:dyDescent="0.2">
      <c r="A1653" s="1426"/>
      <c r="B1653" s="1157">
        <v>4949.7</v>
      </c>
      <c r="C1653" s="1157">
        <v>4949.7</v>
      </c>
      <c r="D1653" s="1164" t="s">
        <v>11</v>
      </c>
    </row>
    <row r="1654" spans="1:4" s="1176" customFormat="1" ht="11.25" customHeight="1" x14ac:dyDescent="0.2">
      <c r="A1654" s="1425" t="s">
        <v>3574</v>
      </c>
      <c r="B1654" s="1162">
        <v>10</v>
      </c>
      <c r="C1654" s="1162">
        <v>10</v>
      </c>
      <c r="D1654" s="1163" t="s">
        <v>5015</v>
      </c>
    </row>
    <row r="1655" spans="1:4" s="1176" customFormat="1" ht="11.25" customHeight="1" x14ac:dyDescent="0.2">
      <c r="A1655" s="1426"/>
      <c r="B1655" s="1157">
        <v>10</v>
      </c>
      <c r="C1655" s="1157">
        <v>10</v>
      </c>
      <c r="D1655" s="1164" t="s">
        <v>11</v>
      </c>
    </row>
    <row r="1656" spans="1:4" s="1176" customFormat="1" ht="21" x14ac:dyDescent="0.2">
      <c r="A1656" s="1425" t="s">
        <v>1874</v>
      </c>
      <c r="B1656" s="1162">
        <v>855</v>
      </c>
      <c r="C1656" s="1162">
        <v>855</v>
      </c>
      <c r="D1656" s="1163" t="s">
        <v>661</v>
      </c>
    </row>
    <row r="1657" spans="1:4" s="1176" customFormat="1" ht="11.25" customHeight="1" x14ac:dyDescent="0.2">
      <c r="A1657" s="1425"/>
      <c r="B1657" s="1162">
        <v>10191</v>
      </c>
      <c r="C1657" s="1162">
        <v>10191</v>
      </c>
      <c r="D1657" s="1163" t="s">
        <v>662</v>
      </c>
    </row>
    <row r="1658" spans="1:4" s="1176" customFormat="1" ht="11.25" customHeight="1" x14ac:dyDescent="0.2">
      <c r="A1658" s="1426"/>
      <c r="B1658" s="1157">
        <v>11046</v>
      </c>
      <c r="C1658" s="1157">
        <v>11046</v>
      </c>
      <c r="D1658" s="1164" t="s">
        <v>11</v>
      </c>
    </row>
    <row r="1659" spans="1:4" s="1176" customFormat="1" ht="11.25" customHeight="1" x14ac:dyDescent="0.2">
      <c r="A1659" s="1425" t="s">
        <v>3881</v>
      </c>
      <c r="B1659" s="1162">
        <v>400</v>
      </c>
      <c r="C1659" s="1162">
        <v>400</v>
      </c>
      <c r="D1659" s="1163" t="s">
        <v>2638</v>
      </c>
    </row>
    <row r="1660" spans="1:4" s="1176" customFormat="1" ht="11.25" customHeight="1" x14ac:dyDescent="0.2">
      <c r="A1660" s="1426"/>
      <c r="B1660" s="1157">
        <v>400</v>
      </c>
      <c r="C1660" s="1157">
        <v>400</v>
      </c>
      <c r="D1660" s="1164" t="s">
        <v>11</v>
      </c>
    </row>
    <row r="1661" spans="1:4" s="1176" customFormat="1" ht="11.25" customHeight="1" x14ac:dyDescent="0.2">
      <c r="A1661" s="1425" t="s">
        <v>2923</v>
      </c>
      <c r="B1661" s="1162">
        <v>260</v>
      </c>
      <c r="C1661" s="1162">
        <v>130</v>
      </c>
      <c r="D1661" s="1163" t="s">
        <v>3213</v>
      </c>
    </row>
    <row r="1662" spans="1:4" s="1176" customFormat="1" ht="11.25" customHeight="1" x14ac:dyDescent="0.2">
      <c r="A1662" s="1426"/>
      <c r="B1662" s="1157">
        <v>260</v>
      </c>
      <c r="C1662" s="1157">
        <v>130</v>
      </c>
      <c r="D1662" s="1164" t="s">
        <v>11</v>
      </c>
    </row>
    <row r="1663" spans="1:4" s="1176" customFormat="1" ht="11.25" customHeight="1" x14ac:dyDescent="0.2">
      <c r="A1663" s="1425" t="s">
        <v>3882</v>
      </c>
      <c r="B1663" s="1162">
        <v>250</v>
      </c>
      <c r="C1663" s="1162">
        <v>250</v>
      </c>
      <c r="D1663" s="1163" t="s">
        <v>3791</v>
      </c>
    </row>
    <row r="1664" spans="1:4" s="1176" customFormat="1" ht="11.25" customHeight="1" x14ac:dyDescent="0.2">
      <c r="A1664" s="1426"/>
      <c r="B1664" s="1157">
        <v>250</v>
      </c>
      <c r="C1664" s="1157">
        <v>250</v>
      </c>
      <c r="D1664" s="1164" t="s">
        <v>11</v>
      </c>
    </row>
    <row r="1665" spans="1:4" s="1176" customFormat="1" ht="11.25" customHeight="1" x14ac:dyDescent="0.2">
      <c r="A1665" s="1425" t="s">
        <v>3359</v>
      </c>
      <c r="B1665" s="1162">
        <v>520</v>
      </c>
      <c r="C1665" s="1162">
        <v>260</v>
      </c>
      <c r="D1665" s="1163" t="s">
        <v>3213</v>
      </c>
    </row>
    <row r="1666" spans="1:4" s="1176" customFormat="1" ht="11.25" customHeight="1" x14ac:dyDescent="0.2">
      <c r="A1666" s="1426"/>
      <c r="B1666" s="1157">
        <v>520</v>
      </c>
      <c r="C1666" s="1157">
        <v>260</v>
      </c>
      <c r="D1666" s="1164" t="s">
        <v>11</v>
      </c>
    </row>
    <row r="1667" spans="1:4" s="1176" customFormat="1" ht="11.25" customHeight="1" x14ac:dyDescent="0.2">
      <c r="A1667" s="1425" t="s">
        <v>1875</v>
      </c>
      <c r="B1667" s="1162">
        <v>6659.33</v>
      </c>
      <c r="C1667" s="1162">
        <v>6659.3330000000005</v>
      </c>
      <c r="D1667" s="1163" t="s">
        <v>1741</v>
      </c>
    </row>
    <row r="1668" spans="1:4" s="1176" customFormat="1" ht="11.25" customHeight="1" x14ac:dyDescent="0.2">
      <c r="A1668" s="1426"/>
      <c r="B1668" s="1157">
        <v>6659.33</v>
      </c>
      <c r="C1668" s="1157">
        <v>6659.3330000000005</v>
      </c>
      <c r="D1668" s="1164" t="s">
        <v>11</v>
      </c>
    </row>
    <row r="1669" spans="1:4" s="1176" customFormat="1" ht="11.25" customHeight="1" x14ac:dyDescent="0.2">
      <c r="A1669" s="1425" t="s">
        <v>3360</v>
      </c>
      <c r="B1669" s="1162">
        <v>50</v>
      </c>
      <c r="C1669" s="1162">
        <v>50</v>
      </c>
      <c r="D1669" s="1163" t="s">
        <v>3300</v>
      </c>
    </row>
    <row r="1670" spans="1:4" s="1176" customFormat="1" ht="11.25" customHeight="1" x14ac:dyDescent="0.2">
      <c r="A1670" s="1426"/>
      <c r="B1670" s="1157">
        <v>50</v>
      </c>
      <c r="C1670" s="1157">
        <v>50</v>
      </c>
      <c r="D1670" s="1164" t="s">
        <v>11</v>
      </c>
    </row>
    <row r="1671" spans="1:4" s="1176" customFormat="1" ht="11.25" customHeight="1" x14ac:dyDescent="0.2">
      <c r="A1671" s="1425" t="s">
        <v>5267</v>
      </c>
      <c r="B1671" s="1162">
        <v>350</v>
      </c>
      <c r="C1671" s="1162">
        <v>350</v>
      </c>
      <c r="D1671" s="1163" t="s">
        <v>3791</v>
      </c>
    </row>
    <row r="1672" spans="1:4" s="1176" customFormat="1" ht="11.25" customHeight="1" x14ac:dyDescent="0.2">
      <c r="A1672" s="1426"/>
      <c r="B1672" s="1157">
        <v>350</v>
      </c>
      <c r="C1672" s="1157">
        <v>350</v>
      </c>
      <c r="D1672" s="1164" t="s">
        <v>11</v>
      </c>
    </row>
    <row r="1673" spans="1:4" s="1176" customFormat="1" ht="11.25" customHeight="1" x14ac:dyDescent="0.2">
      <c r="A1673" s="1425" t="s">
        <v>4498</v>
      </c>
      <c r="B1673" s="1162">
        <v>65</v>
      </c>
      <c r="C1673" s="1162">
        <v>65</v>
      </c>
      <c r="D1673" s="1163" t="s">
        <v>4966</v>
      </c>
    </row>
    <row r="1674" spans="1:4" s="1176" customFormat="1" ht="11.25" customHeight="1" x14ac:dyDescent="0.2">
      <c r="A1674" s="1426"/>
      <c r="B1674" s="1157">
        <v>65</v>
      </c>
      <c r="C1674" s="1157">
        <v>65</v>
      </c>
      <c r="D1674" s="1164" t="s">
        <v>11</v>
      </c>
    </row>
    <row r="1675" spans="1:4" s="1176" customFormat="1" ht="11.25" customHeight="1" x14ac:dyDescent="0.2">
      <c r="A1675" s="1425" t="s">
        <v>452</v>
      </c>
      <c r="B1675" s="1162">
        <v>24253.85</v>
      </c>
      <c r="C1675" s="1162">
        <v>24253.848999999998</v>
      </c>
      <c r="D1675" s="1163" t="s">
        <v>4314</v>
      </c>
    </row>
    <row r="1676" spans="1:4" s="1176" customFormat="1" ht="11.25" customHeight="1" x14ac:dyDescent="0.2">
      <c r="A1676" s="1425"/>
      <c r="B1676" s="1162">
        <v>40000</v>
      </c>
      <c r="C1676" s="1162">
        <v>40000</v>
      </c>
      <c r="D1676" s="1163" t="s">
        <v>5268</v>
      </c>
    </row>
    <row r="1677" spans="1:4" s="1176" customFormat="1" ht="11.25" customHeight="1" x14ac:dyDescent="0.2">
      <c r="A1677" s="1426"/>
      <c r="B1677" s="1157">
        <v>64253.85</v>
      </c>
      <c r="C1677" s="1157">
        <v>64253.849000000002</v>
      </c>
      <c r="D1677" s="1164" t="s">
        <v>11</v>
      </c>
    </row>
    <row r="1678" spans="1:4" s="1176" customFormat="1" ht="11.25" customHeight="1" x14ac:dyDescent="0.2">
      <c r="A1678" s="1425" t="s">
        <v>409</v>
      </c>
      <c r="B1678" s="1162">
        <v>195</v>
      </c>
      <c r="C1678" s="1162">
        <v>195</v>
      </c>
      <c r="D1678" s="1163" t="s">
        <v>4951</v>
      </c>
    </row>
    <row r="1679" spans="1:4" s="1176" customFormat="1" ht="11.25" customHeight="1" x14ac:dyDescent="0.2">
      <c r="A1679" s="1426"/>
      <c r="B1679" s="1157">
        <v>195</v>
      </c>
      <c r="C1679" s="1157">
        <v>195</v>
      </c>
      <c r="D1679" s="1164" t="s">
        <v>11</v>
      </c>
    </row>
    <row r="1680" spans="1:4" s="1176" customFormat="1" ht="11.25" customHeight="1" x14ac:dyDescent="0.2">
      <c r="A1680" s="1425" t="s">
        <v>1876</v>
      </c>
      <c r="B1680" s="1162">
        <v>8780.07</v>
      </c>
      <c r="C1680" s="1162">
        <v>8780.0740000000005</v>
      </c>
      <c r="D1680" s="1163" t="s">
        <v>1741</v>
      </c>
    </row>
    <row r="1681" spans="1:4" s="1176" customFormat="1" ht="11.25" customHeight="1" x14ac:dyDescent="0.2">
      <c r="A1681" s="1426"/>
      <c r="B1681" s="1157">
        <v>8780.07</v>
      </c>
      <c r="C1681" s="1157">
        <v>8780.0740000000005</v>
      </c>
      <c r="D1681" s="1164" t="s">
        <v>11</v>
      </c>
    </row>
    <row r="1682" spans="1:4" s="1176" customFormat="1" ht="11.25" customHeight="1" x14ac:dyDescent="0.2">
      <c r="A1682" s="1425" t="s">
        <v>3585</v>
      </c>
      <c r="B1682" s="1162">
        <v>80</v>
      </c>
      <c r="C1682" s="1162">
        <v>80</v>
      </c>
      <c r="D1682" s="1163" t="s">
        <v>720</v>
      </c>
    </row>
    <row r="1683" spans="1:4" s="1176" customFormat="1" ht="11.25" customHeight="1" x14ac:dyDescent="0.2">
      <c r="A1683" s="1426"/>
      <c r="B1683" s="1157">
        <v>80</v>
      </c>
      <c r="C1683" s="1157">
        <v>80</v>
      </c>
      <c r="D1683" s="1164" t="s">
        <v>11</v>
      </c>
    </row>
    <row r="1684" spans="1:4" s="1176" customFormat="1" ht="11.25" customHeight="1" x14ac:dyDescent="0.2">
      <c r="A1684" s="1425" t="s">
        <v>5269</v>
      </c>
      <c r="B1684" s="1162">
        <v>61410.020000000004</v>
      </c>
      <c r="C1684" s="1162">
        <v>39329.999999999993</v>
      </c>
      <c r="D1684" s="1163" t="s">
        <v>3190</v>
      </c>
    </row>
    <row r="1685" spans="1:4" s="1176" customFormat="1" ht="11.25" customHeight="1" x14ac:dyDescent="0.2">
      <c r="A1685" s="1426"/>
      <c r="B1685" s="1157">
        <v>61410.020000000004</v>
      </c>
      <c r="C1685" s="1157">
        <v>39329.999999999993</v>
      </c>
      <c r="D1685" s="1164" t="s">
        <v>11</v>
      </c>
    </row>
    <row r="1686" spans="1:4" s="1176" customFormat="1" ht="11.25" customHeight="1" x14ac:dyDescent="0.2">
      <c r="A1686" s="1425" t="s">
        <v>414</v>
      </c>
      <c r="B1686" s="1162">
        <v>625</v>
      </c>
      <c r="C1686" s="1162">
        <v>625</v>
      </c>
      <c r="D1686" s="1163" t="s">
        <v>4951</v>
      </c>
    </row>
    <row r="1687" spans="1:4" s="1176" customFormat="1" ht="11.25" customHeight="1" x14ac:dyDescent="0.2">
      <c r="A1687" s="1425"/>
      <c r="B1687" s="1162">
        <v>12000</v>
      </c>
      <c r="C1687" s="1162">
        <v>11979.43</v>
      </c>
      <c r="D1687" s="1163" t="s">
        <v>5270</v>
      </c>
    </row>
    <row r="1688" spans="1:4" s="1176" customFormat="1" ht="11.25" customHeight="1" x14ac:dyDescent="0.2">
      <c r="A1688" s="1425"/>
      <c r="B1688" s="1162">
        <v>1262.98</v>
      </c>
      <c r="C1688" s="1162">
        <v>1262.9777300000001</v>
      </c>
      <c r="D1688" s="1163" t="s">
        <v>3191</v>
      </c>
    </row>
    <row r="1689" spans="1:4" s="1176" customFormat="1" ht="11.25" customHeight="1" x14ac:dyDescent="0.2">
      <c r="A1689" s="1425"/>
      <c r="B1689" s="1162">
        <v>24964.79</v>
      </c>
      <c r="C1689" s="1162">
        <v>24964.776709999998</v>
      </c>
      <c r="D1689" s="1163" t="s">
        <v>4284</v>
      </c>
    </row>
    <row r="1690" spans="1:4" s="1176" customFormat="1" ht="11.25" customHeight="1" x14ac:dyDescent="0.2">
      <c r="A1690" s="1426"/>
      <c r="B1690" s="1157">
        <v>38852.770000000004</v>
      </c>
      <c r="C1690" s="1157">
        <v>38832.184439999997</v>
      </c>
      <c r="D1690" s="1164" t="s">
        <v>11</v>
      </c>
    </row>
    <row r="1691" spans="1:4" s="1176" customFormat="1" ht="11.25" customHeight="1" x14ac:dyDescent="0.2">
      <c r="A1691" s="1425" t="s">
        <v>3883</v>
      </c>
      <c r="B1691" s="1162">
        <v>170.02</v>
      </c>
      <c r="C1691" s="1162">
        <v>0</v>
      </c>
      <c r="D1691" s="1163" t="s">
        <v>4312</v>
      </c>
    </row>
    <row r="1692" spans="1:4" s="1176" customFormat="1" ht="11.25" customHeight="1" x14ac:dyDescent="0.2">
      <c r="A1692" s="1425"/>
      <c r="B1692" s="1162">
        <v>3867.79</v>
      </c>
      <c r="C1692" s="1162">
        <v>3867.7812000000004</v>
      </c>
      <c r="D1692" s="1163" t="s">
        <v>3191</v>
      </c>
    </row>
    <row r="1693" spans="1:4" s="1176" customFormat="1" ht="11.25" customHeight="1" x14ac:dyDescent="0.2">
      <c r="A1693" s="1425"/>
      <c r="B1693" s="1162">
        <v>1056.33</v>
      </c>
      <c r="C1693" s="1162">
        <v>1056.33</v>
      </c>
      <c r="D1693" s="1163" t="s">
        <v>4237</v>
      </c>
    </row>
    <row r="1694" spans="1:4" s="1176" customFormat="1" ht="11.25" customHeight="1" x14ac:dyDescent="0.2">
      <c r="A1694" s="1426"/>
      <c r="B1694" s="1157">
        <v>5094.1399999999994</v>
      </c>
      <c r="C1694" s="1157">
        <v>4924.1112000000003</v>
      </c>
      <c r="D1694" s="1164" t="s">
        <v>11</v>
      </c>
    </row>
    <row r="1695" spans="1:4" s="1176" customFormat="1" ht="11.25" customHeight="1" x14ac:dyDescent="0.2">
      <c r="A1695" s="1425" t="s">
        <v>4499</v>
      </c>
      <c r="B1695" s="1162">
        <v>60</v>
      </c>
      <c r="C1695" s="1162">
        <v>60</v>
      </c>
      <c r="D1695" s="1163" t="s">
        <v>4966</v>
      </c>
    </row>
    <row r="1696" spans="1:4" s="1176" customFormat="1" ht="11.25" customHeight="1" x14ac:dyDescent="0.2">
      <c r="A1696" s="1426"/>
      <c r="B1696" s="1157">
        <v>60</v>
      </c>
      <c r="C1696" s="1157">
        <v>60</v>
      </c>
      <c r="D1696" s="1164" t="s">
        <v>11</v>
      </c>
    </row>
    <row r="1697" spans="1:4" s="1176" customFormat="1" ht="11.25" customHeight="1" x14ac:dyDescent="0.2">
      <c r="A1697" s="1425" t="s">
        <v>467</v>
      </c>
      <c r="B1697" s="1162">
        <v>250</v>
      </c>
      <c r="C1697" s="1162">
        <v>250</v>
      </c>
      <c r="D1697" s="1163" t="s">
        <v>4966</v>
      </c>
    </row>
    <row r="1698" spans="1:4" s="1176" customFormat="1" ht="11.25" customHeight="1" x14ac:dyDescent="0.2">
      <c r="A1698" s="1426"/>
      <c r="B1698" s="1157">
        <v>250</v>
      </c>
      <c r="C1698" s="1157">
        <v>250</v>
      </c>
      <c r="D1698" s="1164" t="s">
        <v>11</v>
      </c>
    </row>
    <row r="1699" spans="1:4" s="1176" customFormat="1" ht="11.25" customHeight="1" x14ac:dyDescent="0.2">
      <c r="A1699" s="1425" t="s">
        <v>2654</v>
      </c>
      <c r="B1699" s="1162">
        <v>7844.93</v>
      </c>
      <c r="C1699" s="1162">
        <v>7844.92</v>
      </c>
      <c r="D1699" s="1163" t="s">
        <v>4267</v>
      </c>
    </row>
    <row r="1700" spans="1:4" s="1176" customFormat="1" ht="11.25" customHeight="1" x14ac:dyDescent="0.2">
      <c r="A1700" s="1426"/>
      <c r="B1700" s="1157">
        <v>7844.93</v>
      </c>
      <c r="C1700" s="1157">
        <v>7844.92</v>
      </c>
      <c r="D1700" s="1164" t="s">
        <v>11</v>
      </c>
    </row>
    <row r="1701" spans="1:4" s="1176" customFormat="1" ht="21" x14ac:dyDescent="0.2">
      <c r="A1701" s="1425" t="s">
        <v>3502</v>
      </c>
      <c r="B1701" s="1162">
        <v>26</v>
      </c>
      <c r="C1701" s="1162">
        <v>23.845399999999998</v>
      </c>
      <c r="D1701" s="1163" t="s">
        <v>5271</v>
      </c>
    </row>
    <row r="1702" spans="1:4" s="1176" customFormat="1" ht="11.25" customHeight="1" x14ac:dyDescent="0.2">
      <c r="A1702" s="1426"/>
      <c r="B1702" s="1157">
        <v>26</v>
      </c>
      <c r="C1702" s="1157">
        <v>23.845399999999998</v>
      </c>
      <c r="D1702" s="1164" t="s">
        <v>11</v>
      </c>
    </row>
    <row r="1703" spans="1:4" s="1176" customFormat="1" ht="11.25" customHeight="1" x14ac:dyDescent="0.2">
      <c r="A1703" s="1425" t="s">
        <v>2800</v>
      </c>
      <c r="B1703" s="1162">
        <v>100</v>
      </c>
      <c r="C1703" s="1162">
        <v>100</v>
      </c>
      <c r="D1703" s="1163" t="s">
        <v>5028</v>
      </c>
    </row>
    <row r="1704" spans="1:4" s="1176" customFormat="1" ht="11.25" customHeight="1" x14ac:dyDescent="0.2">
      <c r="A1704" s="1426"/>
      <c r="B1704" s="1157">
        <v>100</v>
      </c>
      <c r="C1704" s="1157">
        <v>100</v>
      </c>
      <c r="D1704" s="1164" t="s">
        <v>11</v>
      </c>
    </row>
    <row r="1705" spans="1:4" s="1176" customFormat="1" ht="11.25" customHeight="1" x14ac:dyDescent="0.2">
      <c r="A1705" s="1425" t="s">
        <v>3498</v>
      </c>
      <c r="B1705" s="1162">
        <v>149.58000000000001</v>
      </c>
      <c r="C1705" s="1162">
        <v>149.57499999999999</v>
      </c>
      <c r="D1705" s="1163" t="s">
        <v>2748</v>
      </c>
    </row>
    <row r="1706" spans="1:4" s="1176" customFormat="1" ht="11.25" customHeight="1" x14ac:dyDescent="0.2">
      <c r="A1706" s="1426"/>
      <c r="B1706" s="1157">
        <v>149.58000000000001</v>
      </c>
      <c r="C1706" s="1157">
        <v>149.57499999999999</v>
      </c>
      <c r="D1706" s="1164" t="s">
        <v>11</v>
      </c>
    </row>
    <row r="1707" spans="1:4" s="1176" customFormat="1" ht="11.25" customHeight="1" x14ac:dyDescent="0.2">
      <c r="A1707" s="1425" t="s">
        <v>1877</v>
      </c>
      <c r="B1707" s="1162">
        <v>3406.7599999999998</v>
      </c>
      <c r="C1707" s="1162">
        <v>3406.7599999999998</v>
      </c>
      <c r="D1707" s="1163" t="s">
        <v>1741</v>
      </c>
    </row>
    <row r="1708" spans="1:4" s="1176" customFormat="1" ht="11.25" customHeight="1" x14ac:dyDescent="0.2">
      <c r="A1708" s="1426"/>
      <c r="B1708" s="1157">
        <v>3406.7599999999998</v>
      </c>
      <c r="C1708" s="1157">
        <v>3406.7599999999998</v>
      </c>
      <c r="D1708" s="1164" t="s">
        <v>11</v>
      </c>
    </row>
    <row r="1709" spans="1:4" s="1176" customFormat="1" ht="11.25" customHeight="1" x14ac:dyDescent="0.2">
      <c r="A1709" s="1425" t="s">
        <v>5272</v>
      </c>
      <c r="B1709" s="1162">
        <v>200</v>
      </c>
      <c r="C1709" s="1162">
        <v>200</v>
      </c>
      <c r="D1709" s="1163" t="s">
        <v>3836</v>
      </c>
    </row>
    <row r="1710" spans="1:4" s="1176" customFormat="1" ht="11.25" customHeight="1" x14ac:dyDescent="0.2">
      <c r="A1710" s="1426"/>
      <c r="B1710" s="1157">
        <v>200</v>
      </c>
      <c r="C1710" s="1157">
        <v>200</v>
      </c>
      <c r="D1710" s="1164" t="s">
        <v>11</v>
      </c>
    </row>
    <row r="1711" spans="1:4" s="1176" customFormat="1" ht="11.25" customHeight="1" x14ac:dyDescent="0.2">
      <c r="A1711" s="1425" t="s">
        <v>393</v>
      </c>
      <c r="B1711" s="1162">
        <v>650</v>
      </c>
      <c r="C1711" s="1162">
        <v>650</v>
      </c>
      <c r="D1711" s="1163" t="s">
        <v>5008</v>
      </c>
    </row>
    <row r="1712" spans="1:4" s="1176" customFormat="1" ht="11.25" customHeight="1" x14ac:dyDescent="0.2">
      <c r="A1712" s="1425"/>
      <c r="B1712" s="1162">
        <v>80</v>
      </c>
      <c r="C1712" s="1162">
        <v>80</v>
      </c>
      <c r="D1712" s="1163" t="s">
        <v>5015</v>
      </c>
    </row>
    <row r="1713" spans="1:4" s="1176" customFormat="1" ht="11.25" customHeight="1" x14ac:dyDescent="0.2">
      <c r="A1713" s="1426"/>
      <c r="B1713" s="1157">
        <v>730</v>
      </c>
      <c r="C1713" s="1157">
        <v>730</v>
      </c>
      <c r="D1713" s="1164" t="s">
        <v>11</v>
      </c>
    </row>
    <row r="1714" spans="1:4" s="1176" customFormat="1" ht="11.25" customHeight="1" x14ac:dyDescent="0.2">
      <c r="A1714" s="1425" t="s">
        <v>5273</v>
      </c>
      <c r="B1714" s="1162">
        <v>150</v>
      </c>
      <c r="C1714" s="1162">
        <v>150</v>
      </c>
      <c r="D1714" s="1163" t="s">
        <v>3492</v>
      </c>
    </row>
    <row r="1715" spans="1:4" s="1176" customFormat="1" ht="11.25" customHeight="1" x14ac:dyDescent="0.2">
      <c r="A1715" s="1426"/>
      <c r="B1715" s="1157">
        <v>150</v>
      </c>
      <c r="C1715" s="1157">
        <v>150</v>
      </c>
      <c r="D1715" s="1164" t="s">
        <v>11</v>
      </c>
    </row>
    <row r="1716" spans="1:4" s="1176" customFormat="1" ht="11.25" customHeight="1" x14ac:dyDescent="0.2">
      <c r="A1716" s="1425" t="s">
        <v>5274</v>
      </c>
      <c r="B1716" s="1162">
        <v>139.68</v>
      </c>
      <c r="C1716" s="1162">
        <v>139.68199999999999</v>
      </c>
      <c r="D1716" s="1163" t="s">
        <v>3492</v>
      </c>
    </row>
    <row r="1717" spans="1:4" s="1176" customFormat="1" ht="11.25" customHeight="1" x14ac:dyDescent="0.2">
      <c r="A1717" s="1426"/>
      <c r="B1717" s="1157">
        <v>139.68</v>
      </c>
      <c r="C1717" s="1157">
        <v>139.68199999999999</v>
      </c>
      <c r="D1717" s="1164" t="s">
        <v>11</v>
      </c>
    </row>
    <row r="1718" spans="1:4" s="1176" customFormat="1" ht="11.25" customHeight="1" x14ac:dyDescent="0.2">
      <c r="A1718" s="1425" t="s">
        <v>5275</v>
      </c>
      <c r="B1718" s="1162">
        <v>150</v>
      </c>
      <c r="C1718" s="1162">
        <v>0</v>
      </c>
      <c r="D1718" s="1163" t="s">
        <v>3492</v>
      </c>
    </row>
    <row r="1719" spans="1:4" s="1176" customFormat="1" ht="11.25" customHeight="1" x14ac:dyDescent="0.2">
      <c r="A1719" s="1426"/>
      <c r="B1719" s="1157">
        <v>150</v>
      </c>
      <c r="C1719" s="1157">
        <v>0</v>
      </c>
      <c r="D1719" s="1164" t="s">
        <v>11</v>
      </c>
    </row>
    <row r="1720" spans="1:4" s="1176" customFormat="1" ht="11.25" customHeight="1" x14ac:dyDescent="0.2">
      <c r="A1720" s="1425" t="s">
        <v>5276</v>
      </c>
      <c r="B1720" s="1162">
        <v>85.47</v>
      </c>
      <c r="C1720" s="1162">
        <v>0</v>
      </c>
      <c r="D1720" s="1163" t="s">
        <v>3492</v>
      </c>
    </row>
    <row r="1721" spans="1:4" s="1176" customFormat="1" ht="11.25" customHeight="1" x14ac:dyDescent="0.2">
      <c r="A1721" s="1426"/>
      <c r="B1721" s="1157">
        <v>85.47</v>
      </c>
      <c r="C1721" s="1157">
        <v>0</v>
      </c>
      <c r="D1721" s="1164" t="s">
        <v>11</v>
      </c>
    </row>
    <row r="1722" spans="1:4" s="1176" customFormat="1" ht="11.25" customHeight="1" x14ac:dyDescent="0.2">
      <c r="A1722" s="1425" t="s">
        <v>4548</v>
      </c>
      <c r="B1722" s="1162">
        <v>200</v>
      </c>
      <c r="C1722" s="1162">
        <v>200</v>
      </c>
      <c r="D1722" s="1163" t="s">
        <v>5028</v>
      </c>
    </row>
    <row r="1723" spans="1:4" s="1176" customFormat="1" ht="11.25" customHeight="1" x14ac:dyDescent="0.2">
      <c r="A1723" s="1426"/>
      <c r="B1723" s="1157">
        <v>200</v>
      </c>
      <c r="C1723" s="1157">
        <v>200</v>
      </c>
      <c r="D1723" s="1164" t="s">
        <v>11</v>
      </c>
    </row>
    <row r="1724" spans="1:4" s="1176" customFormat="1" ht="11.25" customHeight="1" x14ac:dyDescent="0.2">
      <c r="A1724" s="1425" t="s">
        <v>5277</v>
      </c>
      <c r="B1724" s="1162">
        <v>150</v>
      </c>
      <c r="C1724" s="1162">
        <v>0</v>
      </c>
      <c r="D1724" s="1163" t="s">
        <v>4937</v>
      </c>
    </row>
    <row r="1725" spans="1:4" s="1176" customFormat="1" ht="11.25" customHeight="1" x14ac:dyDescent="0.2">
      <c r="A1725" s="1426"/>
      <c r="B1725" s="1157">
        <v>150</v>
      </c>
      <c r="C1725" s="1157">
        <v>0</v>
      </c>
      <c r="D1725" s="1164" t="s">
        <v>11</v>
      </c>
    </row>
    <row r="1726" spans="1:4" s="1176" customFormat="1" ht="11.25" customHeight="1" x14ac:dyDescent="0.2">
      <c r="A1726" s="1425" t="s">
        <v>4549</v>
      </c>
      <c r="B1726" s="1162">
        <v>157</v>
      </c>
      <c r="C1726" s="1162">
        <v>157</v>
      </c>
      <c r="D1726" s="1163" t="s">
        <v>5028</v>
      </c>
    </row>
    <row r="1727" spans="1:4" s="1176" customFormat="1" ht="11.25" customHeight="1" x14ac:dyDescent="0.2">
      <c r="A1727" s="1426"/>
      <c r="B1727" s="1157">
        <v>157</v>
      </c>
      <c r="C1727" s="1157">
        <v>157</v>
      </c>
      <c r="D1727" s="1164" t="s">
        <v>11</v>
      </c>
    </row>
    <row r="1728" spans="1:4" s="1176" customFormat="1" ht="11.25" customHeight="1" x14ac:dyDescent="0.2">
      <c r="A1728" s="1425" t="s">
        <v>4537</v>
      </c>
      <c r="B1728" s="1162">
        <v>500</v>
      </c>
      <c r="C1728" s="1162">
        <v>0</v>
      </c>
      <c r="D1728" s="1163" t="s">
        <v>4534</v>
      </c>
    </row>
    <row r="1729" spans="1:4" s="1176" customFormat="1" ht="11.25" customHeight="1" x14ac:dyDescent="0.2">
      <c r="A1729" s="1426"/>
      <c r="B1729" s="1157">
        <v>500</v>
      </c>
      <c r="C1729" s="1157">
        <v>0</v>
      </c>
      <c r="D1729" s="1164" t="s">
        <v>11</v>
      </c>
    </row>
    <row r="1730" spans="1:4" s="1176" customFormat="1" ht="11.25" customHeight="1" x14ac:dyDescent="0.2">
      <c r="A1730" s="1425" t="s">
        <v>1878</v>
      </c>
      <c r="B1730" s="1162">
        <v>2960</v>
      </c>
      <c r="C1730" s="1162">
        <v>2960</v>
      </c>
      <c r="D1730" s="1163" t="s">
        <v>662</v>
      </c>
    </row>
    <row r="1731" spans="1:4" s="1176" customFormat="1" ht="11.25" customHeight="1" x14ac:dyDescent="0.2">
      <c r="A1731" s="1426"/>
      <c r="B1731" s="1157">
        <v>2960</v>
      </c>
      <c r="C1731" s="1157">
        <v>2960</v>
      </c>
      <c r="D1731" s="1164" t="s">
        <v>11</v>
      </c>
    </row>
    <row r="1732" spans="1:4" s="1176" customFormat="1" ht="11.25" customHeight="1" x14ac:dyDescent="0.2">
      <c r="A1732" s="1425" t="s">
        <v>4425</v>
      </c>
      <c r="B1732" s="1162">
        <v>110</v>
      </c>
      <c r="C1732" s="1162">
        <v>110</v>
      </c>
      <c r="D1732" s="1163" t="s">
        <v>4945</v>
      </c>
    </row>
    <row r="1733" spans="1:4" s="1176" customFormat="1" ht="11.25" customHeight="1" x14ac:dyDescent="0.2">
      <c r="A1733" s="1426"/>
      <c r="B1733" s="1157">
        <v>110</v>
      </c>
      <c r="C1733" s="1157">
        <v>110</v>
      </c>
      <c r="D1733" s="1164" t="s">
        <v>11</v>
      </c>
    </row>
    <row r="1734" spans="1:4" s="1176" customFormat="1" ht="11.25" customHeight="1" x14ac:dyDescent="0.2">
      <c r="A1734" s="1425" t="s">
        <v>3527</v>
      </c>
      <c r="B1734" s="1162">
        <v>150</v>
      </c>
      <c r="C1734" s="1162">
        <v>150</v>
      </c>
      <c r="D1734" s="1163" t="s">
        <v>4945</v>
      </c>
    </row>
    <row r="1735" spans="1:4" s="1176" customFormat="1" ht="11.25" customHeight="1" x14ac:dyDescent="0.2">
      <c r="A1735" s="1426"/>
      <c r="B1735" s="1157">
        <v>150</v>
      </c>
      <c r="C1735" s="1157">
        <v>150</v>
      </c>
      <c r="D1735" s="1164" t="s">
        <v>11</v>
      </c>
    </row>
    <row r="1736" spans="1:4" s="1176" customFormat="1" ht="11.25" customHeight="1" x14ac:dyDescent="0.2">
      <c r="A1736" s="1425" t="s">
        <v>504</v>
      </c>
      <c r="B1736" s="1162">
        <v>400</v>
      </c>
      <c r="C1736" s="1162">
        <v>400</v>
      </c>
      <c r="D1736" s="1163" t="s">
        <v>5028</v>
      </c>
    </row>
    <row r="1737" spans="1:4" s="1176" customFormat="1" ht="11.25" customHeight="1" x14ac:dyDescent="0.2">
      <c r="A1737" s="1426"/>
      <c r="B1737" s="1157">
        <v>400</v>
      </c>
      <c r="C1737" s="1157">
        <v>400</v>
      </c>
      <c r="D1737" s="1164" t="s">
        <v>11</v>
      </c>
    </row>
    <row r="1738" spans="1:4" s="1176" customFormat="1" ht="11.25" customHeight="1" x14ac:dyDescent="0.2">
      <c r="A1738" s="1425" t="s">
        <v>4426</v>
      </c>
      <c r="B1738" s="1162">
        <v>171.7</v>
      </c>
      <c r="C1738" s="1162">
        <v>171.7</v>
      </c>
      <c r="D1738" s="1163" t="s">
        <v>4945</v>
      </c>
    </row>
    <row r="1739" spans="1:4" s="1176" customFormat="1" ht="11.25" customHeight="1" x14ac:dyDescent="0.2">
      <c r="A1739" s="1426"/>
      <c r="B1739" s="1157">
        <v>171.7</v>
      </c>
      <c r="C1739" s="1157">
        <v>171.7</v>
      </c>
      <c r="D1739" s="1164" t="s">
        <v>11</v>
      </c>
    </row>
    <row r="1740" spans="1:4" s="1176" customFormat="1" ht="11.25" customHeight="1" x14ac:dyDescent="0.2">
      <c r="A1740" s="1425" t="s">
        <v>468</v>
      </c>
      <c r="B1740" s="1162">
        <v>300</v>
      </c>
      <c r="C1740" s="1162">
        <v>300</v>
      </c>
      <c r="D1740" s="1163" t="s">
        <v>4966</v>
      </c>
    </row>
    <row r="1741" spans="1:4" s="1176" customFormat="1" ht="11.25" customHeight="1" x14ac:dyDescent="0.2">
      <c r="A1741" s="1426"/>
      <c r="B1741" s="1157">
        <v>300</v>
      </c>
      <c r="C1741" s="1157">
        <v>300</v>
      </c>
      <c r="D1741" s="1164" t="s">
        <v>11</v>
      </c>
    </row>
    <row r="1742" spans="1:4" s="1176" customFormat="1" ht="11.25" customHeight="1" x14ac:dyDescent="0.2">
      <c r="A1742" s="1425" t="s">
        <v>2790</v>
      </c>
      <c r="B1742" s="1162">
        <v>10</v>
      </c>
      <c r="C1742" s="1162">
        <v>10</v>
      </c>
      <c r="D1742" s="1163" t="s">
        <v>5011</v>
      </c>
    </row>
    <row r="1743" spans="1:4" s="1176" customFormat="1" ht="11.25" customHeight="1" x14ac:dyDescent="0.2">
      <c r="A1743" s="1426"/>
      <c r="B1743" s="1157">
        <v>10</v>
      </c>
      <c r="C1743" s="1157">
        <v>10</v>
      </c>
      <c r="D1743" s="1164" t="s">
        <v>11</v>
      </c>
    </row>
    <row r="1744" spans="1:4" s="1176" customFormat="1" ht="21" x14ac:dyDescent="0.2">
      <c r="A1744" s="1425" t="s">
        <v>490</v>
      </c>
      <c r="B1744" s="1162">
        <v>100</v>
      </c>
      <c r="C1744" s="1162">
        <v>100</v>
      </c>
      <c r="D1744" s="1163" t="s">
        <v>5034</v>
      </c>
    </row>
    <row r="1745" spans="1:4" s="1176" customFormat="1" ht="11.25" customHeight="1" x14ac:dyDescent="0.2">
      <c r="A1745" s="1425"/>
      <c r="B1745" s="1162">
        <v>692</v>
      </c>
      <c r="C1745" s="1162">
        <v>692</v>
      </c>
      <c r="D1745" s="1163" t="s">
        <v>4534</v>
      </c>
    </row>
    <row r="1746" spans="1:4" s="1176" customFormat="1" ht="11.25" customHeight="1" x14ac:dyDescent="0.2">
      <c r="A1746" s="1426"/>
      <c r="B1746" s="1157">
        <v>792</v>
      </c>
      <c r="C1746" s="1157">
        <v>792</v>
      </c>
      <c r="D1746" s="1164" t="s">
        <v>11</v>
      </c>
    </row>
    <row r="1747" spans="1:4" s="1176" customFormat="1" ht="11.25" customHeight="1" x14ac:dyDescent="0.2">
      <c r="A1747" s="1425" t="s">
        <v>5278</v>
      </c>
      <c r="B1747" s="1162">
        <v>500</v>
      </c>
      <c r="C1747" s="1162">
        <v>500</v>
      </c>
      <c r="D1747" s="1163" t="s">
        <v>618</v>
      </c>
    </row>
    <row r="1748" spans="1:4" s="1176" customFormat="1" ht="11.25" customHeight="1" x14ac:dyDescent="0.2">
      <c r="A1748" s="1425"/>
      <c r="B1748" s="1162">
        <v>1500</v>
      </c>
      <c r="C1748" s="1162">
        <v>948.15985000000001</v>
      </c>
      <c r="D1748" s="1163" t="s">
        <v>620</v>
      </c>
    </row>
    <row r="1749" spans="1:4" s="1176" customFormat="1" ht="11.25" customHeight="1" x14ac:dyDescent="0.2">
      <c r="A1749" s="1426"/>
      <c r="B1749" s="1157">
        <v>2000</v>
      </c>
      <c r="C1749" s="1157">
        <v>1448.15985</v>
      </c>
      <c r="D1749" s="1164" t="s">
        <v>11</v>
      </c>
    </row>
    <row r="1750" spans="1:4" s="1176" customFormat="1" ht="11.25" customHeight="1" x14ac:dyDescent="0.2">
      <c r="A1750" s="1425" t="s">
        <v>469</v>
      </c>
      <c r="B1750" s="1162">
        <v>3000</v>
      </c>
      <c r="C1750" s="1162">
        <v>3000</v>
      </c>
      <c r="D1750" s="1163" t="s">
        <v>4966</v>
      </c>
    </row>
    <row r="1751" spans="1:4" s="1176" customFormat="1" ht="11.25" customHeight="1" x14ac:dyDescent="0.2">
      <c r="A1751" s="1426"/>
      <c r="B1751" s="1157">
        <v>3000</v>
      </c>
      <c r="C1751" s="1157">
        <v>3000</v>
      </c>
      <c r="D1751" s="1164" t="s">
        <v>11</v>
      </c>
    </row>
    <row r="1752" spans="1:4" s="1176" customFormat="1" ht="11.25" customHeight="1" x14ac:dyDescent="0.2">
      <c r="A1752" s="1425" t="s">
        <v>389</v>
      </c>
      <c r="B1752" s="1162">
        <v>199</v>
      </c>
      <c r="C1752" s="1162">
        <v>199</v>
      </c>
      <c r="D1752" s="1163" t="s">
        <v>4942</v>
      </c>
    </row>
    <row r="1753" spans="1:4" s="1176" customFormat="1" ht="11.25" customHeight="1" x14ac:dyDescent="0.2">
      <c r="A1753" s="1426"/>
      <c r="B1753" s="1157">
        <v>199</v>
      </c>
      <c r="C1753" s="1157">
        <v>199</v>
      </c>
      <c r="D1753" s="1164" t="s">
        <v>11</v>
      </c>
    </row>
    <row r="1754" spans="1:4" s="1176" customFormat="1" ht="11.25" customHeight="1" x14ac:dyDescent="0.2">
      <c r="A1754" s="1425" t="s">
        <v>3545</v>
      </c>
      <c r="B1754" s="1162">
        <v>100</v>
      </c>
      <c r="C1754" s="1162">
        <v>100</v>
      </c>
      <c r="D1754" s="1163" t="s">
        <v>5215</v>
      </c>
    </row>
    <row r="1755" spans="1:4" s="1176" customFormat="1" ht="11.25" customHeight="1" x14ac:dyDescent="0.2">
      <c r="A1755" s="1426"/>
      <c r="B1755" s="1157">
        <v>100</v>
      </c>
      <c r="C1755" s="1157">
        <v>100</v>
      </c>
      <c r="D1755" s="1164" t="s">
        <v>11</v>
      </c>
    </row>
    <row r="1756" spans="1:4" s="1176" customFormat="1" ht="11.25" customHeight="1" x14ac:dyDescent="0.2">
      <c r="A1756" s="1425" t="s">
        <v>491</v>
      </c>
      <c r="B1756" s="1162">
        <v>45</v>
      </c>
      <c r="C1756" s="1162">
        <v>45</v>
      </c>
      <c r="D1756" s="1163" t="s">
        <v>5025</v>
      </c>
    </row>
    <row r="1757" spans="1:4" s="1176" customFormat="1" ht="11.25" customHeight="1" x14ac:dyDescent="0.2">
      <c r="A1757" s="1426"/>
      <c r="B1757" s="1157">
        <v>45</v>
      </c>
      <c r="C1757" s="1157">
        <v>45</v>
      </c>
      <c r="D1757" s="1164" t="s">
        <v>11</v>
      </c>
    </row>
    <row r="1758" spans="1:4" s="1176" customFormat="1" ht="11.25" customHeight="1" x14ac:dyDescent="0.2">
      <c r="A1758" s="1425" t="s">
        <v>2924</v>
      </c>
      <c r="B1758" s="1162">
        <v>79.5</v>
      </c>
      <c r="C1758" s="1162">
        <v>44.9</v>
      </c>
      <c r="D1758" s="1163" t="s">
        <v>3213</v>
      </c>
    </row>
    <row r="1759" spans="1:4" s="1176" customFormat="1" ht="11.25" customHeight="1" x14ac:dyDescent="0.2">
      <c r="A1759" s="1426"/>
      <c r="B1759" s="1157">
        <v>79.5</v>
      </c>
      <c r="C1759" s="1157">
        <v>44.9</v>
      </c>
      <c r="D1759" s="1164" t="s">
        <v>11</v>
      </c>
    </row>
    <row r="1760" spans="1:4" s="1176" customFormat="1" ht="21" x14ac:dyDescent="0.2">
      <c r="A1760" s="1425" t="s">
        <v>4477</v>
      </c>
      <c r="B1760" s="1162">
        <v>200</v>
      </c>
      <c r="C1760" s="1162">
        <v>200</v>
      </c>
      <c r="D1760" s="1163" t="s">
        <v>5034</v>
      </c>
    </row>
    <row r="1761" spans="1:4" s="1176" customFormat="1" ht="11.25" customHeight="1" x14ac:dyDescent="0.2">
      <c r="A1761" s="1426"/>
      <c r="B1761" s="1157">
        <v>200</v>
      </c>
      <c r="C1761" s="1157">
        <v>200</v>
      </c>
      <c r="D1761" s="1164" t="s">
        <v>11</v>
      </c>
    </row>
    <row r="1762" spans="1:4" s="1176" customFormat="1" ht="11.25" customHeight="1" x14ac:dyDescent="0.2">
      <c r="A1762" s="1425" t="s">
        <v>1879</v>
      </c>
      <c r="B1762" s="1162">
        <v>149.1</v>
      </c>
      <c r="C1762" s="1162">
        <v>149.1</v>
      </c>
      <c r="D1762" s="1163" t="s">
        <v>720</v>
      </c>
    </row>
    <row r="1763" spans="1:4" s="1176" customFormat="1" ht="11.25" customHeight="1" x14ac:dyDescent="0.2">
      <c r="A1763" s="1425"/>
      <c r="B1763" s="1162">
        <v>150</v>
      </c>
      <c r="C1763" s="1162">
        <v>150</v>
      </c>
      <c r="D1763" s="1163" t="s">
        <v>3492</v>
      </c>
    </row>
    <row r="1764" spans="1:4" s="1176" customFormat="1" ht="11.25" customHeight="1" x14ac:dyDescent="0.2">
      <c r="A1764" s="1426"/>
      <c r="B1764" s="1157">
        <v>299.10000000000002</v>
      </c>
      <c r="C1764" s="1157">
        <v>299.10000000000002</v>
      </c>
      <c r="D1764" s="1164" t="s">
        <v>11</v>
      </c>
    </row>
    <row r="1765" spans="1:4" s="1176" customFormat="1" ht="11.25" customHeight="1" x14ac:dyDescent="0.2">
      <c r="A1765" s="1425" t="s">
        <v>1880</v>
      </c>
      <c r="B1765" s="1162">
        <v>550</v>
      </c>
      <c r="C1765" s="1162">
        <v>550</v>
      </c>
      <c r="D1765" s="1163" t="s">
        <v>4951</v>
      </c>
    </row>
    <row r="1766" spans="1:4" s="1176" customFormat="1" ht="11.25" customHeight="1" x14ac:dyDescent="0.2">
      <c r="A1766" s="1426"/>
      <c r="B1766" s="1157">
        <v>550</v>
      </c>
      <c r="C1766" s="1157">
        <v>550</v>
      </c>
      <c r="D1766" s="1164" t="s">
        <v>11</v>
      </c>
    </row>
    <row r="1767" spans="1:4" s="1176" customFormat="1" ht="11.25" customHeight="1" x14ac:dyDescent="0.2">
      <c r="A1767" s="1425" t="s">
        <v>4427</v>
      </c>
      <c r="B1767" s="1162">
        <v>101.1</v>
      </c>
      <c r="C1767" s="1162">
        <v>101.1</v>
      </c>
      <c r="D1767" s="1163" t="s">
        <v>4945</v>
      </c>
    </row>
    <row r="1768" spans="1:4" s="1176" customFormat="1" ht="11.25" customHeight="1" x14ac:dyDescent="0.2">
      <c r="A1768" s="1426"/>
      <c r="B1768" s="1157">
        <v>101.1</v>
      </c>
      <c r="C1768" s="1157">
        <v>101.1</v>
      </c>
      <c r="D1768" s="1164" t="s">
        <v>11</v>
      </c>
    </row>
    <row r="1769" spans="1:4" s="1176" customFormat="1" ht="11.25" customHeight="1" x14ac:dyDescent="0.2">
      <c r="A1769" s="1425" t="s">
        <v>4428</v>
      </c>
      <c r="B1769" s="1162">
        <v>285</v>
      </c>
      <c r="C1769" s="1162">
        <v>285</v>
      </c>
      <c r="D1769" s="1163" t="s">
        <v>4945</v>
      </c>
    </row>
    <row r="1770" spans="1:4" s="1176" customFormat="1" ht="11.25" customHeight="1" x14ac:dyDescent="0.2">
      <c r="A1770" s="1426"/>
      <c r="B1770" s="1157">
        <v>285</v>
      </c>
      <c r="C1770" s="1157">
        <v>285</v>
      </c>
      <c r="D1770" s="1164" t="s">
        <v>11</v>
      </c>
    </row>
    <row r="1771" spans="1:4" s="1176" customFormat="1" ht="11.25" customHeight="1" x14ac:dyDescent="0.2">
      <c r="A1771" s="1425" t="s">
        <v>5279</v>
      </c>
      <c r="B1771" s="1162">
        <v>150</v>
      </c>
      <c r="C1771" s="1162">
        <v>150</v>
      </c>
      <c r="D1771" s="1163" t="s">
        <v>3492</v>
      </c>
    </row>
    <row r="1772" spans="1:4" s="1176" customFormat="1" ht="11.25" customHeight="1" x14ac:dyDescent="0.2">
      <c r="A1772" s="1426"/>
      <c r="B1772" s="1157">
        <v>150</v>
      </c>
      <c r="C1772" s="1157">
        <v>150</v>
      </c>
      <c r="D1772" s="1164" t="s">
        <v>11</v>
      </c>
    </row>
    <row r="1773" spans="1:4" s="1176" customFormat="1" ht="11.25" customHeight="1" x14ac:dyDescent="0.2">
      <c r="A1773" s="1425" t="s">
        <v>3110</v>
      </c>
      <c r="B1773" s="1162">
        <v>550</v>
      </c>
      <c r="C1773" s="1162">
        <v>550</v>
      </c>
      <c r="D1773" s="1163" t="s">
        <v>4945</v>
      </c>
    </row>
    <row r="1774" spans="1:4" s="1176" customFormat="1" ht="11.25" customHeight="1" x14ac:dyDescent="0.2">
      <c r="A1774" s="1425"/>
      <c r="B1774" s="1162">
        <v>104</v>
      </c>
      <c r="C1774" s="1162">
        <v>104</v>
      </c>
      <c r="D1774" s="1163" t="s">
        <v>3492</v>
      </c>
    </row>
    <row r="1775" spans="1:4" s="1176" customFormat="1" ht="11.25" customHeight="1" x14ac:dyDescent="0.2">
      <c r="A1775" s="1426"/>
      <c r="B1775" s="1157">
        <v>654</v>
      </c>
      <c r="C1775" s="1157">
        <v>654</v>
      </c>
      <c r="D1775" s="1164" t="s">
        <v>11</v>
      </c>
    </row>
    <row r="1776" spans="1:4" s="1176" customFormat="1" ht="11.25" customHeight="1" x14ac:dyDescent="0.2">
      <c r="A1776" s="1425" t="s">
        <v>5280</v>
      </c>
      <c r="B1776" s="1162">
        <v>150</v>
      </c>
      <c r="C1776" s="1162">
        <v>150</v>
      </c>
      <c r="D1776" s="1163" t="s">
        <v>3492</v>
      </c>
    </row>
    <row r="1777" spans="1:4" s="1176" customFormat="1" ht="11.25" customHeight="1" x14ac:dyDescent="0.2">
      <c r="A1777" s="1426"/>
      <c r="B1777" s="1157">
        <v>150</v>
      </c>
      <c r="C1777" s="1157">
        <v>150</v>
      </c>
      <c r="D1777" s="1164" t="s">
        <v>11</v>
      </c>
    </row>
    <row r="1778" spans="1:4" s="1176" customFormat="1" ht="11.25" customHeight="1" x14ac:dyDescent="0.2">
      <c r="A1778" s="1425" t="s">
        <v>2925</v>
      </c>
      <c r="B1778" s="1162">
        <v>2241</v>
      </c>
      <c r="C1778" s="1162">
        <v>2241</v>
      </c>
      <c r="D1778" s="1163" t="s">
        <v>662</v>
      </c>
    </row>
    <row r="1779" spans="1:4" s="1176" customFormat="1" ht="11.25" customHeight="1" x14ac:dyDescent="0.2">
      <c r="A1779" s="1425"/>
      <c r="B1779" s="1162">
        <v>239.3</v>
      </c>
      <c r="C1779" s="1162">
        <v>215.77430000000001</v>
      </c>
      <c r="D1779" s="1163" t="s">
        <v>659</v>
      </c>
    </row>
    <row r="1780" spans="1:4" s="1176" customFormat="1" ht="11.25" customHeight="1" x14ac:dyDescent="0.2">
      <c r="A1780" s="1426"/>
      <c r="B1780" s="1157">
        <v>2480.3000000000002</v>
      </c>
      <c r="C1780" s="1157">
        <v>2456.7743</v>
      </c>
      <c r="D1780" s="1164" t="s">
        <v>11</v>
      </c>
    </row>
    <row r="1781" spans="1:4" s="1176" customFormat="1" ht="11.25" customHeight="1" x14ac:dyDescent="0.2">
      <c r="A1781" s="1425" t="s">
        <v>5281</v>
      </c>
      <c r="B1781" s="1162">
        <v>1980</v>
      </c>
      <c r="C1781" s="1162">
        <v>1980</v>
      </c>
      <c r="D1781" s="1163" t="s">
        <v>662</v>
      </c>
    </row>
    <row r="1782" spans="1:4" s="1176" customFormat="1" ht="11.25" customHeight="1" x14ac:dyDescent="0.2">
      <c r="A1782" s="1426"/>
      <c r="B1782" s="1157">
        <v>1980</v>
      </c>
      <c r="C1782" s="1157">
        <v>1980</v>
      </c>
      <c r="D1782" s="1164" t="s">
        <v>11</v>
      </c>
    </row>
    <row r="1783" spans="1:4" s="1176" customFormat="1" ht="11.25" customHeight="1" x14ac:dyDescent="0.2">
      <c r="A1783" s="1425" t="s">
        <v>1881</v>
      </c>
      <c r="B1783" s="1162">
        <v>1855</v>
      </c>
      <c r="C1783" s="1162">
        <v>1855</v>
      </c>
      <c r="D1783" s="1163" t="s">
        <v>662</v>
      </c>
    </row>
    <row r="1784" spans="1:4" s="1176" customFormat="1" ht="11.25" customHeight="1" x14ac:dyDescent="0.2">
      <c r="A1784" s="1426"/>
      <c r="B1784" s="1157">
        <v>1855</v>
      </c>
      <c r="C1784" s="1157">
        <v>1855</v>
      </c>
      <c r="D1784" s="1164" t="s">
        <v>11</v>
      </c>
    </row>
    <row r="1785" spans="1:4" s="1176" customFormat="1" ht="11.25" customHeight="1" x14ac:dyDescent="0.2">
      <c r="A1785" s="1425" t="s">
        <v>374</v>
      </c>
      <c r="B1785" s="1162">
        <v>1600</v>
      </c>
      <c r="C1785" s="1162">
        <v>1600</v>
      </c>
      <c r="D1785" s="1163" t="s">
        <v>5008</v>
      </c>
    </row>
    <row r="1786" spans="1:4" s="1176" customFormat="1" ht="11.25" customHeight="1" x14ac:dyDescent="0.2">
      <c r="A1786" s="1426"/>
      <c r="B1786" s="1157">
        <v>1600</v>
      </c>
      <c r="C1786" s="1157">
        <v>1600</v>
      </c>
      <c r="D1786" s="1164" t="s">
        <v>11</v>
      </c>
    </row>
    <row r="1787" spans="1:4" s="1176" customFormat="1" ht="11.25" customHeight="1" x14ac:dyDescent="0.2">
      <c r="A1787" s="1425" t="s">
        <v>5282</v>
      </c>
      <c r="B1787" s="1162">
        <v>145.82999999999998</v>
      </c>
      <c r="C1787" s="1162">
        <v>145.827</v>
      </c>
      <c r="D1787" s="1163" t="s">
        <v>3492</v>
      </c>
    </row>
    <row r="1788" spans="1:4" s="1176" customFormat="1" ht="11.25" customHeight="1" x14ac:dyDescent="0.2">
      <c r="A1788" s="1426"/>
      <c r="B1788" s="1157">
        <v>145.82999999999998</v>
      </c>
      <c r="C1788" s="1157">
        <v>145.827</v>
      </c>
      <c r="D1788" s="1164" t="s">
        <v>11</v>
      </c>
    </row>
    <row r="1789" spans="1:4" s="1176" customFormat="1" ht="11.25" customHeight="1" x14ac:dyDescent="0.2">
      <c r="A1789" s="1425" t="s">
        <v>3361</v>
      </c>
      <c r="B1789" s="1162">
        <v>300</v>
      </c>
      <c r="C1789" s="1162">
        <v>300</v>
      </c>
      <c r="D1789" s="1163" t="s">
        <v>3492</v>
      </c>
    </row>
    <row r="1790" spans="1:4" s="1176" customFormat="1" ht="11.25" customHeight="1" x14ac:dyDescent="0.2">
      <c r="A1790" s="1426"/>
      <c r="B1790" s="1157">
        <v>300</v>
      </c>
      <c r="C1790" s="1157">
        <v>300</v>
      </c>
      <c r="D1790" s="1164" t="s">
        <v>11</v>
      </c>
    </row>
    <row r="1791" spans="1:4" s="1176" customFormat="1" ht="21" x14ac:dyDescent="0.2">
      <c r="A1791" s="1425" t="s">
        <v>3129</v>
      </c>
      <c r="B1791" s="1162">
        <v>100</v>
      </c>
      <c r="C1791" s="1162">
        <v>100</v>
      </c>
      <c r="D1791" s="1163" t="s">
        <v>5034</v>
      </c>
    </row>
    <row r="1792" spans="1:4" s="1176" customFormat="1" ht="11.25" customHeight="1" x14ac:dyDescent="0.2">
      <c r="A1792" s="1426"/>
      <c r="B1792" s="1157">
        <v>100</v>
      </c>
      <c r="C1792" s="1157">
        <v>100</v>
      </c>
      <c r="D1792" s="1164" t="s">
        <v>11</v>
      </c>
    </row>
    <row r="1793" spans="1:4" s="1176" customFormat="1" ht="11.25" customHeight="1" x14ac:dyDescent="0.2">
      <c r="A1793" s="1425" t="s">
        <v>4404</v>
      </c>
      <c r="B1793" s="1162">
        <v>190</v>
      </c>
      <c r="C1793" s="1162">
        <v>190</v>
      </c>
      <c r="D1793" s="1163" t="s">
        <v>5009</v>
      </c>
    </row>
    <row r="1794" spans="1:4" s="1176" customFormat="1" ht="11.25" customHeight="1" x14ac:dyDescent="0.2">
      <c r="A1794" s="1426"/>
      <c r="B1794" s="1157">
        <v>190</v>
      </c>
      <c r="C1794" s="1157">
        <v>190</v>
      </c>
      <c r="D1794" s="1164" t="s">
        <v>11</v>
      </c>
    </row>
    <row r="1795" spans="1:4" s="1176" customFormat="1" ht="11.25" customHeight="1" x14ac:dyDescent="0.2">
      <c r="A1795" s="1425" t="s">
        <v>5283</v>
      </c>
      <c r="B1795" s="1162">
        <v>240</v>
      </c>
      <c r="C1795" s="1162">
        <v>240</v>
      </c>
      <c r="D1795" s="1163" t="s">
        <v>662</v>
      </c>
    </row>
    <row r="1796" spans="1:4" s="1176" customFormat="1" ht="11.25" customHeight="1" x14ac:dyDescent="0.2">
      <c r="A1796" s="1425"/>
      <c r="B1796" s="1162">
        <v>3103.01</v>
      </c>
      <c r="C1796" s="1162">
        <v>3103</v>
      </c>
      <c r="D1796" s="1163" t="s">
        <v>3180</v>
      </c>
    </row>
    <row r="1797" spans="1:4" s="1176" customFormat="1" ht="11.25" customHeight="1" x14ac:dyDescent="0.2">
      <c r="A1797" s="1426"/>
      <c r="B1797" s="1157">
        <v>3343.01</v>
      </c>
      <c r="C1797" s="1157">
        <v>3343</v>
      </c>
      <c r="D1797" s="1164" t="s">
        <v>11</v>
      </c>
    </row>
    <row r="1798" spans="1:4" s="1176" customFormat="1" ht="11.25" customHeight="1" x14ac:dyDescent="0.2">
      <c r="A1798" s="1425" t="s">
        <v>1882</v>
      </c>
      <c r="B1798" s="1162">
        <v>600</v>
      </c>
      <c r="C1798" s="1162">
        <v>600</v>
      </c>
      <c r="D1798" s="1163" t="s">
        <v>3791</v>
      </c>
    </row>
    <row r="1799" spans="1:4" s="1176" customFormat="1" ht="11.25" customHeight="1" x14ac:dyDescent="0.2">
      <c r="A1799" s="1426"/>
      <c r="B1799" s="1157">
        <v>600</v>
      </c>
      <c r="C1799" s="1157">
        <v>600</v>
      </c>
      <c r="D1799" s="1164" t="s">
        <v>11</v>
      </c>
    </row>
    <row r="1800" spans="1:4" s="1176" customFormat="1" ht="11.25" customHeight="1" x14ac:dyDescent="0.2">
      <c r="A1800" s="1425" t="s">
        <v>5284</v>
      </c>
      <c r="B1800" s="1162">
        <v>276</v>
      </c>
      <c r="C1800" s="1162">
        <v>276</v>
      </c>
      <c r="D1800" s="1163" t="s">
        <v>3492</v>
      </c>
    </row>
    <row r="1801" spans="1:4" s="1176" customFormat="1" ht="11.25" customHeight="1" x14ac:dyDescent="0.2">
      <c r="A1801" s="1426"/>
      <c r="B1801" s="1157">
        <v>276</v>
      </c>
      <c r="C1801" s="1157">
        <v>276</v>
      </c>
      <c r="D1801" s="1164" t="s">
        <v>11</v>
      </c>
    </row>
    <row r="1802" spans="1:4" s="1176" customFormat="1" ht="11.25" customHeight="1" x14ac:dyDescent="0.2">
      <c r="A1802" s="1425" t="s">
        <v>2926</v>
      </c>
      <c r="B1802" s="1162">
        <v>10044</v>
      </c>
      <c r="C1802" s="1162">
        <v>10044</v>
      </c>
      <c r="D1802" s="1163" t="s">
        <v>662</v>
      </c>
    </row>
    <row r="1803" spans="1:4" s="1176" customFormat="1" ht="11.25" customHeight="1" x14ac:dyDescent="0.2">
      <c r="A1803" s="1425"/>
      <c r="B1803" s="1162">
        <v>288.3</v>
      </c>
      <c r="C1803" s="1162">
        <v>288.3</v>
      </c>
      <c r="D1803" s="1163" t="s">
        <v>659</v>
      </c>
    </row>
    <row r="1804" spans="1:4" s="1176" customFormat="1" ht="11.25" customHeight="1" x14ac:dyDescent="0.2">
      <c r="A1804" s="1426"/>
      <c r="B1804" s="1157">
        <v>10332.299999999999</v>
      </c>
      <c r="C1804" s="1157">
        <v>10332.299999999999</v>
      </c>
      <c r="D1804" s="1164" t="s">
        <v>11</v>
      </c>
    </row>
    <row r="1805" spans="1:4" s="1176" customFormat="1" ht="11.25" customHeight="1" x14ac:dyDescent="0.2">
      <c r="A1805" s="1425" t="s">
        <v>4429</v>
      </c>
      <c r="B1805" s="1162">
        <v>52.9</v>
      </c>
      <c r="C1805" s="1162">
        <v>52.9</v>
      </c>
      <c r="D1805" s="1163" t="s">
        <v>4945</v>
      </c>
    </row>
    <row r="1806" spans="1:4" s="1176" customFormat="1" ht="11.25" customHeight="1" x14ac:dyDescent="0.2">
      <c r="A1806" s="1426"/>
      <c r="B1806" s="1157">
        <v>52.9</v>
      </c>
      <c r="C1806" s="1157">
        <v>52.9</v>
      </c>
      <c r="D1806" s="1164" t="s">
        <v>11</v>
      </c>
    </row>
    <row r="1807" spans="1:4" s="1176" customFormat="1" ht="21" x14ac:dyDescent="0.2">
      <c r="A1807" s="1425" t="s">
        <v>1883</v>
      </c>
      <c r="B1807" s="1162">
        <v>930</v>
      </c>
      <c r="C1807" s="1162">
        <v>930</v>
      </c>
      <c r="D1807" s="1163" t="s">
        <v>661</v>
      </c>
    </row>
    <row r="1808" spans="1:4" s="1176" customFormat="1" ht="11.25" customHeight="1" x14ac:dyDescent="0.2">
      <c r="A1808" s="1425"/>
      <c r="B1808" s="1162">
        <v>2827</v>
      </c>
      <c r="C1808" s="1162">
        <v>2827</v>
      </c>
      <c r="D1808" s="1163" t="s">
        <v>662</v>
      </c>
    </row>
    <row r="1809" spans="1:4" s="1176" customFormat="1" ht="11.25" customHeight="1" x14ac:dyDescent="0.2">
      <c r="A1809" s="1425"/>
      <c r="B1809" s="1162">
        <v>1101.9000000000001</v>
      </c>
      <c r="C1809" s="1162">
        <v>1101.9000000000001</v>
      </c>
      <c r="D1809" s="1163" t="s">
        <v>659</v>
      </c>
    </row>
    <row r="1810" spans="1:4" s="1176" customFormat="1" ht="11.25" customHeight="1" x14ac:dyDescent="0.2">
      <c r="A1810" s="1426"/>
      <c r="B1810" s="1157">
        <v>4858.8999999999996</v>
      </c>
      <c r="C1810" s="1157">
        <v>4858.8999999999996</v>
      </c>
      <c r="D1810" s="1164" t="s">
        <v>11</v>
      </c>
    </row>
    <row r="1811" spans="1:4" s="1176" customFormat="1" ht="11.25" customHeight="1" x14ac:dyDescent="0.2">
      <c r="A1811" s="1425" t="s">
        <v>1884</v>
      </c>
      <c r="B1811" s="1162">
        <v>22478.880000000001</v>
      </c>
      <c r="C1811" s="1162">
        <v>22478.880000000001</v>
      </c>
      <c r="D1811" s="1163" t="s">
        <v>1741</v>
      </c>
    </row>
    <row r="1812" spans="1:4" s="1176" customFormat="1" ht="11.25" customHeight="1" x14ac:dyDescent="0.2">
      <c r="A1812" s="1426"/>
      <c r="B1812" s="1157">
        <v>22478.880000000001</v>
      </c>
      <c r="C1812" s="1157">
        <v>22478.880000000001</v>
      </c>
      <c r="D1812" s="1164" t="s">
        <v>11</v>
      </c>
    </row>
    <row r="1813" spans="1:4" s="1176" customFormat="1" ht="11.25" customHeight="1" x14ac:dyDescent="0.2">
      <c r="A1813" s="1425" t="s">
        <v>4377</v>
      </c>
      <c r="B1813" s="1162">
        <v>234.4</v>
      </c>
      <c r="C1813" s="1162">
        <v>234.4</v>
      </c>
      <c r="D1813" s="1163" t="s">
        <v>5155</v>
      </c>
    </row>
    <row r="1814" spans="1:4" s="1176" customFormat="1" ht="11.25" customHeight="1" x14ac:dyDescent="0.2">
      <c r="A1814" s="1426"/>
      <c r="B1814" s="1157">
        <v>234.4</v>
      </c>
      <c r="C1814" s="1157">
        <v>234.4</v>
      </c>
      <c r="D1814" s="1164" t="s">
        <v>11</v>
      </c>
    </row>
    <row r="1815" spans="1:4" s="1176" customFormat="1" ht="11.25" customHeight="1" x14ac:dyDescent="0.2">
      <c r="A1815" s="1425" t="s">
        <v>3085</v>
      </c>
      <c r="B1815" s="1162">
        <v>222</v>
      </c>
      <c r="C1815" s="1162">
        <v>222</v>
      </c>
      <c r="D1815" s="1163" t="s">
        <v>5155</v>
      </c>
    </row>
    <row r="1816" spans="1:4" s="1176" customFormat="1" ht="11.25" customHeight="1" x14ac:dyDescent="0.2">
      <c r="A1816" s="1426"/>
      <c r="B1816" s="1157">
        <v>222</v>
      </c>
      <c r="C1816" s="1157">
        <v>222</v>
      </c>
      <c r="D1816" s="1164" t="s">
        <v>11</v>
      </c>
    </row>
    <row r="1817" spans="1:4" s="1176" customFormat="1" ht="21" x14ac:dyDescent="0.2">
      <c r="A1817" s="1425" t="s">
        <v>1885</v>
      </c>
      <c r="B1817" s="1162">
        <v>751</v>
      </c>
      <c r="C1817" s="1162">
        <v>751</v>
      </c>
      <c r="D1817" s="1163" t="s">
        <v>661</v>
      </c>
    </row>
    <row r="1818" spans="1:4" s="1176" customFormat="1" ht="11.25" customHeight="1" x14ac:dyDescent="0.2">
      <c r="A1818" s="1425"/>
      <c r="B1818" s="1162">
        <v>4909</v>
      </c>
      <c r="C1818" s="1162">
        <v>4909</v>
      </c>
      <c r="D1818" s="1163" t="s">
        <v>662</v>
      </c>
    </row>
    <row r="1819" spans="1:4" s="1176" customFormat="1" ht="11.25" customHeight="1" x14ac:dyDescent="0.2">
      <c r="A1819" s="1425"/>
      <c r="B1819" s="1162">
        <v>276</v>
      </c>
      <c r="C1819" s="1162">
        <v>276</v>
      </c>
      <c r="D1819" s="1163" t="s">
        <v>659</v>
      </c>
    </row>
    <row r="1820" spans="1:4" s="1176" customFormat="1" ht="11.25" customHeight="1" x14ac:dyDescent="0.2">
      <c r="A1820" s="1425"/>
      <c r="B1820" s="1162">
        <v>222</v>
      </c>
      <c r="C1820" s="1162">
        <v>222</v>
      </c>
      <c r="D1820" s="1163" t="s">
        <v>5155</v>
      </c>
    </row>
    <row r="1821" spans="1:4" s="1176" customFormat="1" ht="11.25" customHeight="1" x14ac:dyDescent="0.2">
      <c r="A1821" s="1426"/>
      <c r="B1821" s="1157">
        <v>6158</v>
      </c>
      <c r="C1821" s="1157">
        <v>6158</v>
      </c>
      <c r="D1821" s="1164" t="s">
        <v>11</v>
      </c>
    </row>
    <row r="1822" spans="1:4" s="1176" customFormat="1" ht="11.25" customHeight="1" x14ac:dyDescent="0.2">
      <c r="A1822" s="1425" t="s">
        <v>3086</v>
      </c>
      <c r="B1822" s="1162">
        <v>222</v>
      </c>
      <c r="C1822" s="1162">
        <v>222</v>
      </c>
      <c r="D1822" s="1163" t="s">
        <v>5155</v>
      </c>
    </row>
    <row r="1823" spans="1:4" s="1176" customFormat="1" ht="11.25" customHeight="1" x14ac:dyDescent="0.2">
      <c r="A1823" s="1426"/>
      <c r="B1823" s="1157">
        <v>222</v>
      </c>
      <c r="C1823" s="1157">
        <v>222</v>
      </c>
      <c r="D1823" s="1164" t="s">
        <v>11</v>
      </c>
    </row>
    <row r="1824" spans="1:4" s="1176" customFormat="1" ht="11.25" customHeight="1" x14ac:dyDescent="0.2">
      <c r="A1824" s="1425" t="s">
        <v>3087</v>
      </c>
      <c r="B1824" s="1162">
        <v>299.60000000000002</v>
      </c>
      <c r="C1824" s="1162">
        <v>299.60000000000002</v>
      </c>
      <c r="D1824" s="1163" t="s">
        <v>5155</v>
      </c>
    </row>
    <row r="1825" spans="1:4" s="1176" customFormat="1" ht="11.25" customHeight="1" x14ac:dyDescent="0.2">
      <c r="A1825" s="1425"/>
      <c r="B1825" s="1162">
        <v>247.89</v>
      </c>
      <c r="C1825" s="1162">
        <v>245.24540999999999</v>
      </c>
      <c r="D1825" s="1163" t="s">
        <v>366</v>
      </c>
    </row>
    <row r="1826" spans="1:4" s="1176" customFormat="1" ht="11.25" customHeight="1" x14ac:dyDescent="0.2">
      <c r="A1826" s="1426"/>
      <c r="B1826" s="1157">
        <v>547.49</v>
      </c>
      <c r="C1826" s="1157">
        <v>544.84541000000002</v>
      </c>
      <c r="D1826" s="1164" t="s">
        <v>11</v>
      </c>
    </row>
    <row r="1827" spans="1:4" s="1176" customFormat="1" ht="11.25" customHeight="1" x14ac:dyDescent="0.2">
      <c r="A1827" s="1425" t="s">
        <v>1886</v>
      </c>
      <c r="B1827" s="1162">
        <v>52.89</v>
      </c>
      <c r="C1827" s="1162">
        <v>52.884</v>
      </c>
      <c r="D1827" s="1163" t="s">
        <v>4941</v>
      </c>
    </row>
    <row r="1828" spans="1:4" s="1176" customFormat="1" ht="11.25" customHeight="1" x14ac:dyDescent="0.2">
      <c r="A1828" s="1426"/>
      <c r="B1828" s="1157">
        <v>52.89</v>
      </c>
      <c r="C1828" s="1157">
        <v>52.884</v>
      </c>
      <c r="D1828" s="1164" t="s">
        <v>11</v>
      </c>
    </row>
    <row r="1829" spans="1:4" s="1176" customFormat="1" ht="11.25" customHeight="1" x14ac:dyDescent="0.2">
      <c r="A1829" s="1425" t="s">
        <v>3111</v>
      </c>
      <c r="B1829" s="1162">
        <v>216.53</v>
      </c>
      <c r="C1829" s="1162">
        <v>216.517</v>
      </c>
      <c r="D1829" s="1163" t="s">
        <v>4267</v>
      </c>
    </row>
    <row r="1830" spans="1:4" s="1176" customFormat="1" ht="11.25" customHeight="1" x14ac:dyDescent="0.2">
      <c r="A1830" s="1425"/>
      <c r="B1830" s="1162">
        <v>300</v>
      </c>
      <c r="C1830" s="1162">
        <v>300</v>
      </c>
      <c r="D1830" s="1163" t="s">
        <v>4945</v>
      </c>
    </row>
    <row r="1831" spans="1:4" s="1176" customFormat="1" ht="11.25" customHeight="1" x14ac:dyDescent="0.2">
      <c r="A1831" s="1426"/>
      <c r="B1831" s="1157">
        <v>516.53</v>
      </c>
      <c r="C1831" s="1157">
        <v>516.51700000000005</v>
      </c>
      <c r="D1831" s="1164" t="s">
        <v>11</v>
      </c>
    </row>
    <row r="1832" spans="1:4" s="1176" customFormat="1" ht="11.25" customHeight="1" x14ac:dyDescent="0.2">
      <c r="A1832" s="1425" t="s">
        <v>5285</v>
      </c>
      <c r="B1832" s="1162">
        <v>150</v>
      </c>
      <c r="C1832" s="1162">
        <v>150</v>
      </c>
      <c r="D1832" s="1163" t="s">
        <v>3492</v>
      </c>
    </row>
    <row r="1833" spans="1:4" s="1176" customFormat="1" ht="11.25" customHeight="1" x14ac:dyDescent="0.2">
      <c r="A1833" s="1426"/>
      <c r="B1833" s="1157">
        <v>150</v>
      </c>
      <c r="C1833" s="1157">
        <v>150</v>
      </c>
      <c r="D1833" s="1164" t="s">
        <v>11</v>
      </c>
    </row>
    <row r="1834" spans="1:4" s="1176" customFormat="1" ht="11.25" customHeight="1" x14ac:dyDescent="0.2">
      <c r="A1834" s="1425" t="s">
        <v>3503</v>
      </c>
      <c r="B1834" s="1162">
        <v>126</v>
      </c>
      <c r="C1834" s="1162">
        <v>126</v>
      </c>
      <c r="D1834" s="1163" t="s">
        <v>2751</v>
      </c>
    </row>
    <row r="1835" spans="1:4" s="1176" customFormat="1" ht="11.25" customHeight="1" x14ac:dyDescent="0.2">
      <c r="A1835" s="1425"/>
      <c r="B1835" s="1162">
        <v>198</v>
      </c>
      <c r="C1835" s="1162">
        <v>198</v>
      </c>
      <c r="D1835" s="1163" t="s">
        <v>4466</v>
      </c>
    </row>
    <row r="1836" spans="1:4" s="1176" customFormat="1" ht="11.25" customHeight="1" x14ac:dyDescent="0.2">
      <c r="A1836" s="1426"/>
      <c r="B1836" s="1157">
        <v>324</v>
      </c>
      <c r="C1836" s="1157">
        <v>324</v>
      </c>
      <c r="D1836" s="1164" t="s">
        <v>11</v>
      </c>
    </row>
    <row r="1837" spans="1:4" s="1176" customFormat="1" ht="11.25" customHeight="1" x14ac:dyDescent="0.2">
      <c r="A1837" s="1425" t="s">
        <v>3131</v>
      </c>
      <c r="B1837" s="1162">
        <v>100</v>
      </c>
      <c r="C1837" s="1162">
        <v>100</v>
      </c>
      <c r="D1837" s="1163" t="s">
        <v>5286</v>
      </c>
    </row>
    <row r="1838" spans="1:4" s="1176" customFormat="1" ht="11.25" customHeight="1" x14ac:dyDescent="0.2">
      <c r="A1838" s="1426"/>
      <c r="B1838" s="1157">
        <v>100</v>
      </c>
      <c r="C1838" s="1157">
        <v>100</v>
      </c>
      <c r="D1838" s="1164" t="s">
        <v>11</v>
      </c>
    </row>
    <row r="1839" spans="1:4" s="1176" customFormat="1" ht="11.25" customHeight="1" x14ac:dyDescent="0.2">
      <c r="A1839" s="1425" t="s">
        <v>3362</v>
      </c>
      <c r="B1839" s="1162">
        <v>49.9</v>
      </c>
      <c r="C1839" s="1162">
        <v>49.713999999999999</v>
      </c>
      <c r="D1839" s="1163" t="s">
        <v>719</v>
      </c>
    </row>
    <row r="1840" spans="1:4" s="1176" customFormat="1" ht="11.25" customHeight="1" x14ac:dyDescent="0.2">
      <c r="A1840" s="1426"/>
      <c r="B1840" s="1157">
        <v>49.9</v>
      </c>
      <c r="C1840" s="1157">
        <v>49.713999999999999</v>
      </c>
      <c r="D1840" s="1164" t="s">
        <v>11</v>
      </c>
    </row>
    <row r="1841" spans="1:4" s="1176" customFormat="1" ht="11.25" customHeight="1" x14ac:dyDescent="0.2">
      <c r="A1841" s="1425" t="s">
        <v>4463</v>
      </c>
      <c r="B1841" s="1162">
        <v>389.10999999999996</v>
      </c>
      <c r="C1841" s="1162">
        <v>389.101</v>
      </c>
      <c r="D1841" s="1163" t="s">
        <v>5039</v>
      </c>
    </row>
    <row r="1842" spans="1:4" s="1176" customFormat="1" ht="11.25" customHeight="1" x14ac:dyDescent="0.2">
      <c r="A1842" s="1426"/>
      <c r="B1842" s="1157">
        <v>389.10999999999996</v>
      </c>
      <c r="C1842" s="1157">
        <v>389.101</v>
      </c>
      <c r="D1842" s="1164" t="s">
        <v>11</v>
      </c>
    </row>
    <row r="1843" spans="1:4" s="1176" customFormat="1" ht="11.25" customHeight="1" x14ac:dyDescent="0.2">
      <c r="A1843" s="1425" t="s">
        <v>5287</v>
      </c>
      <c r="B1843" s="1162">
        <v>43.5</v>
      </c>
      <c r="C1843" s="1162">
        <v>43.5</v>
      </c>
      <c r="D1843" s="1163" t="s">
        <v>3324</v>
      </c>
    </row>
    <row r="1844" spans="1:4" s="1176" customFormat="1" ht="11.25" customHeight="1" x14ac:dyDescent="0.2">
      <c r="A1844" s="1426"/>
      <c r="B1844" s="1157">
        <v>43.5</v>
      </c>
      <c r="C1844" s="1157">
        <v>43.5</v>
      </c>
      <c r="D1844" s="1164" t="s">
        <v>11</v>
      </c>
    </row>
    <row r="1845" spans="1:4" s="1176" customFormat="1" ht="21" x14ac:dyDescent="0.2">
      <c r="A1845" s="1425" t="s">
        <v>1887</v>
      </c>
      <c r="B1845" s="1162">
        <v>50</v>
      </c>
      <c r="C1845" s="1162">
        <v>50</v>
      </c>
      <c r="D1845" s="1163" t="s">
        <v>661</v>
      </c>
    </row>
    <row r="1846" spans="1:4" s="1176" customFormat="1" ht="11.25" customHeight="1" x14ac:dyDescent="0.2">
      <c r="A1846" s="1425"/>
      <c r="B1846" s="1162">
        <v>1120</v>
      </c>
      <c r="C1846" s="1162">
        <v>1120</v>
      </c>
      <c r="D1846" s="1163" t="s">
        <v>662</v>
      </c>
    </row>
    <row r="1847" spans="1:4" s="1176" customFormat="1" ht="11.25" customHeight="1" x14ac:dyDescent="0.2">
      <c r="A1847" s="1426"/>
      <c r="B1847" s="1157">
        <v>1170</v>
      </c>
      <c r="C1847" s="1157">
        <v>1170</v>
      </c>
      <c r="D1847" s="1164" t="s">
        <v>11</v>
      </c>
    </row>
    <row r="1848" spans="1:4" s="1176" customFormat="1" ht="11.25" customHeight="1" x14ac:dyDescent="0.2">
      <c r="A1848" s="1425" t="s">
        <v>4472</v>
      </c>
      <c r="B1848" s="1162">
        <v>551</v>
      </c>
      <c r="C1848" s="1162">
        <v>551</v>
      </c>
      <c r="D1848" s="1163" t="s">
        <v>4941</v>
      </c>
    </row>
    <row r="1849" spans="1:4" s="1176" customFormat="1" ht="11.25" customHeight="1" x14ac:dyDescent="0.2">
      <c r="A1849" s="1426"/>
      <c r="B1849" s="1157">
        <v>551</v>
      </c>
      <c r="C1849" s="1157">
        <v>551</v>
      </c>
      <c r="D1849" s="1164" t="s">
        <v>11</v>
      </c>
    </row>
    <row r="1850" spans="1:4" s="1176" customFormat="1" ht="21" x14ac:dyDescent="0.2">
      <c r="A1850" s="1425" t="s">
        <v>4478</v>
      </c>
      <c r="B1850" s="1162">
        <v>400</v>
      </c>
      <c r="C1850" s="1162">
        <v>400</v>
      </c>
      <c r="D1850" s="1163" t="s">
        <v>5034</v>
      </c>
    </row>
    <row r="1851" spans="1:4" s="1176" customFormat="1" ht="11.25" customHeight="1" x14ac:dyDescent="0.2">
      <c r="A1851" s="1426"/>
      <c r="B1851" s="1157">
        <v>400</v>
      </c>
      <c r="C1851" s="1157">
        <v>400</v>
      </c>
      <c r="D1851" s="1164" t="s">
        <v>11</v>
      </c>
    </row>
    <row r="1852" spans="1:4" s="1176" customFormat="1" ht="11.25" customHeight="1" x14ac:dyDescent="0.2">
      <c r="A1852" s="1425" t="s">
        <v>1888</v>
      </c>
      <c r="B1852" s="1162">
        <v>95</v>
      </c>
      <c r="C1852" s="1162">
        <v>95</v>
      </c>
      <c r="D1852" s="1163" t="s">
        <v>3789</v>
      </c>
    </row>
    <row r="1853" spans="1:4" s="1176" customFormat="1" ht="21" x14ac:dyDescent="0.2">
      <c r="A1853" s="1425"/>
      <c r="B1853" s="1162">
        <v>433</v>
      </c>
      <c r="C1853" s="1162">
        <v>433</v>
      </c>
      <c r="D1853" s="1163" t="s">
        <v>661</v>
      </c>
    </row>
    <row r="1854" spans="1:4" s="1176" customFormat="1" ht="11.25" customHeight="1" x14ac:dyDescent="0.2">
      <c r="A1854" s="1425"/>
      <c r="B1854" s="1162">
        <v>4265</v>
      </c>
      <c r="C1854" s="1162">
        <v>4265</v>
      </c>
      <c r="D1854" s="1163" t="s">
        <v>662</v>
      </c>
    </row>
    <row r="1855" spans="1:4" s="1176" customFormat="1" ht="11.25" customHeight="1" x14ac:dyDescent="0.2">
      <c r="A1855" s="1426"/>
      <c r="B1855" s="1157">
        <v>4793</v>
      </c>
      <c r="C1855" s="1157">
        <v>4793</v>
      </c>
      <c r="D1855" s="1164" t="s">
        <v>11</v>
      </c>
    </row>
    <row r="1856" spans="1:4" s="1176" customFormat="1" ht="11.25" customHeight="1" x14ac:dyDescent="0.2">
      <c r="A1856" s="1425" t="s">
        <v>3093</v>
      </c>
      <c r="B1856" s="1162">
        <v>500</v>
      </c>
      <c r="C1856" s="1162">
        <v>500</v>
      </c>
      <c r="D1856" s="1163" t="s">
        <v>4945</v>
      </c>
    </row>
    <row r="1857" spans="1:4" s="1176" customFormat="1" ht="11.25" customHeight="1" x14ac:dyDescent="0.2">
      <c r="A1857" s="1426"/>
      <c r="B1857" s="1157">
        <v>500</v>
      </c>
      <c r="C1857" s="1157">
        <v>500</v>
      </c>
      <c r="D1857" s="1164" t="s">
        <v>11</v>
      </c>
    </row>
    <row r="1858" spans="1:4" s="1176" customFormat="1" ht="11.25" customHeight="1" x14ac:dyDescent="0.2">
      <c r="A1858" s="1425" t="s">
        <v>4533</v>
      </c>
      <c r="B1858" s="1162">
        <v>87.8</v>
      </c>
      <c r="C1858" s="1162">
        <v>74.75</v>
      </c>
      <c r="D1858" s="1163" t="s">
        <v>5288</v>
      </c>
    </row>
    <row r="1859" spans="1:4" s="1176" customFormat="1" ht="11.25" customHeight="1" x14ac:dyDescent="0.2">
      <c r="A1859" s="1426"/>
      <c r="B1859" s="1157">
        <v>87.8</v>
      </c>
      <c r="C1859" s="1157">
        <v>74.75</v>
      </c>
      <c r="D1859" s="1164" t="s">
        <v>11</v>
      </c>
    </row>
    <row r="1860" spans="1:4" s="1176" customFormat="1" ht="11.25" customHeight="1" x14ac:dyDescent="0.2">
      <c r="A1860" s="1425" t="s">
        <v>3578</v>
      </c>
      <c r="B1860" s="1162">
        <v>15</v>
      </c>
      <c r="C1860" s="1162">
        <v>15</v>
      </c>
      <c r="D1860" s="1163" t="s">
        <v>5288</v>
      </c>
    </row>
    <row r="1861" spans="1:4" s="1176" customFormat="1" ht="11.25" customHeight="1" x14ac:dyDescent="0.2">
      <c r="A1861" s="1426"/>
      <c r="B1861" s="1157">
        <v>15</v>
      </c>
      <c r="C1861" s="1157">
        <v>15</v>
      </c>
      <c r="D1861" s="1164" t="s">
        <v>11</v>
      </c>
    </row>
    <row r="1862" spans="1:4" s="1176" customFormat="1" ht="11.25" customHeight="1" x14ac:dyDescent="0.2">
      <c r="A1862" s="1425" t="s">
        <v>4500</v>
      </c>
      <c r="B1862" s="1162">
        <v>200</v>
      </c>
      <c r="C1862" s="1162">
        <v>200</v>
      </c>
      <c r="D1862" s="1163" t="s">
        <v>4966</v>
      </c>
    </row>
    <row r="1863" spans="1:4" s="1176" customFormat="1" ht="11.25" customHeight="1" x14ac:dyDescent="0.2">
      <c r="A1863" s="1426"/>
      <c r="B1863" s="1157">
        <v>200</v>
      </c>
      <c r="C1863" s="1157">
        <v>200</v>
      </c>
      <c r="D1863" s="1164" t="s">
        <v>11</v>
      </c>
    </row>
    <row r="1864" spans="1:4" s="1176" customFormat="1" ht="11.25" customHeight="1" x14ac:dyDescent="0.2">
      <c r="A1864" s="1425" t="s">
        <v>4444</v>
      </c>
      <c r="B1864" s="1162">
        <v>500</v>
      </c>
      <c r="C1864" s="1162">
        <v>500</v>
      </c>
      <c r="D1864" s="1163" t="s">
        <v>400</v>
      </c>
    </row>
    <row r="1865" spans="1:4" s="1176" customFormat="1" ht="11.25" customHeight="1" x14ac:dyDescent="0.2">
      <c r="A1865" s="1426"/>
      <c r="B1865" s="1157">
        <v>500</v>
      </c>
      <c r="C1865" s="1157">
        <v>500</v>
      </c>
      <c r="D1865" s="1164" t="s">
        <v>11</v>
      </c>
    </row>
    <row r="1866" spans="1:4" s="1176" customFormat="1" ht="11.25" customHeight="1" x14ac:dyDescent="0.2">
      <c r="A1866" s="1425" t="s">
        <v>3139</v>
      </c>
      <c r="B1866" s="1162">
        <v>200</v>
      </c>
      <c r="C1866" s="1162">
        <v>200</v>
      </c>
      <c r="D1866" s="1163" t="s">
        <v>4966</v>
      </c>
    </row>
    <row r="1867" spans="1:4" s="1176" customFormat="1" ht="11.25" customHeight="1" x14ac:dyDescent="0.2">
      <c r="A1867" s="1426"/>
      <c r="B1867" s="1157">
        <v>200</v>
      </c>
      <c r="C1867" s="1157">
        <v>200</v>
      </c>
      <c r="D1867" s="1164" t="s">
        <v>11</v>
      </c>
    </row>
    <row r="1868" spans="1:4" s="1176" customFormat="1" ht="11.25" customHeight="1" x14ac:dyDescent="0.2">
      <c r="A1868" s="1425" t="s">
        <v>1889</v>
      </c>
      <c r="B1868" s="1162">
        <v>150</v>
      </c>
      <c r="C1868" s="1162">
        <v>150</v>
      </c>
      <c r="D1868" s="1163" t="s">
        <v>3300</v>
      </c>
    </row>
    <row r="1869" spans="1:4" s="1176" customFormat="1" ht="11.25" customHeight="1" x14ac:dyDescent="0.2">
      <c r="A1869" s="1425"/>
      <c r="B1869" s="1162">
        <v>200</v>
      </c>
      <c r="C1869" s="1162">
        <v>200</v>
      </c>
      <c r="D1869" s="1163" t="s">
        <v>4966</v>
      </c>
    </row>
    <row r="1870" spans="1:4" s="1176" customFormat="1" ht="11.25" customHeight="1" x14ac:dyDescent="0.2">
      <c r="A1870" s="1426"/>
      <c r="B1870" s="1157">
        <v>350</v>
      </c>
      <c r="C1870" s="1157">
        <v>350</v>
      </c>
      <c r="D1870" s="1164" t="s">
        <v>11</v>
      </c>
    </row>
    <row r="1871" spans="1:4" s="1176" customFormat="1" ht="11.25" customHeight="1" x14ac:dyDescent="0.2">
      <c r="A1871" s="1425" t="s">
        <v>3884</v>
      </c>
      <c r="B1871" s="1162">
        <v>150</v>
      </c>
      <c r="C1871" s="1162">
        <v>150</v>
      </c>
      <c r="D1871" s="1163" t="s">
        <v>3300</v>
      </c>
    </row>
    <row r="1872" spans="1:4" s="1176" customFormat="1" ht="11.25" customHeight="1" x14ac:dyDescent="0.2">
      <c r="A1872" s="1426"/>
      <c r="B1872" s="1157">
        <v>150</v>
      </c>
      <c r="C1872" s="1157">
        <v>150</v>
      </c>
      <c r="D1872" s="1164" t="s">
        <v>11</v>
      </c>
    </row>
    <row r="1873" spans="1:4" s="1176" customFormat="1" ht="11.25" customHeight="1" x14ac:dyDescent="0.2">
      <c r="A1873" s="1425" t="s">
        <v>3363</v>
      </c>
      <c r="B1873" s="1162">
        <v>220</v>
      </c>
      <c r="C1873" s="1162">
        <v>220</v>
      </c>
      <c r="D1873" s="1163" t="s">
        <v>673</v>
      </c>
    </row>
    <row r="1874" spans="1:4" s="1176" customFormat="1" ht="11.25" customHeight="1" x14ac:dyDescent="0.2">
      <c r="A1874" s="1426"/>
      <c r="B1874" s="1157">
        <v>220</v>
      </c>
      <c r="C1874" s="1157">
        <v>220</v>
      </c>
      <c r="D1874" s="1164" t="s">
        <v>11</v>
      </c>
    </row>
    <row r="1875" spans="1:4" s="1176" customFormat="1" ht="11.25" customHeight="1" x14ac:dyDescent="0.2">
      <c r="A1875" s="1425" t="s">
        <v>3544</v>
      </c>
      <c r="B1875" s="1162">
        <v>125</v>
      </c>
      <c r="C1875" s="1162">
        <v>125</v>
      </c>
      <c r="D1875" s="1163" t="s">
        <v>4945</v>
      </c>
    </row>
    <row r="1876" spans="1:4" s="1176" customFormat="1" ht="11.25" customHeight="1" x14ac:dyDescent="0.2">
      <c r="A1876" s="1426"/>
      <c r="B1876" s="1157">
        <v>125</v>
      </c>
      <c r="C1876" s="1157">
        <v>125</v>
      </c>
      <c r="D1876" s="1164" t="s">
        <v>11</v>
      </c>
    </row>
    <row r="1877" spans="1:4" s="1176" customFormat="1" ht="21" x14ac:dyDescent="0.2">
      <c r="A1877" s="1425" t="s">
        <v>4479</v>
      </c>
      <c r="B1877" s="1162">
        <v>50</v>
      </c>
      <c r="C1877" s="1162">
        <v>50</v>
      </c>
      <c r="D1877" s="1163" t="s">
        <v>5034</v>
      </c>
    </row>
    <row r="1878" spans="1:4" s="1176" customFormat="1" ht="11.25" customHeight="1" x14ac:dyDescent="0.2">
      <c r="A1878" s="1426"/>
      <c r="B1878" s="1157">
        <v>50</v>
      </c>
      <c r="C1878" s="1157">
        <v>50</v>
      </c>
      <c r="D1878" s="1164" t="s">
        <v>11</v>
      </c>
    </row>
    <row r="1879" spans="1:4" s="1176" customFormat="1" ht="11.25" customHeight="1" x14ac:dyDescent="0.2">
      <c r="A1879" s="1425" t="s">
        <v>5289</v>
      </c>
      <c r="B1879" s="1162">
        <v>150</v>
      </c>
      <c r="C1879" s="1162">
        <v>150</v>
      </c>
      <c r="D1879" s="1163" t="s">
        <v>3492</v>
      </c>
    </row>
    <row r="1880" spans="1:4" s="1176" customFormat="1" ht="11.25" customHeight="1" x14ac:dyDescent="0.2">
      <c r="A1880" s="1426"/>
      <c r="B1880" s="1157">
        <v>150</v>
      </c>
      <c r="C1880" s="1157">
        <v>150</v>
      </c>
      <c r="D1880" s="1164" t="s">
        <v>11</v>
      </c>
    </row>
    <row r="1881" spans="1:4" s="1176" customFormat="1" ht="11.25" customHeight="1" x14ac:dyDescent="0.2">
      <c r="A1881" s="1425" t="s">
        <v>4501</v>
      </c>
      <c r="B1881" s="1162">
        <v>393.64</v>
      </c>
      <c r="C1881" s="1162">
        <v>393.63299999999998</v>
      </c>
      <c r="D1881" s="1163" t="s">
        <v>4966</v>
      </c>
    </row>
    <row r="1882" spans="1:4" s="1176" customFormat="1" ht="11.25" customHeight="1" x14ac:dyDescent="0.2">
      <c r="A1882" s="1426"/>
      <c r="B1882" s="1157">
        <v>393.64</v>
      </c>
      <c r="C1882" s="1157">
        <v>393.63299999999998</v>
      </c>
      <c r="D1882" s="1164" t="s">
        <v>11</v>
      </c>
    </row>
    <row r="1883" spans="1:4" s="1176" customFormat="1" ht="11.25" customHeight="1" x14ac:dyDescent="0.2">
      <c r="A1883" s="1425" t="s">
        <v>306</v>
      </c>
      <c r="B1883" s="1162">
        <v>2025</v>
      </c>
      <c r="C1883" s="1162">
        <v>2025</v>
      </c>
      <c r="D1883" s="1163" t="s">
        <v>638</v>
      </c>
    </row>
    <row r="1884" spans="1:4" s="1176" customFormat="1" ht="11.25" customHeight="1" x14ac:dyDescent="0.2">
      <c r="A1884" s="1425"/>
      <c r="B1884" s="1162">
        <v>300</v>
      </c>
      <c r="C1884" s="1162">
        <v>300</v>
      </c>
      <c r="D1884" s="1163" t="s">
        <v>619</v>
      </c>
    </row>
    <row r="1885" spans="1:4" s="1176" customFormat="1" ht="11.25" customHeight="1" x14ac:dyDescent="0.2">
      <c r="A1885" s="1425"/>
      <c r="B1885" s="1162">
        <v>196.5</v>
      </c>
      <c r="C1885" s="1162">
        <v>196.49800000000002</v>
      </c>
      <c r="D1885" s="1163" t="s">
        <v>4267</v>
      </c>
    </row>
    <row r="1886" spans="1:4" s="1176" customFormat="1" ht="11.25" customHeight="1" x14ac:dyDescent="0.2">
      <c r="A1886" s="1425"/>
      <c r="B1886" s="1162">
        <v>50</v>
      </c>
      <c r="C1886" s="1162">
        <v>50</v>
      </c>
      <c r="D1886" s="1163" t="s">
        <v>5025</v>
      </c>
    </row>
    <row r="1887" spans="1:4" s="1176" customFormat="1" ht="11.25" customHeight="1" x14ac:dyDescent="0.2">
      <c r="A1887" s="1425"/>
      <c r="B1887" s="1162">
        <v>800</v>
      </c>
      <c r="C1887" s="1162">
        <v>800</v>
      </c>
      <c r="D1887" s="1163" t="s">
        <v>5009</v>
      </c>
    </row>
    <row r="1888" spans="1:4" s="1176" customFormat="1" ht="11.25" customHeight="1" x14ac:dyDescent="0.2">
      <c r="A1888" s="1425"/>
      <c r="B1888" s="1162">
        <v>5036</v>
      </c>
      <c r="C1888" s="1162">
        <v>3100</v>
      </c>
      <c r="D1888" s="1163" t="s">
        <v>5290</v>
      </c>
    </row>
    <row r="1889" spans="1:4" s="1176" customFormat="1" ht="11.25" customHeight="1" x14ac:dyDescent="0.2">
      <c r="A1889" s="1425"/>
      <c r="B1889" s="1162">
        <v>100</v>
      </c>
      <c r="C1889" s="1162">
        <v>100</v>
      </c>
      <c r="D1889" s="1163" t="s">
        <v>4951</v>
      </c>
    </row>
    <row r="1890" spans="1:4" s="1176" customFormat="1" ht="11.25" customHeight="1" x14ac:dyDescent="0.2">
      <c r="A1890" s="1425"/>
      <c r="B1890" s="1162">
        <v>525</v>
      </c>
      <c r="C1890" s="1162">
        <v>350</v>
      </c>
      <c r="D1890" s="1163" t="s">
        <v>5288</v>
      </c>
    </row>
    <row r="1891" spans="1:4" s="1176" customFormat="1" ht="11.25" customHeight="1" x14ac:dyDescent="0.2">
      <c r="A1891" s="1426"/>
      <c r="B1891" s="1157">
        <v>9032.5</v>
      </c>
      <c r="C1891" s="1157">
        <v>6921.4979999999996</v>
      </c>
      <c r="D1891" s="1164" t="s">
        <v>11</v>
      </c>
    </row>
    <row r="1892" spans="1:4" s="1176" customFormat="1" ht="11.25" customHeight="1" x14ac:dyDescent="0.2">
      <c r="A1892" s="1425" t="s">
        <v>395</v>
      </c>
      <c r="B1892" s="1162">
        <v>1500</v>
      </c>
      <c r="C1892" s="1162">
        <v>1500</v>
      </c>
      <c r="D1892" s="1163" t="s">
        <v>5008</v>
      </c>
    </row>
    <row r="1893" spans="1:4" s="1176" customFormat="1" ht="11.25" customHeight="1" x14ac:dyDescent="0.2">
      <c r="A1893" s="1425"/>
      <c r="B1893" s="1162">
        <v>200</v>
      </c>
      <c r="C1893" s="1162">
        <v>200</v>
      </c>
      <c r="D1893" s="1163" t="s">
        <v>4945</v>
      </c>
    </row>
    <row r="1894" spans="1:4" s="1176" customFormat="1" ht="11.25" customHeight="1" x14ac:dyDescent="0.2">
      <c r="A1894" s="1426"/>
      <c r="B1894" s="1157">
        <v>1700</v>
      </c>
      <c r="C1894" s="1157">
        <v>1700</v>
      </c>
      <c r="D1894" s="1164" t="s">
        <v>11</v>
      </c>
    </row>
    <row r="1895" spans="1:4" s="1176" customFormat="1" ht="11.25" customHeight="1" x14ac:dyDescent="0.2">
      <c r="A1895" s="1425" t="s">
        <v>5291</v>
      </c>
      <c r="B1895" s="1162">
        <v>99.5</v>
      </c>
      <c r="C1895" s="1162">
        <v>99.5</v>
      </c>
      <c r="D1895" s="1163" t="s">
        <v>619</v>
      </c>
    </row>
    <row r="1896" spans="1:4" s="1176" customFormat="1" ht="11.25" customHeight="1" x14ac:dyDescent="0.2">
      <c r="A1896" s="1426"/>
      <c r="B1896" s="1157">
        <v>99.5</v>
      </c>
      <c r="C1896" s="1157">
        <v>99.5</v>
      </c>
      <c r="D1896" s="1164" t="s">
        <v>11</v>
      </c>
    </row>
    <row r="1897" spans="1:4" s="1176" customFormat="1" ht="11.25" customHeight="1" x14ac:dyDescent="0.2">
      <c r="A1897" s="1425" t="s">
        <v>5292</v>
      </c>
      <c r="B1897" s="1162">
        <v>320</v>
      </c>
      <c r="C1897" s="1162">
        <v>315.42700000000002</v>
      </c>
      <c r="D1897" s="1163" t="s">
        <v>2639</v>
      </c>
    </row>
    <row r="1898" spans="1:4" s="1176" customFormat="1" ht="11.25" customHeight="1" x14ac:dyDescent="0.2">
      <c r="A1898" s="1426"/>
      <c r="B1898" s="1157">
        <v>320</v>
      </c>
      <c r="C1898" s="1157">
        <v>315.42700000000002</v>
      </c>
      <c r="D1898" s="1164" t="s">
        <v>11</v>
      </c>
    </row>
    <row r="1899" spans="1:4" s="1176" customFormat="1" ht="11.25" customHeight="1" x14ac:dyDescent="0.2">
      <c r="A1899" s="1425" t="s">
        <v>5293</v>
      </c>
      <c r="B1899" s="1162">
        <v>500</v>
      </c>
      <c r="C1899" s="1162">
        <v>500</v>
      </c>
      <c r="D1899" s="1163" t="s">
        <v>3492</v>
      </c>
    </row>
    <row r="1900" spans="1:4" s="1176" customFormat="1" ht="11.25" customHeight="1" x14ac:dyDescent="0.2">
      <c r="A1900" s="1426"/>
      <c r="B1900" s="1157">
        <v>500</v>
      </c>
      <c r="C1900" s="1157">
        <v>500</v>
      </c>
      <c r="D1900" s="1164" t="s">
        <v>11</v>
      </c>
    </row>
    <row r="1901" spans="1:4" s="1176" customFormat="1" ht="11.25" customHeight="1" x14ac:dyDescent="0.2">
      <c r="A1901" s="1425" t="s">
        <v>5294</v>
      </c>
      <c r="B1901" s="1162">
        <v>148.56</v>
      </c>
      <c r="C1901" s="1162">
        <v>148.56</v>
      </c>
      <c r="D1901" s="1163" t="s">
        <v>3492</v>
      </c>
    </row>
    <row r="1902" spans="1:4" s="1176" customFormat="1" ht="11.25" customHeight="1" x14ac:dyDescent="0.2">
      <c r="A1902" s="1426"/>
      <c r="B1902" s="1157">
        <v>148.56</v>
      </c>
      <c r="C1902" s="1157">
        <v>148.56</v>
      </c>
      <c r="D1902" s="1164" t="s">
        <v>11</v>
      </c>
    </row>
    <row r="1903" spans="1:4" s="1176" customFormat="1" ht="11.25" customHeight="1" x14ac:dyDescent="0.2">
      <c r="A1903" s="1425" t="s">
        <v>4541</v>
      </c>
      <c r="B1903" s="1162">
        <v>2000</v>
      </c>
      <c r="C1903" s="1162">
        <v>0</v>
      </c>
      <c r="D1903" s="1163" t="s">
        <v>4944</v>
      </c>
    </row>
    <row r="1904" spans="1:4" s="1176" customFormat="1" ht="11.25" customHeight="1" x14ac:dyDescent="0.2">
      <c r="A1904" s="1426"/>
      <c r="B1904" s="1157">
        <v>2000</v>
      </c>
      <c r="C1904" s="1157">
        <v>0</v>
      </c>
      <c r="D1904" s="1164" t="s">
        <v>11</v>
      </c>
    </row>
    <row r="1905" spans="1:4" s="1176" customFormat="1" ht="11.25" customHeight="1" x14ac:dyDescent="0.2">
      <c r="A1905" s="1425" t="s">
        <v>5295</v>
      </c>
      <c r="B1905" s="1162">
        <v>300</v>
      </c>
      <c r="C1905" s="1162">
        <v>300</v>
      </c>
      <c r="D1905" s="1163" t="s">
        <v>619</v>
      </c>
    </row>
    <row r="1906" spans="1:4" s="1176" customFormat="1" ht="11.25" customHeight="1" x14ac:dyDescent="0.2">
      <c r="A1906" s="1426"/>
      <c r="B1906" s="1157">
        <v>300</v>
      </c>
      <c r="C1906" s="1157">
        <v>300</v>
      </c>
      <c r="D1906" s="1164" t="s">
        <v>11</v>
      </c>
    </row>
    <row r="1907" spans="1:4" s="1176" customFormat="1" ht="11.25" customHeight="1" x14ac:dyDescent="0.2">
      <c r="A1907" s="1425" t="s">
        <v>2786</v>
      </c>
      <c r="B1907" s="1162">
        <v>4200</v>
      </c>
      <c r="C1907" s="1162">
        <v>4200</v>
      </c>
      <c r="D1907" s="1163" t="s">
        <v>5009</v>
      </c>
    </row>
    <row r="1908" spans="1:4" s="1176" customFormat="1" ht="11.25" customHeight="1" x14ac:dyDescent="0.2">
      <c r="A1908" s="1426"/>
      <c r="B1908" s="1157">
        <v>4200</v>
      </c>
      <c r="C1908" s="1157">
        <v>4200</v>
      </c>
      <c r="D1908" s="1164" t="s">
        <v>11</v>
      </c>
    </row>
    <row r="1909" spans="1:4" s="1176" customFormat="1" ht="11.25" customHeight="1" x14ac:dyDescent="0.2">
      <c r="A1909" s="1425" t="s">
        <v>2659</v>
      </c>
      <c r="B1909" s="1162">
        <v>300</v>
      </c>
      <c r="C1909" s="1162">
        <v>300</v>
      </c>
      <c r="D1909" s="1163" t="s">
        <v>4966</v>
      </c>
    </row>
    <row r="1910" spans="1:4" s="1176" customFormat="1" ht="11.25" customHeight="1" x14ac:dyDescent="0.2">
      <c r="A1910" s="1426"/>
      <c r="B1910" s="1157">
        <v>300</v>
      </c>
      <c r="C1910" s="1157">
        <v>300</v>
      </c>
      <c r="D1910" s="1164" t="s">
        <v>11</v>
      </c>
    </row>
    <row r="1911" spans="1:4" s="1176" customFormat="1" ht="11.25" customHeight="1" x14ac:dyDescent="0.2">
      <c r="A1911" s="1425" t="s">
        <v>3561</v>
      </c>
      <c r="B1911" s="1162">
        <v>150</v>
      </c>
      <c r="C1911" s="1162">
        <v>150</v>
      </c>
      <c r="D1911" s="1163" t="s">
        <v>4966</v>
      </c>
    </row>
    <row r="1912" spans="1:4" s="1176" customFormat="1" ht="11.25" customHeight="1" x14ac:dyDescent="0.2">
      <c r="A1912" s="1426"/>
      <c r="B1912" s="1157">
        <v>150</v>
      </c>
      <c r="C1912" s="1157">
        <v>150</v>
      </c>
      <c r="D1912" s="1164" t="s">
        <v>11</v>
      </c>
    </row>
    <row r="1913" spans="1:4" s="1176" customFormat="1" ht="11.25" customHeight="1" x14ac:dyDescent="0.2">
      <c r="A1913" s="1425" t="s">
        <v>4502</v>
      </c>
      <c r="B1913" s="1162">
        <v>200</v>
      </c>
      <c r="C1913" s="1162">
        <v>200</v>
      </c>
      <c r="D1913" s="1163" t="s">
        <v>4966</v>
      </c>
    </row>
    <row r="1914" spans="1:4" s="1176" customFormat="1" ht="11.25" customHeight="1" x14ac:dyDescent="0.2">
      <c r="A1914" s="1426"/>
      <c r="B1914" s="1157">
        <v>200</v>
      </c>
      <c r="C1914" s="1157">
        <v>200</v>
      </c>
      <c r="D1914" s="1164" t="s">
        <v>11</v>
      </c>
    </row>
    <row r="1915" spans="1:4" s="1176" customFormat="1" ht="11.25" customHeight="1" x14ac:dyDescent="0.2">
      <c r="A1915" s="1425" t="s">
        <v>5296</v>
      </c>
      <c r="B1915" s="1162">
        <v>291.12</v>
      </c>
      <c r="C1915" s="1162">
        <v>291.12</v>
      </c>
      <c r="D1915" s="1163" t="s">
        <v>3492</v>
      </c>
    </row>
    <row r="1916" spans="1:4" s="1176" customFormat="1" ht="11.25" customHeight="1" x14ac:dyDescent="0.2">
      <c r="A1916" s="1426"/>
      <c r="B1916" s="1157">
        <v>291.12</v>
      </c>
      <c r="C1916" s="1157">
        <v>291.12</v>
      </c>
      <c r="D1916" s="1164" t="s">
        <v>11</v>
      </c>
    </row>
    <row r="1917" spans="1:4" s="1176" customFormat="1" ht="11.25" customHeight="1" x14ac:dyDescent="0.2">
      <c r="A1917" s="1425" t="s">
        <v>375</v>
      </c>
      <c r="B1917" s="1162">
        <v>1750</v>
      </c>
      <c r="C1917" s="1162">
        <v>1750</v>
      </c>
      <c r="D1917" s="1163" t="s">
        <v>5008</v>
      </c>
    </row>
    <row r="1918" spans="1:4" s="1176" customFormat="1" ht="11.25" customHeight="1" x14ac:dyDescent="0.2">
      <c r="A1918" s="1426"/>
      <c r="B1918" s="1157">
        <v>1750</v>
      </c>
      <c r="C1918" s="1157">
        <v>1750</v>
      </c>
      <c r="D1918" s="1164" t="s">
        <v>11</v>
      </c>
    </row>
    <row r="1919" spans="1:4" s="1176" customFormat="1" ht="11.25" customHeight="1" x14ac:dyDescent="0.2">
      <c r="A1919" s="1425" t="s">
        <v>5297</v>
      </c>
      <c r="B1919" s="1162">
        <v>33.799999999999997</v>
      </c>
      <c r="C1919" s="1162">
        <v>33.799999999999997</v>
      </c>
      <c r="D1919" s="1163" t="s">
        <v>719</v>
      </c>
    </row>
    <row r="1920" spans="1:4" s="1176" customFormat="1" ht="11.25" customHeight="1" x14ac:dyDescent="0.2">
      <c r="A1920" s="1426"/>
      <c r="B1920" s="1157">
        <v>33.799999999999997</v>
      </c>
      <c r="C1920" s="1157">
        <v>33.799999999999997</v>
      </c>
      <c r="D1920" s="1164" t="s">
        <v>11</v>
      </c>
    </row>
    <row r="1921" spans="1:4" s="1176" customFormat="1" ht="11.25" customHeight="1" x14ac:dyDescent="0.2">
      <c r="A1921" s="1425" t="s">
        <v>5298</v>
      </c>
      <c r="B1921" s="1162">
        <v>150.01</v>
      </c>
      <c r="C1921" s="1162">
        <v>150</v>
      </c>
      <c r="D1921" s="1163" t="s">
        <v>3492</v>
      </c>
    </row>
    <row r="1922" spans="1:4" s="1176" customFormat="1" ht="11.25" customHeight="1" x14ac:dyDescent="0.2">
      <c r="A1922" s="1426"/>
      <c r="B1922" s="1157">
        <v>150.01</v>
      </c>
      <c r="C1922" s="1157">
        <v>150</v>
      </c>
      <c r="D1922" s="1164" t="s">
        <v>11</v>
      </c>
    </row>
    <row r="1923" spans="1:4" s="1176" customFormat="1" ht="11.25" customHeight="1" x14ac:dyDescent="0.2">
      <c r="A1923" s="1425" t="s">
        <v>5299</v>
      </c>
      <c r="B1923" s="1162">
        <v>97.36</v>
      </c>
      <c r="C1923" s="1162">
        <v>97.355999999999995</v>
      </c>
      <c r="D1923" s="1163" t="s">
        <v>3492</v>
      </c>
    </row>
    <row r="1924" spans="1:4" s="1176" customFormat="1" ht="11.25" customHeight="1" x14ac:dyDescent="0.2">
      <c r="A1924" s="1426"/>
      <c r="B1924" s="1157">
        <v>97.36</v>
      </c>
      <c r="C1924" s="1157">
        <v>97.355999999999995</v>
      </c>
      <c r="D1924" s="1164" t="s">
        <v>11</v>
      </c>
    </row>
    <row r="1925" spans="1:4" s="1176" customFormat="1" ht="11.25" customHeight="1" x14ac:dyDescent="0.2">
      <c r="A1925" s="1425" t="s">
        <v>2927</v>
      </c>
      <c r="B1925" s="1162">
        <v>230.17000000000002</v>
      </c>
      <c r="C1925" s="1162">
        <v>100.173</v>
      </c>
      <c r="D1925" s="1163" t="s">
        <v>3213</v>
      </c>
    </row>
    <row r="1926" spans="1:4" s="1176" customFormat="1" ht="11.25" customHeight="1" x14ac:dyDescent="0.2">
      <c r="A1926" s="1426"/>
      <c r="B1926" s="1157">
        <v>230.17000000000002</v>
      </c>
      <c r="C1926" s="1157">
        <v>100.173</v>
      </c>
      <c r="D1926" s="1164" t="s">
        <v>11</v>
      </c>
    </row>
    <row r="1927" spans="1:4" s="1176" customFormat="1" ht="11.25" customHeight="1" x14ac:dyDescent="0.2">
      <c r="A1927" s="1425" t="s">
        <v>4540</v>
      </c>
      <c r="B1927" s="1162">
        <v>120</v>
      </c>
      <c r="C1927" s="1162">
        <v>120</v>
      </c>
      <c r="D1927" s="1163" t="s">
        <v>5017</v>
      </c>
    </row>
    <row r="1928" spans="1:4" s="1176" customFormat="1" ht="11.25" customHeight="1" x14ac:dyDescent="0.2">
      <c r="A1928" s="1426"/>
      <c r="B1928" s="1157">
        <v>120</v>
      </c>
      <c r="C1928" s="1157">
        <v>120</v>
      </c>
      <c r="D1928" s="1164" t="s">
        <v>11</v>
      </c>
    </row>
    <row r="1929" spans="1:4" s="1176" customFormat="1" ht="11.25" customHeight="1" x14ac:dyDescent="0.2">
      <c r="A1929" s="1425" t="s">
        <v>5300</v>
      </c>
      <c r="B1929" s="1162">
        <v>43.2</v>
      </c>
      <c r="C1929" s="1162">
        <v>43.2</v>
      </c>
      <c r="D1929" s="1163" t="s">
        <v>3492</v>
      </c>
    </row>
    <row r="1930" spans="1:4" s="1176" customFormat="1" ht="11.25" customHeight="1" x14ac:dyDescent="0.2">
      <c r="A1930" s="1426"/>
      <c r="B1930" s="1157">
        <v>43.2</v>
      </c>
      <c r="C1930" s="1157">
        <v>43.2</v>
      </c>
      <c r="D1930" s="1164" t="s">
        <v>11</v>
      </c>
    </row>
    <row r="1931" spans="1:4" s="1176" customFormat="1" ht="11.25" customHeight="1" x14ac:dyDescent="0.2">
      <c r="A1931" s="1425" t="s">
        <v>2928</v>
      </c>
      <c r="B1931" s="1162">
        <v>124.5</v>
      </c>
      <c r="C1931" s="1162">
        <v>62</v>
      </c>
      <c r="D1931" s="1163" t="s">
        <v>3213</v>
      </c>
    </row>
    <row r="1932" spans="1:4" s="1176" customFormat="1" ht="11.25" customHeight="1" x14ac:dyDescent="0.2">
      <c r="A1932" s="1426"/>
      <c r="B1932" s="1157">
        <v>124.5</v>
      </c>
      <c r="C1932" s="1157">
        <v>62</v>
      </c>
      <c r="D1932" s="1164" t="s">
        <v>11</v>
      </c>
    </row>
    <row r="1933" spans="1:4" s="1176" customFormat="1" ht="11.25" customHeight="1" x14ac:dyDescent="0.2">
      <c r="A1933" s="1425" t="s">
        <v>1890</v>
      </c>
      <c r="B1933" s="1162">
        <v>1217</v>
      </c>
      <c r="C1933" s="1162">
        <v>1217</v>
      </c>
      <c r="D1933" s="1163" t="s">
        <v>662</v>
      </c>
    </row>
    <row r="1934" spans="1:4" s="1176" customFormat="1" ht="11.25" customHeight="1" x14ac:dyDescent="0.2">
      <c r="A1934" s="1426"/>
      <c r="B1934" s="1157">
        <v>1217</v>
      </c>
      <c r="C1934" s="1157">
        <v>1217</v>
      </c>
      <c r="D1934" s="1164" t="s">
        <v>11</v>
      </c>
    </row>
    <row r="1935" spans="1:4" s="1176" customFormat="1" ht="11.25" customHeight="1" x14ac:dyDescent="0.2">
      <c r="A1935" s="1425" t="s">
        <v>5301</v>
      </c>
      <c r="B1935" s="1162">
        <v>450</v>
      </c>
      <c r="C1935" s="1162">
        <v>450</v>
      </c>
      <c r="D1935" s="1163" t="s">
        <v>3492</v>
      </c>
    </row>
    <row r="1936" spans="1:4" s="1176" customFormat="1" ht="11.25" customHeight="1" x14ac:dyDescent="0.2">
      <c r="A1936" s="1426"/>
      <c r="B1936" s="1157">
        <v>450</v>
      </c>
      <c r="C1936" s="1157">
        <v>450</v>
      </c>
      <c r="D1936" s="1164" t="s">
        <v>11</v>
      </c>
    </row>
    <row r="1937" spans="1:4" s="1176" customFormat="1" ht="21" x14ac:dyDescent="0.2">
      <c r="A1937" s="1425" t="s">
        <v>1891</v>
      </c>
      <c r="B1937" s="1162">
        <v>438</v>
      </c>
      <c r="C1937" s="1162">
        <v>438</v>
      </c>
      <c r="D1937" s="1163" t="s">
        <v>661</v>
      </c>
    </row>
    <row r="1938" spans="1:4" s="1176" customFormat="1" ht="11.25" customHeight="1" x14ac:dyDescent="0.2">
      <c r="A1938" s="1425"/>
      <c r="B1938" s="1162">
        <v>6311</v>
      </c>
      <c r="C1938" s="1162">
        <v>6311</v>
      </c>
      <c r="D1938" s="1163" t="s">
        <v>662</v>
      </c>
    </row>
    <row r="1939" spans="1:4" s="1176" customFormat="1" ht="11.25" customHeight="1" x14ac:dyDescent="0.2">
      <c r="A1939" s="1426"/>
      <c r="B1939" s="1157">
        <v>6749</v>
      </c>
      <c r="C1939" s="1157">
        <v>6749</v>
      </c>
      <c r="D1939" s="1164" t="s">
        <v>11</v>
      </c>
    </row>
    <row r="1940" spans="1:4" s="1176" customFormat="1" ht="11.25" customHeight="1" x14ac:dyDescent="0.2">
      <c r="A1940" s="1425" t="s">
        <v>1892</v>
      </c>
      <c r="B1940" s="1162">
        <v>941</v>
      </c>
      <c r="C1940" s="1162">
        <v>941</v>
      </c>
      <c r="D1940" s="1163" t="s">
        <v>662</v>
      </c>
    </row>
    <row r="1941" spans="1:4" s="1176" customFormat="1" ht="11.25" customHeight="1" x14ac:dyDescent="0.2">
      <c r="A1941" s="1426"/>
      <c r="B1941" s="1157">
        <v>941</v>
      </c>
      <c r="C1941" s="1157">
        <v>941</v>
      </c>
      <c r="D1941" s="1164" t="s">
        <v>11</v>
      </c>
    </row>
    <row r="1942" spans="1:4" s="1176" customFormat="1" ht="11.25" customHeight="1" x14ac:dyDescent="0.2">
      <c r="A1942" s="1425" t="s">
        <v>1893</v>
      </c>
      <c r="B1942" s="1162">
        <v>66.92</v>
      </c>
      <c r="C1942" s="1162">
        <v>66.917000000000002</v>
      </c>
      <c r="D1942" s="1163" t="s">
        <v>648</v>
      </c>
    </row>
    <row r="1943" spans="1:4" s="1176" customFormat="1" ht="11.25" customHeight="1" x14ac:dyDescent="0.2">
      <c r="A1943" s="1426"/>
      <c r="B1943" s="1157">
        <v>66.92</v>
      </c>
      <c r="C1943" s="1157">
        <v>66.917000000000002</v>
      </c>
      <c r="D1943" s="1164" t="s">
        <v>11</v>
      </c>
    </row>
    <row r="1944" spans="1:4" s="1176" customFormat="1" ht="11.25" customHeight="1" x14ac:dyDescent="0.2">
      <c r="A1944" s="1425" t="s">
        <v>5302</v>
      </c>
      <c r="B1944" s="1162">
        <v>97.83</v>
      </c>
      <c r="C1944" s="1162">
        <v>97.834000000000003</v>
      </c>
      <c r="D1944" s="1163" t="s">
        <v>3492</v>
      </c>
    </row>
    <row r="1945" spans="1:4" s="1176" customFormat="1" ht="11.25" customHeight="1" x14ac:dyDescent="0.2">
      <c r="A1945" s="1426"/>
      <c r="B1945" s="1157">
        <v>97.83</v>
      </c>
      <c r="C1945" s="1157">
        <v>97.834000000000003</v>
      </c>
      <c r="D1945" s="1164" t="s">
        <v>11</v>
      </c>
    </row>
    <row r="1946" spans="1:4" s="1176" customFormat="1" ht="11.25" customHeight="1" x14ac:dyDescent="0.2">
      <c r="A1946" s="1425" t="s">
        <v>3100</v>
      </c>
      <c r="B1946" s="1162">
        <v>200</v>
      </c>
      <c r="C1946" s="1162">
        <v>200</v>
      </c>
      <c r="D1946" s="1163" t="s">
        <v>4945</v>
      </c>
    </row>
    <row r="1947" spans="1:4" s="1176" customFormat="1" ht="11.25" customHeight="1" x14ac:dyDescent="0.2">
      <c r="A1947" s="1426"/>
      <c r="B1947" s="1157">
        <v>200</v>
      </c>
      <c r="C1947" s="1157">
        <v>200</v>
      </c>
      <c r="D1947" s="1164" t="s">
        <v>11</v>
      </c>
    </row>
    <row r="1948" spans="1:4" s="1176" customFormat="1" ht="11.25" customHeight="1" x14ac:dyDescent="0.2">
      <c r="A1948" s="1425" t="s">
        <v>1894</v>
      </c>
      <c r="B1948" s="1162">
        <v>199.55</v>
      </c>
      <c r="C1948" s="1162">
        <v>199.55</v>
      </c>
      <c r="D1948" s="1163" t="s">
        <v>639</v>
      </c>
    </row>
    <row r="1949" spans="1:4" s="1176" customFormat="1" ht="11.25" customHeight="1" x14ac:dyDescent="0.2">
      <c r="A1949" s="1426"/>
      <c r="B1949" s="1157">
        <v>199.55</v>
      </c>
      <c r="C1949" s="1157">
        <v>199.55</v>
      </c>
      <c r="D1949" s="1164" t="s">
        <v>11</v>
      </c>
    </row>
    <row r="1950" spans="1:4" s="1176" customFormat="1" ht="11.25" customHeight="1" x14ac:dyDescent="0.2">
      <c r="A1950" s="1425" t="s">
        <v>5303</v>
      </c>
      <c r="B1950" s="1162">
        <v>97.11</v>
      </c>
      <c r="C1950" s="1162">
        <v>97.108000000000004</v>
      </c>
      <c r="D1950" s="1163" t="s">
        <v>3492</v>
      </c>
    </row>
    <row r="1951" spans="1:4" s="1176" customFormat="1" ht="11.25" customHeight="1" x14ac:dyDescent="0.2">
      <c r="A1951" s="1426"/>
      <c r="B1951" s="1157">
        <v>97.11</v>
      </c>
      <c r="C1951" s="1157">
        <v>97.108000000000004</v>
      </c>
      <c r="D1951" s="1164" t="s">
        <v>11</v>
      </c>
    </row>
    <row r="1952" spans="1:4" s="1176" customFormat="1" ht="11.25" customHeight="1" x14ac:dyDescent="0.2">
      <c r="A1952" s="1425" t="s">
        <v>3364</v>
      </c>
      <c r="B1952" s="1162">
        <v>116.02</v>
      </c>
      <c r="C1952" s="1162">
        <v>52.023000000000003</v>
      </c>
      <c r="D1952" s="1163" t="s">
        <v>3213</v>
      </c>
    </row>
    <row r="1953" spans="1:4" s="1176" customFormat="1" ht="11.25" customHeight="1" x14ac:dyDescent="0.2">
      <c r="A1953" s="1426"/>
      <c r="B1953" s="1157">
        <v>116.02</v>
      </c>
      <c r="C1953" s="1157">
        <v>52.023000000000003</v>
      </c>
      <c r="D1953" s="1164" t="s">
        <v>11</v>
      </c>
    </row>
    <row r="1954" spans="1:4" s="1176" customFormat="1" ht="11.25" customHeight="1" x14ac:dyDescent="0.2">
      <c r="A1954" s="1425" t="s">
        <v>5304</v>
      </c>
      <c r="B1954" s="1162">
        <v>150</v>
      </c>
      <c r="C1954" s="1162">
        <v>150</v>
      </c>
      <c r="D1954" s="1163" t="s">
        <v>3492</v>
      </c>
    </row>
    <row r="1955" spans="1:4" s="1176" customFormat="1" ht="11.25" customHeight="1" x14ac:dyDescent="0.2">
      <c r="A1955" s="1426"/>
      <c r="B1955" s="1157">
        <v>150</v>
      </c>
      <c r="C1955" s="1157">
        <v>150</v>
      </c>
      <c r="D1955" s="1164" t="s">
        <v>11</v>
      </c>
    </row>
    <row r="1956" spans="1:4" s="1176" customFormat="1" ht="11.25" customHeight="1" x14ac:dyDescent="0.2">
      <c r="A1956" s="1425" t="s">
        <v>5305</v>
      </c>
      <c r="B1956" s="1162">
        <v>118.96</v>
      </c>
      <c r="C1956" s="1162">
        <v>0</v>
      </c>
      <c r="D1956" s="1163" t="s">
        <v>3492</v>
      </c>
    </row>
    <row r="1957" spans="1:4" s="1176" customFormat="1" ht="11.25" customHeight="1" x14ac:dyDescent="0.2">
      <c r="A1957" s="1426"/>
      <c r="B1957" s="1157">
        <v>118.96</v>
      </c>
      <c r="C1957" s="1157">
        <v>0</v>
      </c>
      <c r="D1957" s="1164" t="s">
        <v>11</v>
      </c>
    </row>
    <row r="1958" spans="1:4" s="1176" customFormat="1" ht="11.25" customHeight="1" x14ac:dyDescent="0.2">
      <c r="A1958" s="1425" t="s">
        <v>5306</v>
      </c>
      <c r="B1958" s="1162">
        <v>122.4</v>
      </c>
      <c r="C1958" s="1162">
        <v>122.4</v>
      </c>
      <c r="D1958" s="1163" t="s">
        <v>3492</v>
      </c>
    </row>
    <row r="1959" spans="1:4" s="1176" customFormat="1" ht="11.25" customHeight="1" x14ac:dyDescent="0.2">
      <c r="A1959" s="1426"/>
      <c r="B1959" s="1157">
        <v>122.4</v>
      </c>
      <c r="C1959" s="1157">
        <v>122.4</v>
      </c>
      <c r="D1959" s="1164" t="s">
        <v>11</v>
      </c>
    </row>
    <row r="1960" spans="1:4" s="1176" customFormat="1" ht="11.25" customHeight="1" x14ac:dyDescent="0.2">
      <c r="A1960" s="1425" t="s">
        <v>5307</v>
      </c>
      <c r="B1960" s="1162">
        <v>448.86</v>
      </c>
      <c r="C1960" s="1162">
        <v>148.86000000000001</v>
      </c>
      <c r="D1960" s="1163" t="s">
        <v>3492</v>
      </c>
    </row>
    <row r="1961" spans="1:4" s="1176" customFormat="1" ht="11.25" customHeight="1" x14ac:dyDescent="0.2">
      <c r="A1961" s="1426"/>
      <c r="B1961" s="1157">
        <v>448.86</v>
      </c>
      <c r="C1961" s="1157">
        <v>148.86000000000001</v>
      </c>
      <c r="D1961" s="1164" t="s">
        <v>11</v>
      </c>
    </row>
    <row r="1962" spans="1:4" s="1176" customFormat="1" ht="11.25" customHeight="1" x14ac:dyDescent="0.2">
      <c r="A1962" s="1425" t="s">
        <v>2660</v>
      </c>
      <c r="B1962" s="1162">
        <v>250</v>
      </c>
      <c r="C1962" s="1162">
        <v>250</v>
      </c>
      <c r="D1962" s="1163" t="s">
        <v>3300</v>
      </c>
    </row>
    <row r="1963" spans="1:4" s="1176" customFormat="1" ht="11.25" customHeight="1" x14ac:dyDescent="0.2">
      <c r="A1963" s="1426"/>
      <c r="B1963" s="1157">
        <v>250</v>
      </c>
      <c r="C1963" s="1157">
        <v>250</v>
      </c>
      <c r="D1963" s="1164" t="s">
        <v>11</v>
      </c>
    </row>
    <row r="1964" spans="1:4" s="1176" customFormat="1" ht="11.25" customHeight="1" x14ac:dyDescent="0.2">
      <c r="A1964" s="1425" t="s">
        <v>5308</v>
      </c>
      <c r="B1964" s="1162">
        <v>80</v>
      </c>
      <c r="C1964" s="1162">
        <v>80</v>
      </c>
      <c r="D1964" s="1163" t="s">
        <v>2641</v>
      </c>
    </row>
    <row r="1965" spans="1:4" s="1176" customFormat="1" ht="11.25" customHeight="1" x14ac:dyDescent="0.2">
      <c r="A1965" s="1426"/>
      <c r="B1965" s="1157">
        <v>80</v>
      </c>
      <c r="C1965" s="1157">
        <v>80</v>
      </c>
      <c r="D1965" s="1164" t="s">
        <v>11</v>
      </c>
    </row>
    <row r="1966" spans="1:4" s="1176" customFormat="1" ht="11.25" customHeight="1" x14ac:dyDescent="0.2">
      <c r="A1966" s="1425" t="s">
        <v>5309</v>
      </c>
      <c r="B1966" s="1162">
        <v>119.53</v>
      </c>
      <c r="C1966" s="1162">
        <v>119.53</v>
      </c>
      <c r="D1966" s="1163" t="s">
        <v>3492</v>
      </c>
    </row>
    <row r="1967" spans="1:4" s="1176" customFormat="1" ht="11.25" customHeight="1" x14ac:dyDescent="0.2">
      <c r="A1967" s="1426"/>
      <c r="B1967" s="1157">
        <v>119.53</v>
      </c>
      <c r="C1967" s="1157">
        <v>119.53</v>
      </c>
      <c r="D1967" s="1164" t="s">
        <v>11</v>
      </c>
    </row>
    <row r="1968" spans="1:4" s="1176" customFormat="1" ht="11.25" customHeight="1" x14ac:dyDescent="0.2">
      <c r="A1968" s="1425" t="s">
        <v>3499</v>
      </c>
      <c r="B1968" s="1162">
        <v>2234.52</v>
      </c>
      <c r="C1968" s="1162">
        <v>1776.0542</v>
      </c>
      <c r="D1968" s="1163" t="s">
        <v>2748</v>
      </c>
    </row>
    <row r="1969" spans="1:4" s="1176" customFormat="1" ht="11.25" customHeight="1" x14ac:dyDescent="0.2">
      <c r="A1969" s="1426"/>
      <c r="B1969" s="1157">
        <v>2234.52</v>
      </c>
      <c r="C1969" s="1157">
        <v>1776.0542</v>
      </c>
      <c r="D1969" s="1164" t="s">
        <v>11</v>
      </c>
    </row>
    <row r="1970" spans="1:4" s="1176" customFormat="1" ht="11.25" customHeight="1" x14ac:dyDescent="0.2">
      <c r="A1970" s="1425" t="s">
        <v>1895</v>
      </c>
      <c r="B1970" s="1162">
        <v>12594.880000000001</v>
      </c>
      <c r="C1970" s="1162">
        <v>12594.877</v>
      </c>
      <c r="D1970" s="1163" t="s">
        <v>1741</v>
      </c>
    </row>
    <row r="1971" spans="1:4" s="1176" customFormat="1" ht="11.25" customHeight="1" x14ac:dyDescent="0.2">
      <c r="A1971" s="1426"/>
      <c r="B1971" s="1157">
        <v>12594.880000000001</v>
      </c>
      <c r="C1971" s="1157">
        <v>12594.877</v>
      </c>
      <c r="D1971" s="1164" t="s">
        <v>11</v>
      </c>
    </row>
    <row r="1972" spans="1:4" s="1176" customFormat="1" ht="11.25" customHeight="1" x14ac:dyDescent="0.2">
      <c r="A1972" s="1425" t="s">
        <v>2929</v>
      </c>
      <c r="B1972" s="1162">
        <v>70</v>
      </c>
      <c r="C1972" s="1162">
        <v>70</v>
      </c>
      <c r="D1972" s="1163" t="s">
        <v>3300</v>
      </c>
    </row>
    <row r="1973" spans="1:4" s="1176" customFormat="1" ht="11.25" customHeight="1" x14ac:dyDescent="0.2">
      <c r="A1973" s="1425"/>
      <c r="B1973" s="1162">
        <v>110</v>
      </c>
      <c r="C1973" s="1162">
        <v>110</v>
      </c>
      <c r="D1973" s="1163" t="s">
        <v>4966</v>
      </c>
    </row>
    <row r="1974" spans="1:4" s="1176" customFormat="1" ht="11.25" customHeight="1" x14ac:dyDescent="0.2">
      <c r="A1974" s="1426"/>
      <c r="B1974" s="1157">
        <v>180</v>
      </c>
      <c r="C1974" s="1157">
        <v>180</v>
      </c>
      <c r="D1974" s="1164" t="s">
        <v>11</v>
      </c>
    </row>
    <row r="1975" spans="1:4" s="1176" customFormat="1" ht="11.25" customHeight="1" x14ac:dyDescent="0.2">
      <c r="A1975" s="1425" t="s">
        <v>5310</v>
      </c>
      <c r="B1975" s="1162">
        <v>50</v>
      </c>
      <c r="C1975" s="1162">
        <v>50</v>
      </c>
      <c r="D1975" s="1163" t="s">
        <v>4945</v>
      </c>
    </row>
    <row r="1976" spans="1:4" s="1176" customFormat="1" ht="11.25" customHeight="1" x14ac:dyDescent="0.2">
      <c r="A1976" s="1426"/>
      <c r="B1976" s="1157">
        <v>50</v>
      </c>
      <c r="C1976" s="1157">
        <v>50</v>
      </c>
      <c r="D1976" s="1164" t="s">
        <v>11</v>
      </c>
    </row>
    <row r="1977" spans="1:4" s="1176" customFormat="1" ht="11.25" customHeight="1" x14ac:dyDescent="0.2">
      <c r="A1977" s="1425" t="s">
        <v>5311</v>
      </c>
      <c r="B1977" s="1162">
        <v>150</v>
      </c>
      <c r="C1977" s="1162">
        <v>150</v>
      </c>
      <c r="D1977" s="1163" t="s">
        <v>3492</v>
      </c>
    </row>
    <row r="1978" spans="1:4" s="1176" customFormat="1" ht="11.25" customHeight="1" x14ac:dyDescent="0.2">
      <c r="A1978" s="1426"/>
      <c r="B1978" s="1157">
        <v>150</v>
      </c>
      <c r="C1978" s="1157">
        <v>150</v>
      </c>
      <c r="D1978" s="1164" t="s">
        <v>11</v>
      </c>
    </row>
    <row r="1979" spans="1:4" s="1176" customFormat="1" ht="11.25" customHeight="1" x14ac:dyDescent="0.2">
      <c r="A1979" s="1425" t="s">
        <v>5312</v>
      </c>
      <c r="B1979" s="1162">
        <v>200</v>
      </c>
      <c r="C1979" s="1162">
        <v>200</v>
      </c>
      <c r="D1979" s="1163" t="s">
        <v>3836</v>
      </c>
    </row>
    <row r="1980" spans="1:4" s="1176" customFormat="1" ht="11.25" customHeight="1" x14ac:dyDescent="0.2">
      <c r="A1980" s="1426"/>
      <c r="B1980" s="1157">
        <v>200</v>
      </c>
      <c r="C1980" s="1157">
        <v>200</v>
      </c>
      <c r="D1980" s="1164" t="s">
        <v>11</v>
      </c>
    </row>
    <row r="1981" spans="1:4" s="1176" customFormat="1" ht="21" x14ac:dyDescent="0.2">
      <c r="A1981" s="1425" t="s">
        <v>5313</v>
      </c>
      <c r="B1981" s="1162">
        <v>393</v>
      </c>
      <c r="C1981" s="1162">
        <v>393</v>
      </c>
      <c r="D1981" s="1163" t="s">
        <v>661</v>
      </c>
    </row>
    <row r="1982" spans="1:4" s="1176" customFormat="1" ht="11.25" customHeight="1" x14ac:dyDescent="0.2">
      <c r="A1982" s="1425"/>
      <c r="B1982" s="1162">
        <v>1311</v>
      </c>
      <c r="C1982" s="1162">
        <v>1311</v>
      </c>
      <c r="D1982" s="1163" t="s">
        <v>662</v>
      </c>
    </row>
    <row r="1983" spans="1:4" s="1176" customFormat="1" ht="11.25" customHeight="1" x14ac:dyDescent="0.2">
      <c r="A1983" s="1426"/>
      <c r="B1983" s="1157">
        <v>1704</v>
      </c>
      <c r="C1983" s="1157">
        <v>1704</v>
      </c>
      <c r="D1983" s="1164" t="s">
        <v>11</v>
      </c>
    </row>
    <row r="1984" spans="1:4" s="1176" customFormat="1" ht="21" x14ac:dyDescent="0.2">
      <c r="A1984" s="1425" t="s">
        <v>1896</v>
      </c>
      <c r="B1984" s="1162">
        <v>2677</v>
      </c>
      <c r="C1984" s="1162">
        <v>2677</v>
      </c>
      <c r="D1984" s="1163" t="s">
        <v>661</v>
      </c>
    </row>
    <row r="1985" spans="1:4" s="1176" customFormat="1" ht="11.25" customHeight="1" x14ac:dyDescent="0.2">
      <c r="A1985" s="1425"/>
      <c r="B1985" s="1162">
        <v>40322</v>
      </c>
      <c r="C1985" s="1162">
        <v>40322</v>
      </c>
      <c r="D1985" s="1163" t="s">
        <v>662</v>
      </c>
    </row>
    <row r="1986" spans="1:4" s="1176" customFormat="1" ht="11.25" customHeight="1" x14ac:dyDescent="0.2">
      <c r="A1986" s="1426"/>
      <c r="B1986" s="1157">
        <v>42999</v>
      </c>
      <c r="C1986" s="1157">
        <v>42999</v>
      </c>
      <c r="D1986" s="1164" t="s">
        <v>11</v>
      </c>
    </row>
    <row r="1987" spans="1:4" s="1176" customFormat="1" ht="11.25" customHeight="1" x14ac:dyDescent="0.2">
      <c r="A1987" s="1425" t="s">
        <v>3317</v>
      </c>
      <c r="B1987" s="1162">
        <v>9890</v>
      </c>
      <c r="C1987" s="1162">
        <v>9890</v>
      </c>
      <c r="D1987" s="1163" t="s">
        <v>602</v>
      </c>
    </row>
    <row r="1988" spans="1:4" s="1176" customFormat="1" ht="11.25" customHeight="1" x14ac:dyDescent="0.2">
      <c r="A1988" s="1426"/>
      <c r="B1988" s="1157">
        <v>9890</v>
      </c>
      <c r="C1988" s="1157">
        <v>9890</v>
      </c>
      <c r="D1988" s="1164" t="s">
        <v>11</v>
      </c>
    </row>
    <row r="1989" spans="1:4" s="1176" customFormat="1" ht="11.25" customHeight="1" x14ac:dyDescent="0.2">
      <c r="A1989" s="1425" t="s">
        <v>1897</v>
      </c>
      <c r="B1989" s="1162">
        <v>160</v>
      </c>
      <c r="C1989" s="1162">
        <v>160</v>
      </c>
      <c r="D1989" s="1163" t="s">
        <v>617</v>
      </c>
    </row>
    <row r="1990" spans="1:4" s="1176" customFormat="1" ht="11.25" customHeight="1" x14ac:dyDescent="0.2">
      <c r="A1990" s="1426"/>
      <c r="B1990" s="1157">
        <v>160</v>
      </c>
      <c r="C1990" s="1157">
        <v>160</v>
      </c>
      <c r="D1990" s="1164" t="s">
        <v>11</v>
      </c>
    </row>
    <row r="1991" spans="1:4" s="1176" customFormat="1" ht="11.25" customHeight="1" x14ac:dyDescent="0.2">
      <c r="A1991" s="1425" t="s">
        <v>3112</v>
      </c>
      <c r="B1991" s="1162">
        <v>30</v>
      </c>
      <c r="C1991" s="1162">
        <v>30</v>
      </c>
      <c r="D1991" s="1163" t="s">
        <v>4945</v>
      </c>
    </row>
    <row r="1992" spans="1:4" s="1176" customFormat="1" ht="11.25" customHeight="1" x14ac:dyDescent="0.2">
      <c r="A1992" s="1426"/>
      <c r="B1992" s="1157">
        <v>30</v>
      </c>
      <c r="C1992" s="1157">
        <v>30</v>
      </c>
      <c r="D1992" s="1164" t="s">
        <v>11</v>
      </c>
    </row>
    <row r="1993" spans="1:4" s="1176" customFormat="1" ht="11.25" customHeight="1" x14ac:dyDescent="0.2">
      <c r="A1993" s="1425" t="s">
        <v>3113</v>
      </c>
      <c r="B1993" s="1162">
        <v>116.7</v>
      </c>
      <c r="C1993" s="1162">
        <v>116.7</v>
      </c>
      <c r="D1993" s="1163" t="s">
        <v>619</v>
      </c>
    </row>
    <row r="1994" spans="1:4" s="1176" customFormat="1" ht="11.25" customHeight="1" x14ac:dyDescent="0.2">
      <c r="A1994" s="1425"/>
      <c r="B1994" s="1162">
        <v>197</v>
      </c>
      <c r="C1994" s="1162">
        <v>197</v>
      </c>
      <c r="D1994" s="1163" t="s">
        <v>4945</v>
      </c>
    </row>
    <row r="1995" spans="1:4" s="1176" customFormat="1" ht="11.25" customHeight="1" x14ac:dyDescent="0.2">
      <c r="A1995" s="1426"/>
      <c r="B1995" s="1157">
        <v>313.7</v>
      </c>
      <c r="C1995" s="1157">
        <v>313.7</v>
      </c>
      <c r="D1995" s="1164" t="s">
        <v>11</v>
      </c>
    </row>
    <row r="1996" spans="1:4" s="1176" customFormat="1" ht="11.25" customHeight="1" x14ac:dyDescent="0.2">
      <c r="A1996" s="1425" t="s">
        <v>5314</v>
      </c>
      <c r="B1996" s="1162">
        <v>2186</v>
      </c>
      <c r="C1996" s="1162">
        <v>2186</v>
      </c>
      <c r="D1996" s="1163" t="s">
        <v>662</v>
      </c>
    </row>
    <row r="1997" spans="1:4" s="1176" customFormat="1" ht="11.25" customHeight="1" x14ac:dyDescent="0.2">
      <c r="A1997" s="1425"/>
      <c r="B1997" s="1162">
        <v>69</v>
      </c>
      <c r="C1997" s="1162">
        <v>69</v>
      </c>
      <c r="D1997" s="1163" t="s">
        <v>659</v>
      </c>
    </row>
    <row r="1998" spans="1:4" s="1176" customFormat="1" ht="21" x14ac:dyDescent="0.2">
      <c r="A1998" s="1425"/>
      <c r="B1998" s="1162">
        <v>298.5</v>
      </c>
      <c r="C1998" s="1162">
        <v>298.5</v>
      </c>
      <c r="D1998" s="1163" t="s">
        <v>660</v>
      </c>
    </row>
    <row r="1999" spans="1:4" s="1176" customFormat="1" ht="11.25" customHeight="1" x14ac:dyDescent="0.2">
      <c r="A1999" s="1426"/>
      <c r="B1999" s="1157">
        <v>2553.5</v>
      </c>
      <c r="C1999" s="1157">
        <v>2553.5</v>
      </c>
      <c r="D1999" s="1164" t="s">
        <v>11</v>
      </c>
    </row>
    <row r="2000" spans="1:4" s="1176" customFormat="1" ht="11.25" customHeight="1" x14ac:dyDescent="0.2">
      <c r="A2000" s="1425" t="s">
        <v>1898</v>
      </c>
      <c r="B2000" s="1162">
        <v>3926</v>
      </c>
      <c r="C2000" s="1162">
        <v>3926</v>
      </c>
      <c r="D2000" s="1163" t="s">
        <v>662</v>
      </c>
    </row>
    <row r="2001" spans="1:4" s="1176" customFormat="1" ht="11.25" customHeight="1" x14ac:dyDescent="0.2">
      <c r="A2001" s="1426"/>
      <c r="B2001" s="1157">
        <v>3926</v>
      </c>
      <c r="C2001" s="1157">
        <v>3926</v>
      </c>
      <c r="D2001" s="1164" t="s">
        <v>11</v>
      </c>
    </row>
    <row r="2002" spans="1:4" s="1176" customFormat="1" ht="11.25" customHeight="1" x14ac:dyDescent="0.2">
      <c r="A2002" s="1425" t="s">
        <v>3575</v>
      </c>
      <c r="B2002" s="1162">
        <v>15</v>
      </c>
      <c r="C2002" s="1162">
        <v>15</v>
      </c>
      <c r="D2002" s="1163" t="s">
        <v>5015</v>
      </c>
    </row>
    <row r="2003" spans="1:4" s="1176" customFormat="1" ht="11.25" customHeight="1" x14ac:dyDescent="0.2">
      <c r="A2003" s="1426"/>
      <c r="B2003" s="1157">
        <v>15</v>
      </c>
      <c r="C2003" s="1157">
        <v>15</v>
      </c>
      <c r="D2003" s="1164" t="s">
        <v>11</v>
      </c>
    </row>
    <row r="2004" spans="1:4" s="1176" customFormat="1" ht="11.25" customHeight="1" x14ac:dyDescent="0.2">
      <c r="A2004" s="1425" t="s">
        <v>5315</v>
      </c>
      <c r="B2004" s="1162">
        <v>150</v>
      </c>
      <c r="C2004" s="1162">
        <v>150</v>
      </c>
      <c r="D2004" s="1163" t="s">
        <v>3492</v>
      </c>
    </row>
    <row r="2005" spans="1:4" s="1176" customFormat="1" ht="11.25" customHeight="1" x14ac:dyDescent="0.2">
      <c r="A2005" s="1426"/>
      <c r="B2005" s="1157">
        <v>150</v>
      </c>
      <c r="C2005" s="1157">
        <v>150</v>
      </c>
      <c r="D2005" s="1164" t="s">
        <v>11</v>
      </c>
    </row>
    <row r="2006" spans="1:4" s="1176" customFormat="1" ht="11.25" customHeight="1" x14ac:dyDescent="0.2">
      <c r="A2006" s="1425" t="s">
        <v>3536</v>
      </c>
      <c r="B2006" s="1162">
        <v>400</v>
      </c>
      <c r="C2006" s="1162">
        <v>400</v>
      </c>
      <c r="D2006" s="1163" t="s">
        <v>4945</v>
      </c>
    </row>
    <row r="2007" spans="1:4" s="1176" customFormat="1" ht="11.25" customHeight="1" x14ac:dyDescent="0.2">
      <c r="A2007" s="1426"/>
      <c r="B2007" s="1157">
        <v>400</v>
      </c>
      <c r="C2007" s="1157">
        <v>400</v>
      </c>
      <c r="D2007" s="1164" t="s">
        <v>11</v>
      </c>
    </row>
    <row r="2008" spans="1:4" s="1176" customFormat="1" ht="21" x14ac:dyDescent="0.2">
      <c r="A2008" s="1425" t="s">
        <v>3128</v>
      </c>
      <c r="B2008" s="1162">
        <v>100</v>
      </c>
      <c r="C2008" s="1162">
        <v>0</v>
      </c>
      <c r="D2008" s="1163" t="s">
        <v>5034</v>
      </c>
    </row>
    <row r="2009" spans="1:4" s="1176" customFormat="1" ht="11.25" customHeight="1" x14ac:dyDescent="0.2">
      <c r="A2009" s="1426"/>
      <c r="B2009" s="1157">
        <v>100</v>
      </c>
      <c r="C2009" s="1157">
        <v>0</v>
      </c>
      <c r="D2009" s="1164" t="s">
        <v>11</v>
      </c>
    </row>
    <row r="2010" spans="1:4" s="1176" customFormat="1" ht="11.25" customHeight="1" x14ac:dyDescent="0.2">
      <c r="A2010" s="1425" t="s">
        <v>3365</v>
      </c>
      <c r="B2010" s="1162">
        <v>73.5</v>
      </c>
      <c r="C2010" s="1162">
        <v>73.5</v>
      </c>
      <c r="D2010" s="1163" t="s">
        <v>639</v>
      </c>
    </row>
    <row r="2011" spans="1:4" s="1176" customFormat="1" ht="11.25" customHeight="1" x14ac:dyDescent="0.2">
      <c r="A2011" s="1426"/>
      <c r="B2011" s="1157">
        <v>73.5</v>
      </c>
      <c r="C2011" s="1157">
        <v>73.5</v>
      </c>
      <c r="D2011" s="1164" t="s">
        <v>11</v>
      </c>
    </row>
    <row r="2012" spans="1:4" s="1176" customFormat="1" ht="11.25" customHeight="1" x14ac:dyDescent="0.2">
      <c r="A2012" s="1425" t="s">
        <v>1899</v>
      </c>
      <c r="B2012" s="1162">
        <v>331.5</v>
      </c>
      <c r="C2012" s="1162">
        <v>331.5</v>
      </c>
      <c r="D2012" s="1163" t="s">
        <v>2639</v>
      </c>
    </row>
    <row r="2013" spans="1:4" s="1176" customFormat="1" ht="21" x14ac:dyDescent="0.2">
      <c r="A2013" s="1425"/>
      <c r="B2013" s="1162">
        <v>600</v>
      </c>
      <c r="C2013" s="1162">
        <v>600</v>
      </c>
      <c r="D2013" s="1163" t="s">
        <v>658</v>
      </c>
    </row>
    <row r="2014" spans="1:4" s="1176" customFormat="1" ht="11.25" customHeight="1" x14ac:dyDescent="0.2">
      <c r="A2014" s="1426"/>
      <c r="B2014" s="1157">
        <v>931.5</v>
      </c>
      <c r="C2014" s="1157">
        <v>931.5</v>
      </c>
      <c r="D2014" s="1164" t="s">
        <v>11</v>
      </c>
    </row>
    <row r="2015" spans="1:4" s="1176" customFormat="1" ht="11.25" customHeight="1" x14ac:dyDescent="0.2">
      <c r="A2015" s="1425" t="s">
        <v>5316</v>
      </c>
      <c r="B2015" s="1162">
        <v>200</v>
      </c>
      <c r="C2015" s="1162">
        <v>200</v>
      </c>
      <c r="D2015" s="1163" t="s">
        <v>3836</v>
      </c>
    </row>
    <row r="2016" spans="1:4" s="1176" customFormat="1" ht="11.25" customHeight="1" x14ac:dyDescent="0.2">
      <c r="A2016" s="1426"/>
      <c r="B2016" s="1157">
        <v>200</v>
      </c>
      <c r="C2016" s="1157">
        <v>200</v>
      </c>
      <c r="D2016" s="1164" t="s">
        <v>11</v>
      </c>
    </row>
    <row r="2017" spans="1:4" s="1176" customFormat="1" ht="21" x14ac:dyDescent="0.2">
      <c r="A2017" s="1425" t="s">
        <v>1900</v>
      </c>
      <c r="B2017" s="1162">
        <v>180</v>
      </c>
      <c r="C2017" s="1162">
        <v>180</v>
      </c>
      <c r="D2017" s="1163" t="s">
        <v>661</v>
      </c>
    </row>
    <row r="2018" spans="1:4" s="1176" customFormat="1" ht="11.25" customHeight="1" x14ac:dyDescent="0.2">
      <c r="A2018" s="1425"/>
      <c r="B2018" s="1162">
        <v>1759</v>
      </c>
      <c r="C2018" s="1162">
        <v>1759</v>
      </c>
      <c r="D2018" s="1163" t="s">
        <v>662</v>
      </c>
    </row>
    <row r="2019" spans="1:4" s="1176" customFormat="1" ht="11.25" customHeight="1" x14ac:dyDescent="0.2">
      <c r="A2019" s="1425"/>
      <c r="B2019" s="1162">
        <v>2584.02</v>
      </c>
      <c r="C2019" s="1162">
        <v>2584</v>
      </c>
      <c r="D2019" s="1163" t="s">
        <v>3180</v>
      </c>
    </row>
    <row r="2020" spans="1:4" s="1176" customFormat="1" ht="11.25" customHeight="1" x14ac:dyDescent="0.2">
      <c r="A2020" s="1426"/>
      <c r="B2020" s="1157">
        <v>4523.0200000000004</v>
      </c>
      <c r="C2020" s="1157">
        <v>4523</v>
      </c>
      <c r="D2020" s="1164" t="s">
        <v>11</v>
      </c>
    </row>
    <row r="2021" spans="1:4" s="1176" customFormat="1" ht="11.25" customHeight="1" x14ac:dyDescent="0.2">
      <c r="A2021" s="1425" t="s">
        <v>5317</v>
      </c>
      <c r="B2021" s="1162">
        <v>375.36</v>
      </c>
      <c r="C2021" s="1162">
        <v>375.36</v>
      </c>
      <c r="D2021" s="1163" t="s">
        <v>3492</v>
      </c>
    </row>
    <row r="2022" spans="1:4" s="1176" customFormat="1" ht="11.25" customHeight="1" x14ac:dyDescent="0.2">
      <c r="A2022" s="1426"/>
      <c r="B2022" s="1157">
        <v>375.36</v>
      </c>
      <c r="C2022" s="1157">
        <v>375.36</v>
      </c>
      <c r="D2022" s="1164" t="s">
        <v>11</v>
      </c>
    </row>
    <row r="2023" spans="1:4" s="1176" customFormat="1" ht="11.25" customHeight="1" x14ac:dyDescent="0.2">
      <c r="A2023" s="1425" t="s">
        <v>5318</v>
      </c>
      <c r="B2023" s="1162">
        <v>123.2</v>
      </c>
      <c r="C2023" s="1162">
        <v>123.19800000000001</v>
      </c>
      <c r="D2023" s="1163" t="s">
        <v>3492</v>
      </c>
    </row>
    <row r="2024" spans="1:4" s="1176" customFormat="1" ht="11.25" customHeight="1" x14ac:dyDescent="0.2">
      <c r="A2024" s="1426"/>
      <c r="B2024" s="1157">
        <v>123.2</v>
      </c>
      <c r="C2024" s="1157">
        <v>123.19800000000001</v>
      </c>
      <c r="D2024" s="1164" t="s">
        <v>11</v>
      </c>
    </row>
    <row r="2025" spans="1:4" s="1176" customFormat="1" ht="11.25" customHeight="1" x14ac:dyDescent="0.2">
      <c r="A2025" s="1425" t="s">
        <v>1901</v>
      </c>
      <c r="B2025" s="1162">
        <v>12575.31</v>
      </c>
      <c r="C2025" s="1162">
        <v>12575.305</v>
      </c>
      <c r="D2025" s="1163" t="s">
        <v>1741</v>
      </c>
    </row>
    <row r="2026" spans="1:4" s="1176" customFormat="1" ht="11.25" customHeight="1" x14ac:dyDescent="0.2">
      <c r="A2026" s="1426"/>
      <c r="B2026" s="1157">
        <v>12575.31</v>
      </c>
      <c r="C2026" s="1157">
        <v>12575.305</v>
      </c>
      <c r="D2026" s="1164" t="s">
        <v>11</v>
      </c>
    </row>
    <row r="2027" spans="1:4" s="1176" customFormat="1" ht="11.25" customHeight="1" x14ac:dyDescent="0.2">
      <c r="A2027" s="1425" t="s">
        <v>5319</v>
      </c>
      <c r="B2027" s="1162">
        <v>195</v>
      </c>
      <c r="C2027" s="1162">
        <v>168.678</v>
      </c>
      <c r="D2027" s="1163" t="s">
        <v>619</v>
      </c>
    </row>
    <row r="2028" spans="1:4" s="1176" customFormat="1" ht="11.25" customHeight="1" x14ac:dyDescent="0.2">
      <c r="A2028" s="1426"/>
      <c r="B2028" s="1157">
        <v>195</v>
      </c>
      <c r="C2028" s="1157">
        <v>168.678</v>
      </c>
      <c r="D2028" s="1164" t="s">
        <v>11</v>
      </c>
    </row>
    <row r="2029" spans="1:4" s="1176" customFormat="1" ht="11.25" customHeight="1" x14ac:dyDescent="0.2">
      <c r="A2029" s="1425" t="s">
        <v>3885</v>
      </c>
      <c r="B2029" s="1162">
        <v>149.83000000000001</v>
      </c>
      <c r="C2029" s="1162">
        <v>149.82600000000002</v>
      </c>
      <c r="D2029" s="1163" t="s">
        <v>3492</v>
      </c>
    </row>
    <row r="2030" spans="1:4" s="1176" customFormat="1" ht="11.25" customHeight="1" x14ac:dyDescent="0.2">
      <c r="A2030" s="1426"/>
      <c r="B2030" s="1157">
        <v>149.83000000000001</v>
      </c>
      <c r="C2030" s="1157">
        <v>149.82600000000002</v>
      </c>
      <c r="D2030" s="1164" t="s">
        <v>11</v>
      </c>
    </row>
    <row r="2031" spans="1:4" s="1176" customFormat="1" ht="11.25" customHeight="1" x14ac:dyDescent="0.2">
      <c r="A2031" s="1425" t="s">
        <v>376</v>
      </c>
      <c r="B2031" s="1162">
        <v>1000</v>
      </c>
      <c r="C2031" s="1162">
        <v>989.28599999999994</v>
      </c>
      <c r="D2031" s="1163" t="s">
        <v>5008</v>
      </c>
    </row>
    <row r="2032" spans="1:4" s="1176" customFormat="1" ht="11.25" customHeight="1" x14ac:dyDescent="0.2">
      <c r="A2032" s="1426"/>
      <c r="B2032" s="1157">
        <v>1000</v>
      </c>
      <c r="C2032" s="1157">
        <v>989.28599999999994</v>
      </c>
      <c r="D2032" s="1164" t="s">
        <v>11</v>
      </c>
    </row>
    <row r="2033" spans="1:4" s="1176" customFormat="1" ht="11.25" customHeight="1" x14ac:dyDescent="0.2">
      <c r="A2033" s="1425" t="s">
        <v>5320</v>
      </c>
      <c r="B2033" s="1162">
        <v>115.05</v>
      </c>
      <c r="C2033" s="1162">
        <v>115.05199999999999</v>
      </c>
      <c r="D2033" s="1163" t="s">
        <v>3492</v>
      </c>
    </row>
    <row r="2034" spans="1:4" s="1176" customFormat="1" ht="11.25" customHeight="1" x14ac:dyDescent="0.2">
      <c r="A2034" s="1426"/>
      <c r="B2034" s="1157">
        <v>115.05</v>
      </c>
      <c r="C2034" s="1157">
        <v>115.05199999999999</v>
      </c>
      <c r="D2034" s="1164" t="s">
        <v>11</v>
      </c>
    </row>
    <row r="2035" spans="1:4" s="1176" customFormat="1" ht="11.25" customHeight="1" x14ac:dyDescent="0.2">
      <c r="A2035" s="1425" t="s">
        <v>5321</v>
      </c>
      <c r="B2035" s="1162">
        <v>55.65</v>
      </c>
      <c r="C2035" s="1162">
        <v>55.65</v>
      </c>
      <c r="D2035" s="1163" t="s">
        <v>639</v>
      </c>
    </row>
    <row r="2036" spans="1:4" s="1176" customFormat="1" ht="11.25" customHeight="1" x14ac:dyDescent="0.2">
      <c r="A2036" s="1426"/>
      <c r="B2036" s="1157">
        <v>55.65</v>
      </c>
      <c r="C2036" s="1157">
        <v>55.65</v>
      </c>
      <c r="D2036" s="1164" t="s">
        <v>11</v>
      </c>
    </row>
    <row r="2037" spans="1:4" s="1176" customFormat="1" ht="11.25" customHeight="1" x14ac:dyDescent="0.2">
      <c r="A2037" s="1425" t="s">
        <v>5322</v>
      </c>
      <c r="B2037" s="1162">
        <v>99.65</v>
      </c>
      <c r="C2037" s="1162">
        <v>99.65</v>
      </c>
      <c r="D2037" s="1163" t="s">
        <v>639</v>
      </c>
    </row>
    <row r="2038" spans="1:4" s="1176" customFormat="1" ht="11.25" customHeight="1" x14ac:dyDescent="0.2">
      <c r="A2038" s="1425"/>
      <c r="B2038" s="1162">
        <v>98.63</v>
      </c>
      <c r="C2038" s="1162">
        <v>98.626999999999995</v>
      </c>
      <c r="D2038" s="1163" t="s">
        <v>3492</v>
      </c>
    </row>
    <row r="2039" spans="1:4" s="1176" customFormat="1" ht="11.25" customHeight="1" x14ac:dyDescent="0.2">
      <c r="A2039" s="1426"/>
      <c r="B2039" s="1157">
        <v>198.28</v>
      </c>
      <c r="C2039" s="1157">
        <v>198.27699999999999</v>
      </c>
      <c r="D2039" s="1164" t="s">
        <v>11</v>
      </c>
    </row>
    <row r="2040" spans="1:4" s="1176" customFormat="1" ht="11.25" customHeight="1" x14ac:dyDescent="0.2">
      <c r="A2040" s="1425" t="s">
        <v>5323</v>
      </c>
      <c r="B2040" s="1162">
        <v>4000</v>
      </c>
      <c r="C2040" s="1162">
        <v>0</v>
      </c>
      <c r="D2040" s="1163" t="s">
        <v>620</v>
      </c>
    </row>
    <row r="2041" spans="1:4" s="1176" customFormat="1" ht="11.25" customHeight="1" x14ac:dyDescent="0.2">
      <c r="A2041" s="1426"/>
      <c r="B2041" s="1157">
        <v>4000</v>
      </c>
      <c r="C2041" s="1157">
        <v>0</v>
      </c>
      <c r="D2041" s="1164" t="s">
        <v>11</v>
      </c>
    </row>
    <row r="2042" spans="1:4" s="1176" customFormat="1" ht="11.25" customHeight="1" x14ac:dyDescent="0.2">
      <c r="A2042" s="1425" t="s">
        <v>5324</v>
      </c>
      <c r="B2042" s="1162">
        <v>280</v>
      </c>
      <c r="C2042" s="1162">
        <v>280</v>
      </c>
      <c r="D2042" s="1163" t="s">
        <v>619</v>
      </c>
    </row>
    <row r="2043" spans="1:4" s="1176" customFormat="1" ht="11.25" customHeight="1" x14ac:dyDescent="0.2">
      <c r="A2043" s="1426"/>
      <c r="B2043" s="1157">
        <v>280</v>
      </c>
      <c r="C2043" s="1157">
        <v>280</v>
      </c>
      <c r="D2043" s="1164" t="s">
        <v>11</v>
      </c>
    </row>
    <row r="2044" spans="1:4" s="1176" customFormat="1" ht="11.25" customHeight="1" x14ac:dyDescent="0.2">
      <c r="A2044" s="1425" t="s">
        <v>5325</v>
      </c>
      <c r="B2044" s="1162">
        <v>770</v>
      </c>
      <c r="C2044" s="1162">
        <v>770</v>
      </c>
      <c r="D2044" s="1163" t="s">
        <v>4945</v>
      </c>
    </row>
    <row r="2045" spans="1:4" s="1176" customFormat="1" ht="11.25" customHeight="1" x14ac:dyDescent="0.2">
      <c r="A2045" s="1426"/>
      <c r="B2045" s="1157">
        <v>770</v>
      </c>
      <c r="C2045" s="1157">
        <v>770</v>
      </c>
      <c r="D2045" s="1164" t="s">
        <v>11</v>
      </c>
    </row>
    <row r="2046" spans="1:4" s="1176" customFormat="1" ht="11.25" customHeight="1" x14ac:dyDescent="0.2">
      <c r="A2046" s="1425" t="s">
        <v>1902</v>
      </c>
      <c r="B2046" s="1162">
        <v>20220.46</v>
      </c>
      <c r="C2046" s="1162">
        <v>20220.464</v>
      </c>
      <c r="D2046" s="1163" t="s">
        <v>1741</v>
      </c>
    </row>
    <row r="2047" spans="1:4" s="1176" customFormat="1" ht="11.25" customHeight="1" x14ac:dyDescent="0.2">
      <c r="A2047" s="1426"/>
      <c r="B2047" s="1157">
        <v>20220.46</v>
      </c>
      <c r="C2047" s="1157">
        <v>20220.464</v>
      </c>
      <c r="D2047" s="1164" t="s">
        <v>11</v>
      </c>
    </row>
    <row r="2048" spans="1:4" s="1176" customFormat="1" ht="11.25" customHeight="1" x14ac:dyDescent="0.2">
      <c r="A2048" s="1425" t="s">
        <v>3886</v>
      </c>
      <c r="B2048" s="1162">
        <v>79.7</v>
      </c>
      <c r="C2048" s="1162">
        <v>79.7</v>
      </c>
      <c r="D2048" s="1163" t="s">
        <v>5052</v>
      </c>
    </row>
    <row r="2049" spans="1:4" s="1176" customFormat="1" ht="11.25" customHeight="1" x14ac:dyDescent="0.2">
      <c r="A2049" s="1426"/>
      <c r="B2049" s="1157">
        <v>79.7</v>
      </c>
      <c r="C2049" s="1157">
        <v>79.7</v>
      </c>
      <c r="D2049" s="1164" t="s">
        <v>11</v>
      </c>
    </row>
    <row r="2050" spans="1:4" s="1176" customFormat="1" ht="11.25" customHeight="1" x14ac:dyDescent="0.2">
      <c r="A2050" s="1425" t="s">
        <v>1903</v>
      </c>
      <c r="B2050" s="1162">
        <v>87.5</v>
      </c>
      <c r="C2050" s="1162">
        <v>87.5</v>
      </c>
      <c r="D2050" s="1163" t="s">
        <v>657</v>
      </c>
    </row>
    <row r="2051" spans="1:4" s="1176" customFormat="1" ht="11.25" customHeight="1" x14ac:dyDescent="0.2">
      <c r="A2051" s="1426"/>
      <c r="B2051" s="1157">
        <v>87.5</v>
      </c>
      <c r="C2051" s="1157">
        <v>87.5</v>
      </c>
      <c r="D2051" s="1164" t="s">
        <v>11</v>
      </c>
    </row>
    <row r="2052" spans="1:4" s="1176" customFormat="1" ht="11.25" customHeight="1" x14ac:dyDescent="0.2">
      <c r="A2052" s="1425" t="s">
        <v>3366</v>
      </c>
      <c r="B2052" s="1162">
        <v>169</v>
      </c>
      <c r="C2052" s="1162">
        <v>169</v>
      </c>
      <c r="D2052" s="1163" t="s">
        <v>619</v>
      </c>
    </row>
    <row r="2053" spans="1:4" s="1176" customFormat="1" ht="11.25" customHeight="1" x14ac:dyDescent="0.2">
      <c r="A2053" s="1426"/>
      <c r="B2053" s="1157">
        <v>169</v>
      </c>
      <c r="C2053" s="1157">
        <v>169</v>
      </c>
      <c r="D2053" s="1164" t="s">
        <v>11</v>
      </c>
    </row>
    <row r="2054" spans="1:4" s="1176" customFormat="1" ht="11.25" customHeight="1" x14ac:dyDescent="0.2">
      <c r="A2054" s="1425" t="s">
        <v>5326</v>
      </c>
      <c r="B2054" s="1162">
        <v>150</v>
      </c>
      <c r="C2054" s="1162">
        <v>150</v>
      </c>
      <c r="D2054" s="1163" t="s">
        <v>3492</v>
      </c>
    </row>
    <row r="2055" spans="1:4" s="1176" customFormat="1" ht="11.25" customHeight="1" x14ac:dyDescent="0.2">
      <c r="A2055" s="1426"/>
      <c r="B2055" s="1157">
        <v>150</v>
      </c>
      <c r="C2055" s="1157">
        <v>150</v>
      </c>
      <c r="D2055" s="1164" t="s">
        <v>11</v>
      </c>
    </row>
    <row r="2056" spans="1:4" s="1176" customFormat="1" ht="11.25" customHeight="1" x14ac:dyDescent="0.2">
      <c r="A2056" s="1425" t="s">
        <v>1904</v>
      </c>
      <c r="B2056" s="1162">
        <v>96</v>
      </c>
      <c r="C2056" s="1162">
        <v>96</v>
      </c>
      <c r="D2056" s="1163" t="s">
        <v>2639</v>
      </c>
    </row>
    <row r="2057" spans="1:4" s="1176" customFormat="1" ht="21" x14ac:dyDescent="0.2">
      <c r="A2057" s="1425"/>
      <c r="B2057" s="1162">
        <v>268.2</v>
      </c>
      <c r="C2057" s="1162">
        <v>268.2</v>
      </c>
      <c r="D2057" s="1163" t="s">
        <v>658</v>
      </c>
    </row>
    <row r="2058" spans="1:4" s="1176" customFormat="1" ht="11.25" customHeight="1" x14ac:dyDescent="0.2">
      <c r="A2058" s="1426"/>
      <c r="B2058" s="1157">
        <v>364.2</v>
      </c>
      <c r="C2058" s="1157">
        <v>364.2</v>
      </c>
      <c r="D2058" s="1164" t="s">
        <v>11</v>
      </c>
    </row>
    <row r="2059" spans="1:4" s="1176" customFormat="1" ht="11.25" customHeight="1" x14ac:dyDescent="0.2">
      <c r="A2059" s="1425" t="s">
        <v>423</v>
      </c>
      <c r="B2059" s="1162">
        <v>314.08999999999997</v>
      </c>
      <c r="C2059" s="1162">
        <v>314.08800000000002</v>
      </c>
      <c r="D2059" s="1163" t="s">
        <v>648</v>
      </c>
    </row>
    <row r="2060" spans="1:4" s="1176" customFormat="1" ht="11.25" customHeight="1" x14ac:dyDescent="0.2">
      <c r="A2060" s="1425"/>
      <c r="B2060" s="1162">
        <v>300</v>
      </c>
      <c r="C2060" s="1162">
        <v>150</v>
      </c>
      <c r="D2060" s="1163" t="s">
        <v>4941</v>
      </c>
    </row>
    <row r="2061" spans="1:4" s="1176" customFormat="1" ht="11.25" customHeight="1" x14ac:dyDescent="0.2">
      <c r="A2061" s="1426"/>
      <c r="B2061" s="1157">
        <v>614.08999999999992</v>
      </c>
      <c r="C2061" s="1157">
        <v>464.08800000000002</v>
      </c>
      <c r="D2061" s="1164" t="s">
        <v>11</v>
      </c>
    </row>
    <row r="2062" spans="1:4" s="1176" customFormat="1" ht="11.25" customHeight="1" x14ac:dyDescent="0.2">
      <c r="A2062" s="1425" t="s">
        <v>5327</v>
      </c>
      <c r="B2062" s="1162">
        <v>119.59</v>
      </c>
      <c r="C2062" s="1162">
        <v>119.583</v>
      </c>
      <c r="D2062" s="1163" t="s">
        <v>3492</v>
      </c>
    </row>
    <row r="2063" spans="1:4" s="1176" customFormat="1" ht="11.25" customHeight="1" x14ac:dyDescent="0.2">
      <c r="A2063" s="1426"/>
      <c r="B2063" s="1157">
        <v>119.59</v>
      </c>
      <c r="C2063" s="1157">
        <v>119.583</v>
      </c>
      <c r="D2063" s="1164" t="s">
        <v>11</v>
      </c>
    </row>
    <row r="2064" spans="1:4" s="1176" customFormat="1" ht="11.25" customHeight="1" x14ac:dyDescent="0.2">
      <c r="A2064" s="1425" t="s">
        <v>5328</v>
      </c>
      <c r="B2064" s="1162">
        <v>232.72</v>
      </c>
      <c r="C2064" s="1162">
        <v>232.72</v>
      </c>
      <c r="D2064" s="1163" t="s">
        <v>3492</v>
      </c>
    </row>
    <row r="2065" spans="1:4" s="1176" customFormat="1" ht="11.25" customHeight="1" x14ac:dyDescent="0.2">
      <c r="A2065" s="1426"/>
      <c r="B2065" s="1157">
        <v>232.72</v>
      </c>
      <c r="C2065" s="1157">
        <v>232.72</v>
      </c>
      <c r="D2065" s="1164" t="s">
        <v>11</v>
      </c>
    </row>
    <row r="2066" spans="1:4" s="1176" customFormat="1" ht="11.25" customHeight="1" x14ac:dyDescent="0.2">
      <c r="A2066" s="1425" t="s">
        <v>3887</v>
      </c>
      <c r="B2066" s="1162">
        <v>2000</v>
      </c>
      <c r="C2066" s="1162">
        <v>2000</v>
      </c>
      <c r="D2066" s="1163" t="s">
        <v>5009</v>
      </c>
    </row>
    <row r="2067" spans="1:4" s="1176" customFormat="1" ht="11.25" customHeight="1" x14ac:dyDescent="0.2">
      <c r="A2067" s="1426"/>
      <c r="B2067" s="1157">
        <v>2000</v>
      </c>
      <c r="C2067" s="1157">
        <v>2000</v>
      </c>
      <c r="D2067" s="1164" t="s">
        <v>11</v>
      </c>
    </row>
    <row r="2068" spans="1:4" s="1176" customFormat="1" ht="11.25" customHeight="1" x14ac:dyDescent="0.2">
      <c r="A2068" s="1425" t="s">
        <v>3888</v>
      </c>
      <c r="B2068" s="1162">
        <v>259.91999999999996</v>
      </c>
      <c r="C2068" s="1162">
        <v>129.916</v>
      </c>
      <c r="D2068" s="1163" t="s">
        <v>3213</v>
      </c>
    </row>
    <row r="2069" spans="1:4" s="1176" customFormat="1" ht="11.25" customHeight="1" x14ac:dyDescent="0.2">
      <c r="A2069" s="1426"/>
      <c r="B2069" s="1157">
        <v>259.91999999999996</v>
      </c>
      <c r="C2069" s="1157">
        <v>129.916</v>
      </c>
      <c r="D2069" s="1164" t="s">
        <v>11</v>
      </c>
    </row>
    <row r="2070" spans="1:4" s="1176" customFormat="1" ht="11.25" customHeight="1" x14ac:dyDescent="0.2">
      <c r="A2070" s="1425" t="s">
        <v>5329</v>
      </c>
      <c r="B2070" s="1162">
        <v>50</v>
      </c>
      <c r="C2070" s="1162">
        <v>50</v>
      </c>
      <c r="D2070" s="1163" t="s">
        <v>2641</v>
      </c>
    </row>
    <row r="2071" spans="1:4" s="1176" customFormat="1" ht="11.25" customHeight="1" x14ac:dyDescent="0.2">
      <c r="A2071" s="1426"/>
      <c r="B2071" s="1157">
        <v>50</v>
      </c>
      <c r="C2071" s="1157">
        <v>50</v>
      </c>
      <c r="D2071" s="1164" t="s">
        <v>11</v>
      </c>
    </row>
    <row r="2072" spans="1:4" s="1176" customFormat="1" ht="11.25" customHeight="1" x14ac:dyDescent="0.2">
      <c r="A2072" s="1425" t="s">
        <v>3586</v>
      </c>
      <c r="B2072" s="1162">
        <v>30</v>
      </c>
      <c r="C2072" s="1162">
        <v>0</v>
      </c>
      <c r="D2072" s="1163" t="s">
        <v>5028</v>
      </c>
    </row>
    <row r="2073" spans="1:4" s="1176" customFormat="1" ht="11.25" customHeight="1" x14ac:dyDescent="0.2">
      <c r="A2073" s="1426"/>
      <c r="B2073" s="1157">
        <v>30</v>
      </c>
      <c r="C2073" s="1157">
        <v>0</v>
      </c>
      <c r="D2073" s="1164" t="s">
        <v>11</v>
      </c>
    </row>
    <row r="2074" spans="1:4" s="1176" customFormat="1" ht="11.25" customHeight="1" x14ac:dyDescent="0.2">
      <c r="A2074" s="1425" t="s">
        <v>3114</v>
      </c>
      <c r="B2074" s="1162">
        <v>1300</v>
      </c>
      <c r="C2074" s="1162">
        <v>1300</v>
      </c>
      <c r="D2074" s="1163" t="s">
        <v>5008</v>
      </c>
    </row>
    <row r="2075" spans="1:4" s="1176" customFormat="1" ht="11.25" customHeight="1" x14ac:dyDescent="0.2">
      <c r="A2075" s="1426"/>
      <c r="B2075" s="1157">
        <v>1300</v>
      </c>
      <c r="C2075" s="1157">
        <v>1300</v>
      </c>
      <c r="D2075" s="1164" t="s">
        <v>11</v>
      </c>
    </row>
    <row r="2076" spans="1:4" s="1176" customFormat="1" ht="11.25" customHeight="1" x14ac:dyDescent="0.2">
      <c r="A2076" s="1425" t="s">
        <v>3562</v>
      </c>
      <c r="B2076" s="1162">
        <v>80</v>
      </c>
      <c r="C2076" s="1162">
        <v>80</v>
      </c>
      <c r="D2076" s="1163" t="s">
        <v>4966</v>
      </c>
    </row>
    <row r="2077" spans="1:4" s="1176" customFormat="1" ht="11.25" customHeight="1" x14ac:dyDescent="0.2">
      <c r="A2077" s="1426"/>
      <c r="B2077" s="1157">
        <v>80</v>
      </c>
      <c r="C2077" s="1157">
        <v>80</v>
      </c>
      <c r="D2077" s="1164" t="s">
        <v>11</v>
      </c>
    </row>
    <row r="2078" spans="1:4" s="1176" customFormat="1" ht="11.25" customHeight="1" x14ac:dyDescent="0.2">
      <c r="A2078" s="1425" t="s">
        <v>5330</v>
      </c>
      <c r="B2078" s="1162">
        <v>99.75</v>
      </c>
      <c r="C2078" s="1162">
        <v>99.75</v>
      </c>
      <c r="D2078" s="1163" t="s">
        <v>639</v>
      </c>
    </row>
    <row r="2079" spans="1:4" s="1176" customFormat="1" ht="11.25" customHeight="1" x14ac:dyDescent="0.2">
      <c r="A2079" s="1426"/>
      <c r="B2079" s="1157">
        <v>99.75</v>
      </c>
      <c r="C2079" s="1157">
        <v>99.75</v>
      </c>
      <c r="D2079" s="1164" t="s">
        <v>11</v>
      </c>
    </row>
    <row r="2080" spans="1:4" s="1176" customFormat="1" ht="11.25" customHeight="1" x14ac:dyDescent="0.2">
      <c r="A2080" s="1425" t="s">
        <v>3889</v>
      </c>
      <c r="B2080" s="1162">
        <v>35</v>
      </c>
      <c r="C2080" s="1162">
        <v>35</v>
      </c>
      <c r="D2080" s="1163" t="s">
        <v>3324</v>
      </c>
    </row>
    <row r="2081" spans="1:4" s="1176" customFormat="1" ht="11.25" customHeight="1" x14ac:dyDescent="0.2">
      <c r="A2081" s="1426"/>
      <c r="B2081" s="1157">
        <v>35</v>
      </c>
      <c r="C2081" s="1157">
        <v>35</v>
      </c>
      <c r="D2081" s="1164" t="s">
        <v>11</v>
      </c>
    </row>
    <row r="2082" spans="1:4" s="1176" customFormat="1" ht="11.25" customHeight="1" x14ac:dyDescent="0.2">
      <c r="A2082" s="1425" t="s">
        <v>3367</v>
      </c>
      <c r="B2082" s="1162">
        <v>40</v>
      </c>
      <c r="C2082" s="1162">
        <v>40</v>
      </c>
      <c r="D2082" s="1163" t="s">
        <v>3300</v>
      </c>
    </row>
    <row r="2083" spans="1:4" s="1176" customFormat="1" ht="11.25" customHeight="1" x14ac:dyDescent="0.2">
      <c r="A2083" s="1426"/>
      <c r="B2083" s="1157">
        <v>40</v>
      </c>
      <c r="C2083" s="1157">
        <v>40</v>
      </c>
      <c r="D2083" s="1164" t="s">
        <v>11</v>
      </c>
    </row>
    <row r="2084" spans="1:4" s="1176" customFormat="1" ht="11.25" customHeight="1" x14ac:dyDescent="0.2">
      <c r="A2084" s="1425" t="s">
        <v>4503</v>
      </c>
      <c r="B2084" s="1162">
        <v>5500</v>
      </c>
      <c r="C2084" s="1162">
        <v>5500</v>
      </c>
      <c r="D2084" s="1163" t="s">
        <v>4966</v>
      </c>
    </row>
    <row r="2085" spans="1:4" s="1176" customFormat="1" ht="11.25" customHeight="1" x14ac:dyDescent="0.2">
      <c r="A2085" s="1426"/>
      <c r="B2085" s="1157">
        <v>5500</v>
      </c>
      <c r="C2085" s="1157">
        <v>5500</v>
      </c>
      <c r="D2085" s="1164" t="s">
        <v>11</v>
      </c>
    </row>
    <row r="2086" spans="1:4" s="1176" customFormat="1" ht="11.25" customHeight="1" x14ac:dyDescent="0.2">
      <c r="A2086" s="1425" t="s">
        <v>5331</v>
      </c>
      <c r="B2086" s="1162">
        <v>150</v>
      </c>
      <c r="C2086" s="1162">
        <v>150</v>
      </c>
      <c r="D2086" s="1163" t="s">
        <v>3492</v>
      </c>
    </row>
    <row r="2087" spans="1:4" s="1176" customFormat="1" ht="11.25" customHeight="1" x14ac:dyDescent="0.2">
      <c r="A2087" s="1426"/>
      <c r="B2087" s="1157">
        <v>150</v>
      </c>
      <c r="C2087" s="1157">
        <v>150</v>
      </c>
      <c r="D2087" s="1164" t="s">
        <v>11</v>
      </c>
    </row>
    <row r="2088" spans="1:4" s="1176" customFormat="1" ht="11.25" customHeight="1" x14ac:dyDescent="0.2">
      <c r="A2088" s="1425" t="s">
        <v>1905</v>
      </c>
      <c r="B2088" s="1162">
        <v>19387.29</v>
      </c>
      <c r="C2088" s="1162">
        <v>19387.287</v>
      </c>
      <c r="D2088" s="1163" t="s">
        <v>1741</v>
      </c>
    </row>
    <row r="2089" spans="1:4" s="1176" customFormat="1" ht="11.25" customHeight="1" x14ac:dyDescent="0.2">
      <c r="A2089" s="1426"/>
      <c r="B2089" s="1157">
        <v>19387.29</v>
      </c>
      <c r="C2089" s="1157">
        <v>19387.287</v>
      </c>
      <c r="D2089" s="1164" t="s">
        <v>11</v>
      </c>
    </row>
    <row r="2090" spans="1:4" s="1176" customFormat="1" ht="11.25" customHeight="1" x14ac:dyDescent="0.2">
      <c r="A2090" s="1425" t="s">
        <v>3140</v>
      </c>
      <c r="B2090" s="1162">
        <v>154</v>
      </c>
      <c r="C2090" s="1162">
        <v>154</v>
      </c>
      <c r="D2090" s="1163" t="s">
        <v>4966</v>
      </c>
    </row>
    <row r="2091" spans="1:4" s="1176" customFormat="1" ht="11.25" customHeight="1" x14ac:dyDescent="0.2">
      <c r="A2091" s="1426"/>
      <c r="B2091" s="1157">
        <v>154</v>
      </c>
      <c r="C2091" s="1157">
        <v>154</v>
      </c>
      <c r="D2091" s="1164" t="s">
        <v>11</v>
      </c>
    </row>
    <row r="2092" spans="1:4" s="1176" customFormat="1" ht="11.25" customHeight="1" x14ac:dyDescent="0.2">
      <c r="A2092" s="1425" t="s">
        <v>3368</v>
      </c>
      <c r="B2092" s="1162">
        <v>3044.33</v>
      </c>
      <c r="C2092" s="1162">
        <v>1444.3319899999999</v>
      </c>
      <c r="D2092" s="1163" t="s">
        <v>596</v>
      </c>
    </row>
    <row r="2093" spans="1:4" s="1176" customFormat="1" ht="11.25" customHeight="1" x14ac:dyDescent="0.2">
      <c r="A2093" s="1426"/>
      <c r="B2093" s="1157">
        <v>3044.33</v>
      </c>
      <c r="C2093" s="1157">
        <v>1444.3319899999999</v>
      </c>
      <c r="D2093" s="1164" t="s">
        <v>11</v>
      </c>
    </row>
    <row r="2094" spans="1:4" s="1176" customFormat="1" ht="11.25" customHeight="1" x14ac:dyDescent="0.2">
      <c r="A2094" s="1425" t="s">
        <v>1906</v>
      </c>
      <c r="B2094" s="1162">
        <v>838</v>
      </c>
      <c r="C2094" s="1162">
        <v>837.4824000000001</v>
      </c>
      <c r="D2094" s="1163" t="s">
        <v>651</v>
      </c>
    </row>
    <row r="2095" spans="1:4" s="1176" customFormat="1" ht="11.25" customHeight="1" x14ac:dyDescent="0.2">
      <c r="A2095" s="1425"/>
      <c r="B2095" s="1162">
        <v>4520.5</v>
      </c>
      <c r="C2095" s="1162">
        <v>4294.5756300000003</v>
      </c>
      <c r="D2095" s="1163" t="s">
        <v>620</v>
      </c>
    </row>
    <row r="2096" spans="1:4" s="1176" customFormat="1" ht="11.25" customHeight="1" x14ac:dyDescent="0.2">
      <c r="A2096" s="1426"/>
      <c r="B2096" s="1157">
        <v>5358.5</v>
      </c>
      <c r="C2096" s="1157">
        <v>5132.0580300000001</v>
      </c>
      <c r="D2096" s="1164" t="s">
        <v>11</v>
      </c>
    </row>
    <row r="2097" spans="1:4" s="1176" customFormat="1" ht="11.25" customHeight="1" x14ac:dyDescent="0.2">
      <c r="A2097" s="1425" t="s">
        <v>5332</v>
      </c>
      <c r="B2097" s="1162">
        <v>1500</v>
      </c>
      <c r="C2097" s="1162">
        <v>1500</v>
      </c>
      <c r="D2097" s="1163" t="s">
        <v>3492</v>
      </c>
    </row>
    <row r="2098" spans="1:4" s="1176" customFormat="1" ht="11.25" customHeight="1" x14ac:dyDescent="0.2">
      <c r="A2098" s="1426"/>
      <c r="B2098" s="1157">
        <v>1500</v>
      </c>
      <c r="C2098" s="1157">
        <v>1500</v>
      </c>
      <c r="D2098" s="1164" t="s">
        <v>11</v>
      </c>
    </row>
    <row r="2099" spans="1:4" s="1176" customFormat="1" ht="21" x14ac:dyDescent="0.2">
      <c r="A2099" s="1425" t="s">
        <v>2779</v>
      </c>
      <c r="B2099" s="1162">
        <v>160</v>
      </c>
      <c r="C2099" s="1162">
        <v>160</v>
      </c>
      <c r="D2099" s="1163" t="s">
        <v>5034</v>
      </c>
    </row>
    <row r="2100" spans="1:4" s="1176" customFormat="1" ht="11.25" customHeight="1" x14ac:dyDescent="0.2">
      <c r="A2100" s="1426"/>
      <c r="B2100" s="1157">
        <v>160</v>
      </c>
      <c r="C2100" s="1157">
        <v>160</v>
      </c>
      <c r="D2100" s="1164" t="s">
        <v>11</v>
      </c>
    </row>
    <row r="2101" spans="1:4" s="1176" customFormat="1" ht="21" x14ac:dyDescent="0.2">
      <c r="A2101" s="1425" t="s">
        <v>3369</v>
      </c>
      <c r="B2101" s="1162">
        <v>3084</v>
      </c>
      <c r="C2101" s="1162">
        <v>3084</v>
      </c>
      <c r="D2101" s="1163" t="s">
        <v>661</v>
      </c>
    </row>
    <row r="2102" spans="1:4" s="1176" customFormat="1" ht="11.25" customHeight="1" x14ac:dyDescent="0.2">
      <c r="A2102" s="1425"/>
      <c r="B2102" s="1162">
        <v>8994</v>
      </c>
      <c r="C2102" s="1162">
        <v>8789.9410000000007</v>
      </c>
      <c r="D2102" s="1163" t="s">
        <v>662</v>
      </c>
    </row>
    <row r="2103" spans="1:4" s="1176" customFormat="1" ht="11.25" customHeight="1" x14ac:dyDescent="0.2">
      <c r="A2103" s="1426"/>
      <c r="B2103" s="1157">
        <v>12078</v>
      </c>
      <c r="C2103" s="1157">
        <v>11873.941000000001</v>
      </c>
      <c r="D2103" s="1164" t="s">
        <v>11</v>
      </c>
    </row>
    <row r="2104" spans="1:4" s="1176" customFormat="1" ht="11.25" customHeight="1" x14ac:dyDescent="0.2">
      <c r="A2104" s="1425" t="s">
        <v>3370</v>
      </c>
      <c r="B2104" s="1162">
        <v>260</v>
      </c>
      <c r="C2104" s="1162">
        <v>130</v>
      </c>
      <c r="D2104" s="1163" t="s">
        <v>3213</v>
      </c>
    </row>
    <row r="2105" spans="1:4" s="1176" customFormat="1" ht="11.25" customHeight="1" x14ac:dyDescent="0.2">
      <c r="A2105" s="1426"/>
      <c r="B2105" s="1157">
        <v>260</v>
      </c>
      <c r="C2105" s="1157">
        <v>130</v>
      </c>
      <c r="D2105" s="1164" t="s">
        <v>11</v>
      </c>
    </row>
    <row r="2106" spans="1:4" s="1176" customFormat="1" ht="11.25" customHeight="1" x14ac:dyDescent="0.2">
      <c r="A2106" s="1425" t="s">
        <v>3084</v>
      </c>
      <c r="B2106" s="1162">
        <v>200</v>
      </c>
      <c r="C2106" s="1162">
        <v>200</v>
      </c>
      <c r="D2106" s="1163" t="s">
        <v>2751</v>
      </c>
    </row>
    <row r="2107" spans="1:4" s="1176" customFormat="1" ht="11.25" customHeight="1" x14ac:dyDescent="0.2">
      <c r="A2107" s="1426"/>
      <c r="B2107" s="1157">
        <v>200</v>
      </c>
      <c r="C2107" s="1157">
        <v>200</v>
      </c>
      <c r="D2107" s="1164" t="s">
        <v>11</v>
      </c>
    </row>
    <row r="2108" spans="1:4" s="1176" customFormat="1" ht="21" x14ac:dyDescent="0.2">
      <c r="A2108" s="1425" t="s">
        <v>5333</v>
      </c>
      <c r="B2108" s="1162">
        <v>286.2</v>
      </c>
      <c r="C2108" s="1162">
        <v>270.07499999999999</v>
      </c>
      <c r="D2108" s="1163" t="s">
        <v>660</v>
      </c>
    </row>
    <row r="2109" spans="1:4" s="1176" customFormat="1" ht="11.25" customHeight="1" x14ac:dyDescent="0.2">
      <c r="A2109" s="1426"/>
      <c r="B2109" s="1157">
        <v>286.2</v>
      </c>
      <c r="C2109" s="1157">
        <v>270.07499999999999</v>
      </c>
      <c r="D2109" s="1164" t="s">
        <v>11</v>
      </c>
    </row>
    <row r="2110" spans="1:4" s="1176" customFormat="1" ht="11.25" customHeight="1" x14ac:dyDescent="0.2">
      <c r="A2110" s="1425" t="s">
        <v>3371</v>
      </c>
      <c r="B2110" s="1162">
        <v>251.66</v>
      </c>
      <c r="C2110" s="1162">
        <v>251.66300000000001</v>
      </c>
      <c r="D2110" s="1163" t="s">
        <v>3492</v>
      </c>
    </row>
    <row r="2111" spans="1:4" s="1176" customFormat="1" ht="11.25" customHeight="1" x14ac:dyDescent="0.2">
      <c r="A2111" s="1426"/>
      <c r="B2111" s="1157">
        <v>251.66</v>
      </c>
      <c r="C2111" s="1157">
        <v>251.66300000000001</v>
      </c>
      <c r="D2111" s="1164" t="s">
        <v>11</v>
      </c>
    </row>
    <row r="2112" spans="1:4" s="1176" customFormat="1" ht="11.25" customHeight="1" x14ac:dyDescent="0.2">
      <c r="A2112" s="1425" t="s">
        <v>4504</v>
      </c>
      <c r="B2112" s="1162">
        <v>75</v>
      </c>
      <c r="C2112" s="1162">
        <v>75</v>
      </c>
      <c r="D2112" s="1163" t="s">
        <v>4966</v>
      </c>
    </row>
    <row r="2113" spans="1:4" s="1176" customFormat="1" ht="11.25" customHeight="1" x14ac:dyDescent="0.2">
      <c r="A2113" s="1426"/>
      <c r="B2113" s="1157">
        <v>75</v>
      </c>
      <c r="C2113" s="1157">
        <v>75</v>
      </c>
      <c r="D2113" s="1164" t="s">
        <v>11</v>
      </c>
    </row>
    <row r="2114" spans="1:4" s="1176" customFormat="1" ht="21" x14ac:dyDescent="0.2">
      <c r="A2114" s="1425" t="s">
        <v>1907</v>
      </c>
      <c r="B2114" s="1162">
        <v>280</v>
      </c>
      <c r="C2114" s="1162">
        <v>280</v>
      </c>
      <c r="D2114" s="1163" t="s">
        <v>660</v>
      </c>
    </row>
    <row r="2115" spans="1:4" s="1176" customFormat="1" ht="11.25" customHeight="1" x14ac:dyDescent="0.2">
      <c r="A2115" s="1426"/>
      <c r="B2115" s="1157">
        <v>280</v>
      </c>
      <c r="C2115" s="1157">
        <v>280</v>
      </c>
      <c r="D2115" s="1164" t="s">
        <v>11</v>
      </c>
    </row>
    <row r="2116" spans="1:4" s="1176" customFormat="1" ht="11.25" customHeight="1" x14ac:dyDescent="0.2">
      <c r="A2116" s="1425" t="s">
        <v>3579</v>
      </c>
      <c r="B2116" s="1162">
        <v>50</v>
      </c>
      <c r="C2116" s="1162">
        <v>38.980000000000004</v>
      </c>
      <c r="D2116" s="1163" t="s">
        <v>5288</v>
      </c>
    </row>
    <row r="2117" spans="1:4" s="1176" customFormat="1" ht="11.25" customHeight="1" x14ac:dyDescent="0.2">
      <c r="A2117" s="1426"/>
      <c r="B2117" s="1157">
        <v>50</v>
      </c>
      <c r="C2117" s="1157">
        <v>38.980000000000004</v>
      </c>
      <c r="D2117" s="1164" t="s">
        <v>11</v>
      </c>
    </row>
    <row r="2118" spans="1:4" s="1176" customFormat="1" ht="11.25" customHeight="1" x14ac:dyDescent="0.2">
      <c r="A2118" s="1425" t="s">
        <v>5334</v>
      </c>
      <c r="B2118" s="1162">
        <v>500</v>
      </c>
      <c r="C2118" s="1162">
        <v>500</v>
      </c>
      <c r="D2118" s="1163" t="s">
        <v>3492</v>
      </c>
    </row>
    <row r="2119" spans="1:4" s="1176" customFormat="1" ht="11.25" customHeight="1" x14ac:dyDescent="0.2">
      <c r="A2119" s="1426"/>
      <c r="B2119" s="1157">
        <v>500</v>
      </c>
      <c r="C2119" s="1157">
        <v>500</v>
      </c>
      <c r="D2119" s="1164" t="s">
        <v>11</v>
      </c>
    </row>
    <row r="2120" spans="1:4" s="1176" customFormat="1" ht="11.25" customHeight="1" x14ac:dyDescent="0.2">
      <c r="A2120" s="1425" t="s">
        <v>5335</v>
      </c>
      <c r="B2120" s="1162">
        <v>150</v>
      </c>
      <c r="C2120" s="1162">
        <v>150</v>
      </c>
      <c r="D2120" s="1163" t="s">
        <v>3492</v>
      </c>
    </row>
    <row r="2121" spans="1:4" s="1176" customFormat="1" ht="11.25" customHeight="1" x14ac:dyDescent="0.2">
      <c r="A2121" s="1426"/>
      <c r="B2121" s="1157">
        <v>150</v>
      </c>
      <c r="C2121" s="1157">
        <v>150</v>
      </c>
      <c r="D2121" s="1164" t="s">
        <v>11</v>
      </c>
    </row>
    <row r="2122" spans="1:4" s="1176" customFormat="1" ht="11.25" customHeight="1" x14ac:dyDescent="0.2">
      <c r="A2122" s="1425" t="s">
        <v>3890</v>
      </c>
      <c r="B2122" s="1162">
        <v>260</v>
      </c>
      <c r="C2122" s="1162">
        <v>130</v>
      </c>
      <c r="D2122" s="1163" t="s">
        <v>3213</v>
      </c>
    </row>
    <row r="2123" spans="1:4" s="1176" customFormat="1" ht="11.25" customHeight="1" x14ac:dyDescent="0.2">
      <c r="A2123" s="1426"/>
      <c r="B2123" s="1157">
        <v>260</v>
      </c>
      <c r="C2123" s="1157">
        <v>130</v>
      </c>
      <c r="D2123" s="1164" t="s">
        <v>11</v>
      </c>
    </row>
    <row r="2124" spans="1:4" s="1176" customFormat="1" ht="11.25" customHeight="1" x14ac:dyDescent="0.2">
      <c r="A2124" s="1425" t="s">
        <v>3372</v>
      </c>
      <c r="B2124" s="1162">
        <v>205.47</v>
      </c>
      <c r="C2124" s="1162">
        <v>205.45788000000002</v>
      </c>
      <c r="D2124" s="1163" t="s">
        <v>3791</v>
      </c>
    </row>
    <row r="2125" spans="1:4" s="1176" customFormat="1" ht="11.25" customHeight="1" x14ac:dyDescent="0.2">
      <c r="A2125" s="1426"/>
      <c r="B2125" s="1157">
        <v>205.47</v>
      </c>
      <c r="C2125" s="1157">
        <v>205.45788000000002</v>
      </c>
      <c r="D2125" s="1164" t="s">
        <v>11</v>
      </c>
    </row>
    <row r="2126" spans="1:4" s="1176" customFormat="1" ht="11.25" customHeight="1" x14ac:dyDescent="0.2">
      <c r="A2126" s="1425" t="s">
        <v>3547</v>
      </c>
      <c r="B2126" s="1162">
        <v>200</v>
      </c>
      <c r="C2126" s="1162">
        <v>200</v>
      </c>
      <c r="D2126" s="1163" t="s">
        <v>5336</v>
      </c>
    </row>
    <row r="2127" spans="1:4" s="1176" customFormat="1" ht="11.25" customHeight="1" x14ac:dyDescent="0.2">
      <c r="A2127" s="1426"/>
      <c r="B2127" s="1157">
        <v>200</v>
      </c>
      <c r="C2127" s="1157">
        <v>200</v>
      </c>
      <c r="D2127" s="1164" t="s">
        <v>11</v>
      </c>
    </row>
    <row r="2128" spans="1:4" s="1176" customFormat="1" ht="11.25" customHeight="1" x14ac:dyDescent="0.2">
      <c r="A2128" s="1425" t="s">
        <v>3891</v>
      </c>
      <c r="B2128" s="1162">
        <v>62.5</v>
      </c>
      <c r="C2128" s="1162">
        <v>62.5</v>
      </c>
      <c r="D2128" s="1163" t="s">
        <v>3324</v>
      </c>
    </row>
    <row r="2129" spans="1:4" s="1176" customFormat="1" ht="11.25" customHeight="1" x14ac:dyDescent="0.2">
      <c r="A2129" s="1426"/>
      <c r="B2129" s="1157">
        <v>62.5</v>
      </c>
      <c r="C2129" s="1157">
        <v>62.5</v>
      </c>
      <c r="D2129" s="1164" t="s">
        <v>11</v>
      </c>
    </row>
    <row r="2130" spans="1:4" s="1176" customFormat="1" ht="11.25" customHeight="1" x14ac:dyDescent="0.2">
      <c r="A2130" s="1425" t="s">
        <v>2930</v>
      </c>
      <c r="B2130" s="1162">
        <v>130</v>
      </c>
      <c r="C2130" s="1162">
        <v>130</v>
      </c>
      <c r="D2130" s="1163" t="s">
        <v>3213</v>
      </c>
    </row>
    <row r="2131" spans="1:4" s="1176" customFormat="1" ht="11.25" customHeight="1" x14ac:dyDescent="0.2">
      <c r="A2131" s="1426"/>
      <c r="B2131" s="1157">
        <v>130</v>
      </c>
      <c r="C2131" s="1157">
        <v>130</v>
      </c>
      <c r="D2131" s="1164" t="s">
        <v>11</v>
      </c>
    </row>
    <row r="2132" spans="1:4" s="1176" customFormat="1" ht="11.25" customHeight="1" x14ac:dyDescent="0.2">
      <c r="A2132" s="1425" t="s">
        <v>5337</v>
      </c>
      <c r="B2132" s="1162">
        <v>36.659999999999997</v>
      </c>
      <c r="C2132" s="1162">
        <v>36.658000000000001</v>
      </c>
      <c r="D2132" s="1163" t="s">
        <v>3492</v>
      </c>
    </row>
    <row r="2133" spans="1:4" s="1176" customFormat="1" ht="11.25" customHeight="1" x14ac:dyDescent="0.2">
      <c r="A2133" s="1426"/>
      <c r="B2133" s="1157">
        <v>36.659999999999997</v>
      </c>
      <c r="C2133" s="1157">
        <v>36.658000000000001</v>
      </c>
      <c r="D2133" s="1164" t="s">
        <v>11</v>
      </c>
    </row>
    <row r="2134" spans="1:4" s="1176" customFormat="1" ht="11.25" customHeight="1" x14ac:dyDescent="0.2">
      <c r="A2134" s="1425" t="s">
        <v>5338</v>
      </c>
      <c r="B2134" s="1162">
        <v>130</v>
      </c>
      <c r="C2134" s="1162">
        <v>0</v>
      </c>
      <c r="D2134" s="1163" t="s">
        <v>3213</v>
      </c>
    </row>
    <row r="2135" spans="1:4" s="1176" customFormat="1" ht="11.25" customHeight="1" x14ac:dyDescent="0.2">
      <c r="A2135" s="1426"/>
      <c r="B2135" s="1157">
        <v>130</v>
      </c>
      <c r="C2135" s="1157">
        <v>0</v>
      </c>
      <c r="D2135" s="1164" t="s">
        <v>11</v>
      </c>
    </row>
    <row r="2136" spans="1:4" s="1176" customFormat="1" ht="11.25" customHeight="1" x14ac:dyDescent="0.2">
      <c r="A2136" s="1425" t="s">
        <v>2774</v>
      </c>
      <c r="B2136" s="1162">
        <v>30</v>
      </c>
      <c r="C2136" s="1162">
        <v>30</v>
      </c>
      <c r="D2136" s="1163" t="s">
        <v>4941</v>
      </c>
    </row>
    <row r="2137" spans="1:4" s="1176" customFormat="1" ht="11.25" customHeight="1" x14ac:dyDescent="0.2">
      <c r="A2137" s="1426"/>
      <c r="B2137" s="1157">
        <v>30</v>
      </c>
      <c r="C2137" s="1157">
        <v>30</v>
      </c>
      <c r="D2137" s="1164" t="s">
        <v>11</v>
      </c>
    </row>
    <row r="2138" spans="1:4" s="1176" customFormat="1" ht="11.25" customHeight="1" x14ac:dyDescent="0.2">
      <c r="A2138" s="1425" t="s">
        <v>4529</v>
      </c>
      <c r="B2138" s="1162">
        <v>50</v>
      </c>
      <c r="C2138" s="1162">
        <v>50</v>
      </c>
      <c r="D2138" s="1163" t="s">
        <v>2641</v>
      </c>
    </row>
    <row r="2139" spans="1:4" s="1176" customFormat="1" ht="11.25" customHeight="1" x14ac:dyDescent="0.2">
      <c r="A2139" s="1425"/>
      <c r="B2139" s="1162">
        <v>60</v>
      </c>
      <c r="C2139" s="1162">
        <v>60</v>
      </c>
      <c r="D2139" s="1163" t="s">
        <v>5015</v>
      </c>
    </row>
    <row r="2140" spans="1:4" s="1176" customFormat="1" ht="11.25" customHeight="1" x14ac:dyDescent="0.2">
      <c r="A2140" s="1426"/>
      <c r="B2140" s="1157">
        <v>110</v>
      </c>
      <c r="C2140" s="1157">
        <v>110</v>
      </c>
      <c r="D2140" s="1164" t="s">
        <v>11</v>
      </c>
    </row>
    <row r="2141" spans="1:4" s="1176" customFormat="1" ht="11.25" customHeight="1" x14ac:dyDescent="0.2">
      <c r="A2141" s="1425" t="s">
        <v>1908</v>
      </c>
      <c r="B2141" s="1162">
        <v>72.400000000000006</v>
      </c>
      <c r="C2141" s="1162">
        <v>69.689000000000007</v>
      </c>
      <c r="D2141" s="1163" t="s">
        <v>2641</v>
      </c>
    </row>
    <row r="2142" spans="1:4" s="1176" customFormat="1" ht="11.25" customHeight="1" x14ac:dyDescent="0.2">
      <c r="A2142" s="1426"/>
      <c r="B2142" s="1157">
        <v>72.400000000000006</v>
      </c>
      <c r="C2142" s="1157">
        <v>69.689000000000007</v>
      </c>
      <c r="D2142" s="1164" t="s">
        <v>11</v>
      </c>
    </row>
    <row r="2143" spans="1:4" s="1176" customFormat="1" ht="11.25" customHeight="1" x14ac:dyDescent="0.2">
      <c r="A2143" s="1425" t="s">
        <v>5339</v>
      </c>
      <c r="B2143" s="1162">
        <v>111.64</v>
      </c>
      <c r="C2143" s="1162">
        <v>111.63399999999999</v>
      </c>
      <c r="D2143" s="1163" t="s">
        <v>3492</v>
      </c>
    </row>
    <row r="2144" spans="1:4" s="1176" customFormat="1" ht="11.25" customHeight="1" x14ac:dyDescent="0.2">
      <c r="A2144" s="1426"/>
      <c r="B2144" s="1157">
        <v>111.64</v>
      </c>
      <c r="C2144" s="1157">
        <v>111.63399999999999</v>
      </c>
      <c r="D2144" s="1164" t="s">
        <v>11</v>
      </c>
    </row>
    <row r="2145" spans="1:4" s="1176" customFormat="1" ht="11.25" customHeight="1" x14ac:dyDescent="0.2">
      <c r="A2145" s="1425" t="s">
        <v>5340</v>
      </c>
      <c r="B2145" s="1162">
        <v>137.94999999999999</v>
      </c>
      <c r="C2145" s="1162">
        <v>137.94999999999999</v>
      </c>
      <c r="D2145" s="1163" t="s">
        <v>3492</v>
      </c>
    </row>
    <row r="2146" spans="1:4" s="1176" customFormat="1" ht="11.25" customHeight="1" x14ac:dyDescent="0.2">
      <c r="A2146" s="1426"/>
      <c r="B2146" s="1157">
        <v>137.94999999999999</v>
      </c>
      <c r="C2146" s="1157">
        <v>137.94999999999999</v>
      </c>
      <c r="D2146" s="1164" t="s">
        <v>11</v>
      </c>
    </row>
    <row r="2147" spans="1:4" s="1176" customFormat="1" ht="11.25" customHeight="1" x14ac:dyDescent="0.2">
      <c r="A2147" s="1425" t="s">
        <v>3373</v>
      </c>
      <c r="B2147" s="1162">
        <v>1471</v>
      </c>
      <c r="C2147" s="1162">
        <v>1471</v>
      </c>
      <c r="D2147" s="1163" t="s">
        <v>662</v>
      </c>
    </row>
    <row r="2148" spans="1:4" s="1176" customFormat="1" ht="11.25" customHeight="1" x14ac:dyDescent="0.2">
      <c r="A2148" s="1426"/>
      <c r="B2148" s="1157">
        <v>1471</v>
      </c>
      <c r="C2148" s="1157">
        <v>1471</v>
      </c>
      <c r="D2148" s="1164" t="s">
        <v>11</v>
      </c>
    </row>
    <row r="2149" spans="1:4" s="1176" customFormat="1" ht="11.25" customHeight="1" x14ac:dyDescent="0.2">
      <c r="A2149" s="1425" t="s">
        <v>5341</v>
      </c>
      <c r="B2149" s="1162">
        <v>150</v>
      </c>
      <c r="C2149" s="1162">
        <v>150</v>
      </c>
      <c r="D2149" s="1163" t="s">
        <v>3300</v>
      </c>
    </row>
    <row r="2150" spans="1:4" s="1176" customFormat="1" ht="11.25" customHeight="1" x14ac:dyDescent="0.2">
      <c r="A2150" s="1426"/>
      <c r="B2150" s="1157">
        <v>150</v>
      </c>
      <c r="C2150" s="1157">
        <v>150</v>
      </c>
      <c r="D2150" s="1164" t="s">
        <v>11</v>
      </c>
    </row>
    <row r="2151" spans="1:4" s="1176" customFormat="1" ht="11.25" customHeight="1" x14ac:dyDescent="0.2">
      <c r="A2151" s="1425" t="s">
        <v>470</v>
      </c>
      <c r="B2151" s="1162">
        <v>600</v>
      </c>
      <c r="C2151" s="1162">
        <v>600</v>
      </c>
      <c r="D2151" s="1163" t="s">
        <v>4966</v>
      </c>
    </row>
    <row r="2152" spans="1:4" s="1176" customFormat="1" ht="11.25" customHeight="1" x14ac:dyDescent="0.2">
      <c r="A2152" s="1426"/>
      <c r="B2152" s="1157">
        <v>600</v>
      </c>
      <c r="C2152" s="1157">
        <v>600</v>
      </c>
      <c r="D2152" s="1164" t="s">
        <v>11</v>
      </c>
    </row>
    <row r="2153" spans="1:4" s="1176" customFormat="1" ht="11.25" customHeight="1" x14ac:dyDescent="0.2">
      <c r="A2153" s="1425" t="s">
        <v>5342</v>
      </c>
      <c r="B2153" s="1162">
        <v>130</v>
      </c>
      <c r="C2153" s="1162">
        <v>0</v>
      </c>
      <c r="D2153" s="1163" t="s">
        <v>3213</v>
      </c>
    </row>
    <row r="2154" spans="1:4" s="1176" customFormat="1" ht="11.25" customHeight="1" x14ac:dyDescent="0.2">
      <c r="A2154" s="1426"/>
      <c r="B2154" s="1157">
        <v>130</v>
      </c>
      <c r="C2154" s="1157">
        <v>0</v>
      </c>
      <c r="D2154" s="1164" t="s">
        <v>11</v>
      </c>
    </row>
    <row r="2155" spans="1:4" s="1176" customFormat="1" ht="11.25" customHeight="1" x14ac:dyDescent="0.2">
      <c r="A2155" s="1425" t="s">
        <v>5343</v>
      </c>
      <c r="B2155" s="1162">
        <v>500</v>
      </c>
      <c r="C2155" s="1162">
        <v>500</v>
      </c>
      <c r="D2155" s="1163" t="s">
        <v>618</v>
      </c>
    </row>
    <row r="2156" spans="1:4" s="1176" customFormat="1" ht="11.25" customHeight="1" x14ac:dyDescent="0.2">
      <c r="A2156" s="1426"/>
      <c r="B2156" s="1157">
        <v>500</v>
      </c>
      <c r="C2156" s="1157">
        <v>500</v>
      </c>
      <c r="D2156" s="1164" t="s">
        <v>11</v>
      </c>
    </row>
    <row r="2157" spans="1:4" s="1176" customFormat="1" ht="11.25" customHeight="1" x14ac:dyDescent="0.2">
      <c r="A2157" s="1425" t="s">
        <v>5344</v>
      </c>
      <c r="B2157" s="1162">
        <v>2000</v>
      </c>
      <c r="C2157" s="1162">
        <v>2000</v>
      </c>
      <c r="D2157" s="1163" t="s">
        <v>620</v>
      </c>
    </row>
    <row r="2158" spans="1:4" s="1176" customFormat="1" ht="11.25" customHeight="1" x14ac:dyDescent="0.2">
      <c r="A2158" s="1426"/>
      <c r="B2158" s="1157">
        <v>2000</v>
      </c>
      <c r="C2158" s="1157">
        <v>2000</v>
      </c>
      <c r="D2158" s="1164" t="s">
        <v>11</v>
      </c>
    </row>
    <row r="2159" spans="1:4" s="1176" customFormat="1" ht="11.25" customHeight="1" x14ac:dyDescent="0.2">
      <c r="A2159" s="1425" t="s">
        <v>3892</v>
      </c>
      <c r="B2159" s="1162">
        <v>300</v>
      </c>
      <c r="C2159" s="1162">
        <v>300</v>
      </c>
      <c r="D2159" s="1163" t="s">
        <v>618</v>
      </c>
    </row>
    <row r="2160" spans="1:4" s="1176" customFormat="1" ht="11.25" customHeight="1" x14ac:dyDescent="0.2">
      <c r="A2160" s="1426"/>
      <c r="B2160" s="1157">
        <v>300</v>
      </c>
      <c r="C2160" s="1157">
        <v>300</v>
      </c>
      <c r="D2160" s="1164" t="s">
        <v>11</v>
      </c>
    </row>
    <row r="2161" spans="1:4" s="1176" customFormat="1" ht="11.25" customHeight="1" x14ac:dyDescent="0.2">
      <c r="A2161" s="1425" t="s">
        <v>4387</v>
      </c>
      <c r="B2161" s="1162">
        <v>400</v>
      </c>
      <c r="C2161" s="1162">
        <v>400</v>
      </c>
      <c r="D2161" s="1163" t="s">
        <v>4939</v>
      </c>
    </row>
    <row r="2162" spans="1:4" s="1176" customFormat="1" ht="11.25" customHeight="1" x14ac:dyDescent="0.2">
      <c r="A2162" s="1426"/>
      <c r="B2162" s="1157">
        <v>400</v>
      </c>
      <c r="C2162" s="1157">
        <v>400</v>
      </c>
      <c r="D2162" s="1164" t="s">
        <v>11</v>
      </c>
    </row>
    <row r="2163" spans="1:4" s="1176" customFormat="1" ht="11.25" customHeight="1" x14ac:dyDescent="0.2">
      <c r="A2163" s="1425" t="s">
        <v>3374</v>
      </c>
      <c r="B2163" s="1162">
        <v>1100</v>
      </c>
      <c r="C2163" s="1162">
        <v>1100</v>
      </c>
      <c r="D2163" s="1163" t="s">
        <v>620</v>
      </c>
    </row>
    <row r="2164" spans="1:4" s="1176" customFormat="1" ht="11.25" customHeight="1" x14ac:dyDescent="0.2">
      <c r="A2164" s="1426"/>
      <c r="B2164" s="1157">
        <v>1100</v>
      </c>
      <c r="C2164" s="1157">
        <v>1100</v>
      </c>
      <c r="D2164" s="1164" t="s">
        <v>11</v>
      </c>
    </row>
    <row r="2165" spans="1:4" s="1176" customFormat="1" ht="11.25" customHeight="1" x14ac:dyDescent="0.2">
      <c r="A2165" s="1425" t="s">
        <v>5345</v>
      </c>
      <c r="B2165" s="1162">
        <v>500</v>
      </c>
      <c r="C2165" s="1162">
        <v>500</v>
      </c>
      <c r="D2165" s="1163" t="s">
        <v>618</v>
      </c>
    </row>
    <row r="2166" spans="1:4" s="1176" customFormat="1" ht="11.25" customHeight="1" x14ac:dyDescent="0.2">
      <c r="A2166" s="1426"/>
      <c r="B2166" s="1157">
        <v>500</v>
      </c>
      <c r="C2166" s="1157">
        <v>500</v>
      </c>
      <c r="D2166" s="1164" t="s">
        <v>11</v>
      </c>
    </row>
    <row r="2167" spans="1:4" s="1176" customFormat="1" ht="11.25" customHeight="1" x14ac:dyDescent="0.2">
      <c r="A2167" s="1425" t="s">
        <v>5346</v>
      </c>
      <c r="B2167" s="1162">
        <v>500</v>
      </c>
      <c r="C2167" s="1162">
        <v>500</v>
      </c>
      <c r="D2167" s="1163" t="s">
        <v>618</v>
      </c>
    </row>
    <row r="2168" spans="1:4" s="1176" customFormat="1" ht="11.25" customHeight="1" x14ac:dyDescent="0.2">
      <c r="A2168" s="1426"/>
      <c r="B2168" s="1157">
        <v>500</v>
      </c>
      <c r="C2168" s="1157">
        <v>500</v>
      </c>
      <c r="D2168" s="1164" t="s">
        <v>11</v>
      </c>
    </row>
    <row r="2169" spans="1:4" s="1176" customFormat="1" ht="11.25" customHeight="1" x14ac:dyDescent="0.2">
      <c r="A2169" s="1425" t="s">
        <v>5347</v>
      </c>
      <c r="B2169" s="1162">
        <v>5000</v>
      </c>
      <c r="C2169" s="1162">
        <v>0</v>
      </c>
      <c r="D2169" s="1163" t="s">
        <v>620</v>
      </c>
    </row>
    <row r="2170" spans="1:4" s="1176" customFormat="1" ht="11.25" customHeight="1" x14ac:dyDescent="0.2">
      <c r="A2170" s="1426"/>
      <c r="B2170" s="1157">
        <v>5000</v>
      </c>
      <c r="C2170" s="1157">
        <v>0</v>
      </c>
      <c r="D2170" s="1164" t="s">
        <v>11</v>
      </c>
    </row>
    <row r="2171" spans="1:4" s="1176" customFormat="1" ht="11.25" customHeight="1" x14ac:dyDescent="0.2">
      <c r="A2171" s="1425" t="s">
        <v>3514</v>
      </c>
      <c r="B2171" s="1162">
        <v>250</v>
      </c>
      <c r="C2171" s="1162">
        <v>250</v>
      </c>
      <c r="D2171" s="1163" t="s">
        <v>4939</v>
      </c>
    </row>
    <row r="2172" spans="1:4" s="1176" customFormat="1" ht="11.25" customHeight="1" x14ac:dyDescent="0.2">
      <c r="A2172" s="1426"/>
      <c r="B2172" s="1157">
        <v>250</v>
      </c>
      <c r="C2172" s="1157">
        <v>250</v>
      </c>
      <c r="D2172" s="1164" t="s">
        <v>11</v>
      </c>
    </row>
    <row r="2173" spans="1:4" s="1176" customFormat="1" ht="11.25" customHeight="1" x14ac:dyDescent="0.2">
      <c r="A2173" s="1425" t="s">
        <v>3095</v>
      </c>
      <c r="B2173" s="1162">
        <v>50</v>
      </c>
      <c r="C2173" s="1162">
        <v>50</v>
      </c>
      <c r="D2173" s="1163" t="s">
        <v>4939</v>
      </c>
    </row>
    <row r="2174" spans="1:4" s="1176" customFormat="1" ht="11.25" customHeight="1" x14ac:dyDescent="0.2">
      <c r="A2174" s="1426"/>
      <c r="B2174" s="1157">
        <v>50</v>
      </c>
      <c r="C2174" s="1157">
        <v>50</v>
      </c>
      <c r="D2174" s="1164" t="s">
        <v>11</v>
      </c>
    </row>
    <row r="2175" spans="1:4" s="1176" customFormat="1" ht="11.25" customHeight="1" x14ac:dyDescent="0.2">
      <c r="A2175" s="1425" t="s">
        <v>2931</v>
      </c>
      <c r="B2175" s="1162">
        <v>2500</v>
      </c>
      <c r="C2175" s="1162">
        <v>2500</v>
      </c>
      <c r="D2175" s="1163" t="s">
        <v>620</v>
      </c>
    </row>
    <row r="2176" spans="1:4" s="1176" customFormat="1" ht="11.25" customHeight="1" x14ac:dyDescent="0.2">
      <c r="A2176" s="1425"/>
      <c r="B2176" s="1162">
        <v>200</v>
      </c>
      <c r="C2176" s="1162">
        <v>200</v>
      </c>
      <c r="D2176" s="1163" t="s">
        <v>4939</v>
      </c>
    </row>
    <row r="2177" spans="1:4" s="1176" customFormat="1" ht="11.25" customHeight="1" x14ac:dyDescent="0.2">
      <c r="A2177" s="1426"/>
      <c r="B2177" s="1157">
        <v>2700</v>
      </c>
      <c r="C2177" s="1157">
        <v>2700</v>
      </c>
      <c r="D2177" s="1164" t="s">
        <v>11</v>
      </c>
    </row>
    <row r="2178" spans="1:4" s="1176" customFormat="1" ht="11.25" customHeight="1" x14ac:dyDescent="0.2">
      <c r="A2178" s="1425" t="s">
        <v>2932</v>
      </c>
      <c r="B2178" s="1162">
        <v>236</v>
      </c>
      <c r="C2178" s="1162">
        <v>236</v>
      </c>
      <c r="D2178" s="1163" t="s">
        <v>618</v>
      </c>
    </row>
    <row r="2179" spans="1:4" s="1176" customFormat="1" ht="11.25" customHeight="1" x14ac:dyDescent="0.2">
      <c r="A2179" s="1426"/>
      <c r="B2179" s="1157">
        <v>236</v>
      </c>
      <c r="C2179" s="1157">
        <v>236</v>
      </c>
      <c r="D2179" s="1164" t="s">
        <v>11</v>
      </c>
    </row>
    <row r="2180" spans="1:4" s="1176" customFormat="1" ht="11.25" customHeight="1" x14ac:dyDescent="0.2">
      <c r="A2180" s="1425" t="s">
        <v>5348</v>
      </c>
      <c r="B2180" s="1162">
        <v>223</v>
      </c>
      <c r="C2180" s="1162">
        <v>223</v>
      </c>
      <c r="D2180" s="1163" t="s">
        <v>618</v>
      </c>
    </row>
    <row r="2181" spans="1:4" s="1176" customFormat="1" ht="11.25" customHeight="1" x14ac:dyDescent="0.2">
      <c r="A2181" s="1426"/>
      <c r="B2181" s="1157">
        <v>223</v>
      </c>
      <c r="C2181" s="1157">
        <v>223</v>
      </c>
      <c r="D2181" s="1164" t="s">
        <v>11</v>
      </c>
    </row>
    <row r="2182" spans="1:4" s="1176" customFormat="1" ht="11.25" customHeight="1" x14ac:dyDescent="0.2">
      <c r="A2182" s="1425" t="s">
        <v>3515</v>
      </c>
      <c r="B2182" s="1162">
        <v>343</v>
      </c>
      <c r="C2182" s="1162">
        <v>343</v>
      </c>
      <c r="D2182" s="1163" t="s">
        <v>618</v>
      </c>
    </row>
    <row r="2183" spans="1:4" s="1176" customFormat="1" ht="11.25" customHeight="1" x14ac:dyDescent="0.2">
      <c r="A2183" s="1426"/>
      <c r="B2183" s="1157">
        <v>343</v>
      </c>
      <c r="C2183" s="1157">
        <v>343</v>
      </c>
      <c r="D2183" s="1164" t="s">
        <v>11</v>
      </c>
    </row>
    <row r="2184" spans="1:4" s="1176" customFormat="1" ht="11.25" customHeight="1" x14ac:dyDescent="0.2">
      <c r="A2184" s="1425" t="s">
        <v>4388</v>
      </c>
      <c r="B2184" s="1162">
        <v>150</v>
      </c>
      <c r="C2184" s="1162">
        <v>150</v>
      </c>
      <c r="D2184" s="1163" t="s">
        <v>4939</v>
      </c>
    </row>
    <row r="2185" spans="1:4" s="1176" customFormat="1" ht="11.25" customHeight="1" x14ac:dyDescent="0.2">
      <c r="A2185" s="1426"/>
      <c r="B2185" s="1157">
        <v>150</v>
      </c>
      <c r="C2185" s="1157">
        <v>150</v>
      </c>
      <c r="D2185" s="1164" t="s">
        <v>11</v>
      </c>
    </row>
    <row r="2186" spans="1:4" s="1176" customFormat="1" ht="11.25" customHeight="1" x14ac:dyDescent="0.2">
      <c r="A2186" s="1425" t="s">
        <v>5349</v>
      </c>
      <c r="B2186" s="1162">
        <v>500</v>
      </c>
      <c r="C2186" s="1162">
        <v>500</v>
      </c>
      <c r="D2186" s="1163" t="s">
        <v>618</v>
      </c>
    </row>
    <row r="2187" spans="1:4" s="1176" customFormat="1" ht="11.25" customHeight="1" x14ac:dyDescent="0.2">
      <c r="A2187" s="1426"/>
      <c r="B2187" s="1157">
        <v>500</v>
      </c>
      <c r="C2187" s="1157">
        <v>500</v>
      </c>
      <c r="D2187" s="1164" t="s">
        <v>11</v>
      </c>
    </row>
    <row r="2188" spans="1:4" s="1176" customFormat="1" ht="11.25" customHeight="1" x14ac:dyDescent="0.2">
      <c r="A2188" s="1425" t="s">
        <v>4389</v>
      </c>
      <c r="B2188" s="1162">
        <v>190</v>
      </c>
      <c r="C2188" s="1162">
        <v>190</v>
      </c>
      <c r="D2188" s="1163" t="s">
        <v>4939</v>
      </c>
    </row>
    <row r="2189" spans="1:4" s="1176" customFormat="1" ht="11.25" customHeight="1" x14ac:dyDescent="0.2">
      <c r="A2189" s="1426"/>
      <c r="B2189" s="1157">
        <v>190</v>
      </c>
      <c r="C2189" s="1157">
        <v>190</v>
      </c>
      <c r="D2189" s="1164" t="s">
        <v>11</v>
      </c>
    </row>
    <row r="2190" spans="1:4" s="1176" customFormat="1" ht="11.25" customHeight="1" x14ac:dyDescent="0.2">
      <c r="A2190" s="1425" t="s">
        <v>4390</v>
      </c>
      <c r="B2190" s="1162">
        <v>250</v>
      </c>
      <c r="C2190" s="1162">
        <v>250</v>
      </c>
      <c r="D2190" s="1163" t="s">
        <v>4939</v>
      </c>
    </row>
    <row r="2191" spans="1:4" s="1176" customFormat="1" ht="11.25" customHeight="1" x14ac:dyDescent="0.2">
      <c r="A2191" s="1426"/>
      <c r="B2191" s="1157">
        <v>250</v>
      </c>
      <c r="C2191" s="1157">
        <v>250</v>
      </c>
      <c r="D2191" s="1164" t="s">
        <v>11</v>
      </c>
    </row>
    <row r="2192" spans="1:4" s="1176" customFormat="1" ht="11.25" customHeight="1" x14ac:dyDescent="0.2">
      <c r="A2192" s="1425" t="s">
        <v>5350</v>
      </c>
      <c r="B2192" s="1162">
        <v>411</v>
      </c>
      <c r="C2192" s="1162">
        <v>411</v>
      </c>
      <c r="D2192" s="1163" t="s">
        <v>618</v>
      </c>
    </row>
    <row r="2193" spans="1:4" s="1176" customFormat="1" ht="11.25" customHeight="1" x14ac:dyDescent="0.2">
      <c r="A2193" s="1426"/>
      <c r="B2193" s="1157">
        <v>411</v>
      </c>
      <c r="C2193" s="1157">
        <v>411</v>
      </c>
      <c r="D2193" s="1164" t="s">
        <v>11</v>
      </c>
    </row>
    <row r="2194" spans="1:4" s="1176" customFormat="1" ht="11.25" customHeight="1" x14ac:dyDescent="0.2">
      <c r="A2194" s="1425" t="s">
        <v>4391</v>
      </c>
      <c r="B2194" s="1162">
        <v>200</v>
      </c>
      <c r="C2194" s="1162">
        <v>200</v>
      </c>
      <c r="D2194" s="1163" t="s">
        <v>4939</v>
      </c>
    </row>
    <row r="2195" spans="1:4" s="1176" customFormat="1" ht="11.25" customHeight="1" x14ac:dyDescent="0.2">
      <c r="A2195" s="1426"/>
      <c r="B2195" s="1157">
        <v>200</v>
      </c>
      <c r="C2195" s="1157">
        <v>200</v>
      </c>
      <c r="D2195" s="1164" t="s">
        <v>11</v>
      </c>
    </row>
    <row r="2196" spans="1:4" s="1176" customFormat="1" ht="11.25" customHeight="1" x14ac:dyDescent="0.2">
      <c r="A2196" s="1425" t="s">
        <v>1909</v>
      </c>
      <c r="B2196" s="1162">
        <v>200</v>
      </c>
      <c r="C2196" s="1162">
        <v>200</v>
      </c>
      <c r="D2196" s="1163" t="s">
        <v>618</v>
      </c>
    </row>
    <row r="2197" spans="1:4" s="1176" customFormat="1" ht="11.25" customHeight="1" x14ac:dyDescent="0.2">
      <c r="A2197" s="1426"/>
      <c r="B2197" s="1157">
        <v>200</v>
      </c>
      <c r="C2197" s="1157">
        <v>200</v>
      </c>
      <c r="D2197" s="1164" t="s">
        <v>11</v>
      </c>
    </row>
    <row r="2198" spans="1:4" s="1176" customFormat="1" ht="11.25" customHeight="1" x14ac:dyDescent="0.2">
      <c r="A2198" s="1425" t="s">
        <v>4392</v>
      </c>
      <c r="B2198" s="1162">
        <v>300</v>
      </c>
      <c r="C2198" s="1162">
        <v>300</v>
      </c>
      <c r="D2198" s="1163" t="s">
        <v>4939</v>
      </c>
    </row>
    <row r="2199" spans="1:4" s="1176" customFormat="1" ht="11.25" customHeight="1" x14ac:dyDescent="0.2">
      <c r="A2199" s="1426"/>
      <c r="B2199" s="1157">
        <v>300</v>
      </c>
      <c r="C2199" s="1157">
        <v>300</v>
      </c>
      <c r="D2199" s="1164" t="s">
        <v>11</v>
      </c>
    </row>
    <row r="2200" spans="1:4" s="1176" customFormat="1" ht="11.25" customHeight="1" x14ac:dyDescent="0.2">
      <c r="A2200" s="1425" t="s">
        <v>4393</v>
      </c>
      <c r="B2200" s="1162">
        <v>200</v>
      </c>
      <c r="C2200" s="1162">
        <v>200</v>
      </c>
      <c r="D2200" s="1163" t="s">
        <v>4939</v>
      </c>
    </row>
    <row r="2201" spans="1:4" s="1176" customFormat="1" ht="11.25" customHeight="1" x14ac:dyDescent="0.2">
      <c r="A2201" s="1426"/>
      <c r="B2201" s="1157">
        <v>200</v>
      </c>
      <c r="C2201" s="1157">
        <v>200</v>
      </c>
      <c r="D2201" s="1164" t="s">
        <v>11</v>
      </c>
    </row>
    <row r="2202" spans="1:4" s="1176" customFormat="1" ht="11.25" customHeight="1" x14ac:dyDescent="0.2">
      <c r="A2202" s="1425" t="s">
        <v>1910</v>
      </c>
      <c r="B2202" s="1162">
        <v>80</v>
      </c>
      <c r="C2202" s="1162">
        <v>80</v>
      </c>
      <c r="D2202" s="1163" t="s">
        <v>4942</v>
      </c>
    </row>
    <row r="2203" spans="1:4" s="1176" customFormat="1" ht="11.25" customHeight="1" x14ac:dyDescent="0.2">
      <c r="A2203" s="1426"/>
      <c r="B2203" s="1157">
        <v>80</v>
      </c>
      <c r="C2203" s="1157">
        <v>80</v>
      </c>
      <c r="D2203" s="1164" t="s">
        <v>11</v>
      </c>
    </row>
    <row r="2204" spans="1:4" s="1176" customFormat="1" ht="11.25" customHeight="1" x14ac:dyDescent="0.2">
      <c r="A2204" s="1425" t="s">
        <v>5351</v>
      </c>
      <c r="B2204" s="1162">
        <v>500</v>
      </c>
      <c r="C2204" s="1162">
        <v>500</v>
      </c>
      <c r="D2204" s="1163" t="s">
        <v>618</v>
      </c>
    </row>
    <row r="2205" spans="1:4" s="1176" customFormat="1" ht="11.25" customHeight="1" x14ac:dyDescent="0.2">
      <c r="A2205" s="1426"/>
      <c r="B2205" s="1157">
        <v>500</v>
      </c>
      <c r="C2205" s="1157">
        <v>500</v>
      </c>
      <c r="D2205" s="1164" t="s">
        <v>11</v>
      </c>
    </row>
    <row r="2206" spans="1:4" s="1176" customFormat="1" ht="11.25" customHeight="1" x14ac:dyDescent="0.2">
      <c r="A2206" s="1425" t="s">
        <v>1911</v>
      </c>
      <c r="B2206" s="1162">
        <v>50</v>
      </c>
      <c r="C2206" s="1162">
        <v>50</v>
      </c>
      <c r="D2206" s="1163" t="s">
        <v>619</v>
      </c>
    </row>
    <row r="2207" spans="1:4" s="1176" customFormat="1" ht="11.25" customHeight="1" x14ac:dyDescent="0.2">
      <c r="A2207" s="1425"/>
      <c r="B2207" s="1162">
        <v>5000</v>
      </c>
      <c r="C2207" s="1162">
        <v>5000</v>
      </c>
      <c r="D2207" s="1163" t="s">
        <v>4939</v>
      </c>
    </row>
    <row r="2208" spans="1:4" s="1176" customFormat="1" ht="11.25" customHeight="1" x14ac:dyDescent="0.2">
      <c r="A2208" s="1426"/>
      <c r="B2208" s="1157">
        <v>5050</v>
      </c>
      <c r="C2208" s="1157">
        <v>5050</v>
      </c>
      <c r="D2208" s="1164" t="s">
        <v>11</v>
      </c>
    </row>
    <row r="2209" spans="1:4" s="1176" customFormat="1" ht="11.25" customHeight="1" x14ac:dyDescent="0.2">
      <c r="A2209" s="1425" t="s">
        <v>4394</v>
      </c>
      <c r="B2209" s="1162">
        <v>500</v>
      </c>
      <c r="C2209" s="1162">
        <v>500</v>
      </c>
      <c r="D2209" s="1163" t="s">
        <v>4939</v>
      </c>
    </row>
    <row r="2210" spans="1:4" s="1176" customFormat="1" ht="11.25" customHeight="1" x14ac:dyDescent="0.2">
      <c r="A2210" s="1426"/>
      <c r="B2210" s="1157">
        <v>500</v>
      </c>
      <c r="C2210" s="1157">
        <v>500</v>
      </c>
      <c r="D2210" s="1164" t="s">
        <v>11</v>
      </c>
    </row>
    <row r="2211" spans="1:4" s="1176" customFormat="1" ht="11.25" customHeight="1" x14ac:dyDescent="0.2">
      <c r="A2211" s="1425" t="s">
        <v>4395</v>
      </c>
      <c r="B2211" s="1162">
        <v>500</v>
      </c>
      <c r="C2211" s="1162">
        <v>500</v>
      </c>
      <c r="D2211" s="1163" t="s">
        <v>4939</v>
      </c>
    </row>
    <row r="2212" spans="1:4" s="1176" customFormat="1" ht="11.25" customHeight="1" x14ac:dyDescent="0.2">
      <c r="A2212" s="1426"/>
      <c r="B2212" s="1157">
        <v>500</v>
      </c>
      <c r="C2212" s="1157">
        <v>500</v>
      </c>
      <c r="D2212" s="1164" t="s">
        <v>11</v>
      </c>
    </row>
    <row r="2213" spans="1:4" s="1176" customFormat="1" ht="11.25" customHeight="1" x14ac:dyDescent="0.2">
      <c r="A2213" s="1425" t="s">
        <v>3375</v>
      </c>
      <c r="B2213" s="1162">
        <v>75</v>
      </c>
      <c r="C2213" s="1162">
        <v>75</v>
      </c>
      <c r="D2213" s="1163" t="s">
        <v>4945</v>
      </c>
    </row>
    <row r="2214" spans="1:4" s="1176" customFormat="1" ht="11.25" customHeight="1" x14ac:dyDescent="0.2">
      <c r="A2214" s="1426"/>
      <c r="B2214" s="1157">
        <v>75</v>
      </c>
      <c r="C2214" s="1157">
        <v>75</v>
      </c>
      <c r="D2214" s="1164" t="s">
        <v>11</v>
      </c>
    </row>
    <row r="2215" spans="1:4" s="1176" customFormat="1" ht="11.25" customHeight="1" x14ac:dyDescent="0.2">
      <c r="A2215" s="1425" t="s">
        <v>3894</v>
      </c>
      <c r="B2215" s="1162">
        <v>500</v>
      </c>
      <c r="C2215" s="1162">
        <v>500</v>
      </c>
      <c r="D2215" s="1163" t="s">
        <v>618</v>
      </c>
    </row>
    <row r="2216" spans="1:4" s="1176" customFormat="1" ht="11.25" customHeight="1" x14ac:dyDescent="0.2">
      <c r="A2216" s="1426"/>
      <c r="B2216" s="1157">
        <v>500</v>
      </c>
      <c r="C2216" s="1157">
        <v>500</v>
      </c>
      <c r="D2216" s="1164" t="s">
        <v>11</v>
      </c>
    </row>
    <row r="2217" spans="1:4" s="1176" customFormat="1" ht="11.25" customHeight="1" x14ac:dyDescent="0.2">
      <c r="A2217" s="1425" t="s">
        <v>3893</v>
      </c>
      <c r="B2217" s="1162">
        <v>500</v>
      </c>
      <c r="C2217" s="1162">
        <v>500</v>
      </c>
      <c r="D2217" s="1163" t="s">
        <v>618</v>
      </c>
    </row>
    <row r="2218" spans="1:4" s="1176" customFormat="1" ht="11.25" customHeight="1" x14ac:dyDescent="0.2">
      <c r="A2218" s="1426"/>
      <c r="B2218" s="1157">
        <v>500</v>
      </c>
      <c r="C2218" s="1157">
        <v>500</v>
      </c>
      <c r="D2218" s="1164" t="s">
        <v>11</v>
      </c>
    </row>
    <row r="2219" spans="1:4" s="1176" customFormat="1" ht="11.25" customHeight="1" x14ac:dyDescent="0.2">
      <c r="A2219" s="1425" t="s">
        <v>2933</v>
      </c>
      <c r="B2219" s="1162">
        <v>310</v>
      </c>
      <c r="C2219" s="1162">
        <v>310</v>
      </c>
      <c r="D2219" s="1163" t="s">
        <v>618</v>
      </c>
    </row>
    <row r="2220" spans="1:4" s="1176" customFormat="1" ht="11.25" customHeight="1" x14ac:dyDescent="0.2">
      <c r="A2220" s="1426"/>
      <c r="B2220" s="1157">
        <v>310</v>
      </c>
      <c r="C2220" s="1157">
        <v>310</v>
      </c>
      <c r="D2220" s="1164" t="s">
        <v>11</v>
      </c>
    </row>
    <row r="2221" spans="1:4" s="1176" customFormat="1" ht="11.25" customHeight="1" x14ac:dyDescent="0.2">
      <c r="A2221" s="1425" t="s">
        <v>5352</v>
      </c>
      <c r="B2221" s="1162">
        <v>500</v>
      </c>
      <c r="C2221" s="1162">
        <v>499.97834</v>
      </c>
      <c r="D2221" s="1163" t="s">
        <v>618</v>
      </c>
    </row>
    <row r="2222" spans="1:4" s="1176" customFormat="1" ht="11.25" customHeight="1" x14ac:dyDescent="0.2">
      <c r="A2222" s="1426"/>
      <c r="B2222" s="1157">
        <v>500</v>
      </c>
      <c r="C2222" s="1157">
        <v>499.97834</v>
      </c>
      <c r="D2222" s="1164" t="s">
        <v>11</v>
      </c>
    </row>
    <row r="2223" spans="1:4" s="1176" customFormat="1" ht="11.25" customHeight="1" x14ac:dyDescent="0.2">
      <c r="A2223" s="1425" t="s">
        <v>4396</v>
      </c>
      <c r="B2223" s="1162">
        <v>70</v>
      </c>
      <c r="C2223" s="1162">
        <v>70</v>
      </c>
      <c r="D2223" s="1163" t="s">
        <v>4939</v>
      </c>
    </row>
    <row r="2224" spans="1:4" s="1176" customFormat="1" ht="11.25" customHeight="1" x14ac:dyDescent="0.2">
      <c r="A2224" s="1426"/>
      <c r="B2224" s="1157">
        <v>70</v>
      </c>
      <c r="C2224" s="1157">
        <v>70</v>
      </c>
      <c r="D2224" s="1164" t="s">
        <v>11</v>
      </c>
    </row>
    <row r="2225" spans="1:4" s="1176" customFormat="1" ht="11.25" customHeight="1" x14ac:dyDescent="0.2">
      <c r="A2225" s="1425" t="s">
        <v>5353</v>
      </c>
      <c r="B2225" s="1162">
        <v>3800</v>
      </c>
      <c r="C2225" s="1162">
        <v>0</v>
      </c>
      <c r="D2225" s="1163" t="s">
        <v>620</v>
      </c>
    </row>
    <row r="2226" spans="1:4" s="1176" customFormat="1" ht="11.25" customHeight="1" x14ac:dyDescent="0.2">
      <c r="A2226" s="1426"/>
      <c r="B2226" s="1157">
        <v>3800</v>
      </c>
      <c r="C2226" s="1157">
        <v>0</v>
      </c>
      <c r="D2226" s="1164" t="s">
        <v>11</v>
      </c>
    </row>
    <row r="2227" spans="1:4" s="1176" customFormat="1" ht="11.25" customHeight="1" x14ac:dyDescent="0.2">
      <c r="A2227" s="1425" t="s">
        <v>3537</v>
      </c>
      <c r="B2227" s="1162">
        <v>150</v>
      </c>
      <c r="C2227" s="1162">
        <v>150</v>
      </c>
      <c r="D2227" s="1163" t="s">
        <v>4939</v>
      </c>
    </row>
    <row r="2228" spans="1:4" s="1176" customFormat="1" ht="11.25" customHeight="1" x14ac:dyDescent="0.2">
      <c r="A2228" s="1426"/>
      <c r="B2228" s="1157">
        <v>150</v>
      </c>
      <c r="C2228" s="1157">
        <v>150</v>
      </c>
      <c r="D2228" s="1164" t="s">
        <v>11</v>
      </c>
    </row>
    <row r="2229" spans="1:4" s="1176" customFormat="1" ht="11.25" customHeight="1" x14ac:dyDescent="0.2">
      <c r="A2229" s="1425" t="s">
        <v>4397</v>
      </c>
      <c r="B2229" s="1162">
        <v>500</v>
      </c>
      <c r="C2229" s="1162">
        <v>500</v>
      </c>
      <c r="D2229" s="1163" t="s">
        <v>4939</v>
      </c>
    </row>
    <row r="2230" spans="1:4" s="1176" customFormat="1" ht="11.25" customHeight="1" x14ac:dyDescent="0.2">
      <c r="A2230" s="1426"/>
      <c r="B2230" s="1157">
        <v>500</v>
      </c>
      <c r="C2230" s="1157">
        <v>500</v>
      </c>
      <c r="D2230" s="1164" t="s">
        <v>11</v>
      </c>
    </row>
    <row r="2231" spans="1:4" s="1176" customFormat="1" ht="11.25" customHeight="1" x14ac:dyDescent="0.2">
      <c r="A2231" s="1425" t="s">
        <v>4398</v>
      </c>
      <c r="B2231" s="1162">
        <v>200</v>
      </c>
      <c r="C2231" s="1162">
        <v>200</v>
      </c>
      <c r="D2231" s="1163" t="s">
        <v>4939</v>
      </c>
    </row>
    <row r="2232" spans="1:4" s="1176" customFormat="1" ht="11.25" customHeight="1" x14ac:dyDescent="0.2">
      <c r="A2232" s="1426"/>
      <c r="B2232" s="1157">
        <v>200</v>
      </c>
      <c r="C2232" s="1157">
        <v>200</v>
      </c>
      <c r="D2232" s="1164" t="s">
        <v>11</v>
      </c>
    </row>
    <row r="2233" spans="1:4" s="1176" customFormat="1" ht="11.25" customHeight="1" x14ac:dyDescent="0.2">
      <c r="A2233" s="1425" t="s">
        <v>5354</v>
      </c>
      <c r="B2233" s="1162">
        <v>286</v>
      </c>
      <c r="C2233" s="1162">
        <v>286</v>
      </c>
      <c r="D2233" s="1163" t="s">
        <v>618</v>
      </c>
    </row>
    <row r="2234" spans="1:4" s="1176" customFormat="1" ht="11.25" customHeight="1" x14ac:dyDescent="0.2">
      <c r="A2234" s="1426"/>
      <c r="B2234" s="1157">
        <v>286</v>
      </c>
      <c r="C2234" s="1157">
        <v>286</v>
      </c>
      <c r="D2234" s="1164" t="s">
        <v>11</v>
      </c>
    </row>
    <row r="2235" spans="1:4" s="1176" customFormat="1" ht="11.25" customHeight="1" x14ac:dyDescent="0.2">
      <c r="A2235" s="1425" t="s">
        <v>2652</v>
      </c>
      <c r="B2235" s="1162">
        <v>500</v>
      </c>
      <c r="C2235" s="1162">
        <v>500</v>
      </c>
      <c r="D2235" s="1163" t="s">
        <v>4939</v>
      </c>
    </row>
    <row r="2236" spans="1:4" s="1176" customFormat="1" ht="11.25" customHeight="1" x14ac:dyDescent="0.2">
      <c r="A2236" s="1426"/>
      <c r="B2236" s="1157">
        <v>500</v>
      </c>
      <c r="C2236" s="1157">
        <v>500</v>
      </c>
      <c r="D2236" s="1164" t="s">
        <v>11</v>
      </c>
    </row>
    <row r="2237" spans="1:4" s="1176" customFormat="1" ht="11.25" customHeight="1" x14ac:dyDescent="0.2">
      <c r="A2237" s="1425" t="s">
        <v>5355</v>
      </c>
      <c r="B2237" s="1162">
        <v>500</v>
      </c>
      <c r="C2237" s="1162">
        <v>500</v>
      </c>
      <c r="D2237" s="1163" t="s">
        <v>618</v>
      </c>
    </row>
    <row r="2238" spans="1:4" s="1176" customFormat="1" ht="11.25" customHeight="1" x14ac:dyDescent="0.2">
      <c r="A2238" s="1426"/>
      <c r="B2238" s="1157">
        <v>500</v>
      </c>
      <c r="C2238" s="1157">
        <v>500</v>
      </c>
      <c r="D2238" s="1164" t="s">
        <v>11</v>
      </c>
    </row>
    <row r="2239" spans="1:4" s="1176" customFormat="1" ht="11.25" customHeight="1" x14ac:dyDescent="0.2">
      <c r="A2239" s="1425" t="s">
        <v>5356</v>
      </c>
      <c r="B2239" s="1162">
        <v>500</v>
      </c>
      <c r="C2239" s="1162">
        <v>500</v>
      </c>
      <c r="D2239" s="1163" t="s">
        <v>618</v>
      </c>
    </row>
    <row r="2240" spans="1:4" s="1176" customFormat="1" ht="11.25" customHeight="1" x14ac:dyDescent="0.2">
      <c r="A2240" s="1426"/>
      <c r="B2240" s="1157">
        <v>500</v>
      </c>
      <c r="C2240" s="1157">
        <v>500</v>
      </c>
      <c r="D2240" s="1164" t="s">
        <v>11</v>
      </c>
    </row>
    <row r="2241" spans="1:4" s="1176" customFormat="1" ht="11.25" customHeight="1" x14ac:dyDescent="0.2">
      <c r="A2241" s="1425" t="s">
        <v>3895</v>
      </c>
      <c r="B2241" s="1162">
        <v>405.87</v>
      </c>
      <c r="C2241" s="1162">
        <v>405.86900000000003</v>
      </c>
      <c r="D2241" s="1163" t="s">
        <v>620</v>
      </c>
    </row>
    <row r="2242" spans="1:4" s="1176" customFormat="1" ht="11.25" customHeight="1" x14ac:dyDescent="0.2">
      <c r="A2242" s="1426"/>
      <c r="B2242" s="1157">
        <v>405.87</v>
      </c>
      <c r="C2242" s="1157">
        <v>405.86900000000003</v>
      </c>
      <c r="D2242" s="1164" t="s">
        <v>11</v>
      </c>
    </row>
    <row r="2243" spans="1:4" s="1176" customFormat="1" ht="11.25" customHeight="1" x14ac:dyDescent="0.2">
      <c r="A2243" s="1425" t="s">
        <v>3516</v>
      </c>
      <c r="B2243" s="1162">
        <v>200</v>
      </c>
      <c r="C2243" s="1162">
        <v>200</v>
      </c>
      <c r="D2243" s="1163" t="s">
        <v>4939</v>
      </c>
    </row>
    <row r="2244" spans="1:4" s="1176" customFormat="1" ht="11.25" customHeight="1" x14ac:dyDescent="0.2">
      <c r="A2244" s="1426"/>
      <c r="B2244" s="1157">
        <v>200</v>
      </c>
      <c r="C2244" s="1157">
        <v>200</v>
      </c>
      <c r="D2244" s="1164" t="s">
        <v>11</v>
      </c>
    </row>
    <row r="2245" spans="1:4" s="1176" customFormat="1" ht="11.25" customHeight="1" x14ac:dyDescent="0.2">
      <c r="A2245" s="1425" t="s">
        <v>3096</v>
      </c>
      <c r="B2245" s="1162">
        <v>200</v>
      </c>
      <c r="C2245" s="1162">
        <v>200</v>
      </c>
      <c r="D2245" s="1163" t="s">
        <v>4939</v>
      </c>
    </row>
    <row r="2246" spans="1:4" s="1176" customFormat="1" ht="11.25" customHeight="1" x14ac:dyDescent="0.2">
      <c r="A2246" s="1426"/>
      <c r="B2246" s="1157">
        <v>200</v>
      </c>
      <c r="C2246" s="1157">
        <v>200</v>
      </c>
      <c r="D2246" s="1164" t="s">
        <v>11</v>
      </c>
    </row>
    <row r="2247" spans="1:4" s="1176" customFormat="1" ht="11.25" customHeight="1" x14ac:dyDescent="0.2">
      <c r="A2247" s="1425" t="s">
        <v>4399</v>
      </c>
      <c r="B2247" s="1162">
        <v>300</v>
      </c>
      <c r="C2247" s="1162">
        <v>300</v>
      </c>
      <c r="D2247" s="1163" t="s">
        <v>4939</v>
      </c>
    </row>
    <row r="2248" spans="1:4" s="1176" customFormat="1" ht="11.25" customHeight="1" x14ac:dyDescent="0.2">
      <c r="A2248" s="1426"/>
      <c r="B2248" s="1157">
        <v>300</v>
      </c>
      <c r="C2248" s="1157">
        <v>300</v>
      </c>
      <c r="D2248" s="1164" t="s">
        <v>11</v>
      </c>
    </row>
    <row r="2249" spans="1:4" s="1176" customFormat="1" ht="11.25" customHeight="1" x14ac:dyDescent="0.2">
      <c r="A2249" s="1425" t="s">
        <v>3517</v>
      </c>
      <c r="B2249" s="1162">
        <v>199</v>
      </c>
      <c r="C2249" s="1162">
        <v>199</v>
      </c>
      <c r="D2249" s="1163" t="s">
        <v>5015</v>
      </c>
    </row>
    <row r="2250" spans="1:4" s="1176" customFormat="1" ht="11.25" customHeight="1" x14ac:dyDescent="0.2">
      <c r="A2250" s="1426"/>
      <c r="B2250" s="1157">
        <v>199</v>
      </c>
      <c r="C2250" s="1157">
        <v>199</v>
      </c>
      <c r="D2250" s="1164" t="s">
        <v>11</v>
      </c>
    </row>
    <row r="2251" spans="1:4" s="1176" customFormat="1" ht="11.25" customHeight="1" x14ac:dyDescent="0.2">
      <c r="A2251" s="1425" t="s">
        <v>4530</v>
      </c>
      <c r="B2251" s="1162">
        <v>200</v>
      </c>
      <c r="C2251" s="1162">
        <v>200</v>
      </c>
      <c r="D2251" s="1163" t="s">
        <v>5015</v>
      </c>
    </row>
    <row r="2252" spans="1:4" s="1176" customFormat="1" ht="11.25" customHeight="1" x14ac:dyDescent="0.2">
      <c r="A2252" s="1426"/>
      <c r="B2252" s="1157">
        <v>200</v>
      </c>
      <c r="C2252" s="1157">
        <v>200</v>
      </c>
      <c r="D2252" s="1164" t="s">
        <v>11</v>
      </c>
    </row>
    <row r="2253" spans="1:4" s="1176" customFormat="1" ht="11.25" customHeight="1" x14ac:dyDescent="0.2">
      <c r="A2253" s="1425" t="s">
        <v>5357</v>
      </c>
      <c r="B2253" s="1162">
        <v>40</v>
      </c>
      <c r="C2253" s="1162">
        <v>40</v>
      </c>
      <c r="D2253" s="1163" t="s">
        <v>3300</v>
      </c>
    </row>
    <row r="2254" spans="1:4" s="1176" customFormat="1" ht="11.25" customHeight="1" x14ac:dyDescent="0.2">
      <c r="A2254" s="1426"/>
      <c r="B2254" s="1157">
        <v>40</v>
      </c>
      <c r="C2254" s="1157">
        <v>40</v>
      </c>
      <c r="D2254" s="1164" t="s">
        <v>11</v>
      </c>
    </row>
    <row r="2255" spans="1:4" s="1176" customFormat="1" ht="11.25" customHeight="1" x14ac:dyDescent="0.2">
      <c r="A2255" s="1425" t="s">
        <v>1912</v>
      </c>
      <c r="B2255" s="1162">
        <v>50</v>
      </c>
      <c r="C2255" s="1162">
        <v>50</v>
      </c>
      <c r="D2255" s="1163" t="s">
        <v>2641</v>
      </c>
    </row>
    <row r="2256" spans="1:4" s="1176" customFormat="1" ht="11.25" customHeight="1" x14ac:dyDescent="0.2">
      <c r="A2256" s="1426"/>
      <c r="B2256" s="1157">
        <v>50</v>
      </c>
      <c r="C2256" s="1157">
        <v>50</v>
      </c>
      <c r="D2256" s="1164" t="s">
        <v>11</v>
      </c>
    </row>
    <row r="2257" spans="1:4" s="1176" customFormat="1" ht="11.25" customHeight="1" x14ac:dyDescent="0.2">
      <c r="A2257" s="1425" t="s">
        <v>5358</v>
      </c>
      <c r="B2257" s="1162">
        <v>150</v>
      </c>
      <c r="C2257" s="1162">
        <v>0</v>
      </c>
      <c r="D2257" s="1163" t="s">
        <v>3492</v>
      </c>
    </row>
    <row r="2258" spans="1:4" s="1176" customFormat="1" ht="11.25" customHeight="1" x14ac:dyDescent="0.2">
      <c r="A2258" s="1426"/>
      <c r="B2258" s="1157">
        <v>150</v>
      </c>
      <c r="C2258" s="1157">
        <v>0</v>
      </c>
      <c r="D2258" s="1164" t="s">
        <v>11</v>
      </c>
    </row>
    <row r="2259" spans="1:4" s="1176" customFormat="1" ht="11.25" customHeight="1" x14ac:dyDescent="0.2">
      <c r="A2259" s="1425" t="s">
        <v>3896</v>
      </c>
      <c r="B2259" s="1162">
        <v>150</v>
      </c>
      <c r="C2259" s="1162">
        <v>150</v>
      </c>
      <c r="D2259" s="1163" t="s">
        <v>5025</v>
      </c>
    </row>
    <row r="2260" spans="1:4" s="1176" customFormat="1" ht="11.25" customHeight="1" x14ac:dyDescent="0.2">
      <c r="A2260" s="1425"/>
      <c r="B2260" s="1162">
        <v>168.25</v>
      </c>
      <c r="C2260" s="1162">
        <v>168.25</v>
      </c>
      <c r="D2260" s="1163" t="s">
        <v>4534</v>
      </c>
    </row>
    <row r="2261" spans="1:4" s="1176" customFormat="1" ht="11.25" customHeight="1" x14ac:dyDescent="0.2">
      <c r="A2261" s="1425"/>
      <c r="B2261" s="1162">
        <v>1500</v>
      </c>
      <c r="C2261" s="1162">
        <v>0</v>
      </c>
      <c r="D2261" s="1163" t="s">
        <v>505</v>
      </c>
    </row>
    <row r="2262" spans="1:4" s="1176" customFormat="1" ht="11.25" customHeight="1" x14ac:dyDescent="0.2">
      <c r="A2262" s="1426"/>
      <c r="B2262" s="1157">
        <v>1818.25</v>
      </c>
      <c r="C2262" s="1157">
        <v>318.25</v>
      </c>
      <c r="D2262" s="1164" t="s">
        <v>11</v>
      </c>
    </row>
    <row r="2263" spans="1:4" s="1176" customFormat="1" ht="11.25" customHeight="1" x14ac:dyDescent="0.2">
      <c r="A2263" s="1425" t="s">
        <v>4538</v>
      </c>
      <c r="B2263" s="1162">
        <v>150</v>
      </c>
      <c r="C2263" s="1162">
        <v>150</v>
      </c>
      <c r="D2263" s="1163" t="s">
        <v>4534</v>
      </c>
    </row>
    <row r="2264" spans="1:4" s="1176" customFormat="1" ht="11.25" customHeight="1" x14ac:dyDescent="0.2">
      <c r="A2264" s="1426"/>
      <c r="B2264" s="1157">
        <v>150</v>
      </c>
      <c r="C2264" s="1157">
        <v>150</v>
      </c>
      <c r="D2264" s="1164" t="s">
        <v>11</v>
      </c>
    </row>
    <row r="2265" spans="1:4" s="1176" customFormat="1" ht="11.25" customHeight="1" x14ac:dyDescent="0.2">
      <c r="A2265" s="1425" t="s">
        <v>5359</v>
      </c>
      <c r="B2265" s="1162">
        <v>35</v>
      </c>
      <c r="C2265" s="1162">
        <v>35</v>
      </c>
      <c r="D2265" s="1163" t="s">
        <v>2641</v>
      </c>
    </row>
    <row r="2266" spans="1:4" s="1176" customFormat="1" ht="11.25" customHeight="1" x14ac:dyDescent="0.2">
      <c r="A2266" s="1426"/>
      <c r="B2266" s="1157">
        <v>35</v>
      </c>
      <c r="C2266" s="1157">
        <v>35</v>
      </c>
      <c r="D2266" s="1164" t="s">
        <v>11</v>
      </c>
    </row>
    <row r="2267" spans="1:4" s="1176" customFormat="1" ht="11.25" customHeight="1" x14ac:dyDescent="0.2">
      <c r="A2267" s="1425" t="s">
        <v>4550</v>
      </c>
      <c r="B2267" s="1162">
        <v>691.21</v>
      </c>
      <c r="C2267" s="1162">
        <v>691.20600000000002</v>
      </c>
      <c r="D2267" s="1163" t="s">
        <v>5028</v>
      </c>
    </row>
    <row r="2268" spans="1:4" s="1176" customFormat="1" ht="11.25" customHeight="1" x14ac:dyDescent="0.2">
      <c r="A2268" s="1426"/>
      <c r="B2268" s="1157">
        <v>691.21</v>
      </c>
      <c r="C2268" s="1157">
        <v>691.20600000000002</v>
      </c>
      <c r="D2268" s="1164" t="s">
        <v>11</v>
      </c>
    </row>
    <row r="2269" spans="1:4" s="1176" customFormat="1" ht="11.25" customHeight="1" x14ac:dyDescent="0.2">
      <c r="A2269" s="1425" t="s">
        <v>1913</v>
      </c>
      <c r="B2269" s="1162">
        <v>80</v>
      </c>
      <c r="C2269" s="1162">
        <v>80</v>
      </c>
      <c r="D2269" s="1163" t="s">
        <v>609</v>
      </c>
    </row>
    <row r="2270" spans="1:4" s="1176" customFormat="1" ht="11.25" customHeight="1" x14ac:dyDescent="0.2">
      <c r="A2270" s="1426"/>
      <c r="B2270" s="1157">
        <v>80</v>
      </c>
      <c r="C2270" s="1157">
        <v>80</v>
      </c>
      <c r="D2270" s="1164" t="s">
        <v>11</v>
      </c>
    </row>
    <row r="2271" spans="1:4" s="1176" customFormat="1" ht="11.25" customHeight="1" x14ac:dyDescent="0.2">
      <c r="A2271" s="1425" t="s">
        <v>3376</v>
      </c>
      <c r="B2271" s="1162">
        <v>76.5</v>
      </c>
      <c r="C2271" s="1162">
        <v>76.5</v>
      </c>
      <c r="D2271" s="1163" t="s">
        <v>609</v>
      </c>
    </row>
    <row r="2272" spans="1:4" s="1176" customFormat="1" ht="11.25" customHeight="1" x14ac:dyDescent="0.2">
      <c r="A2272" s="1426"/>
      <c r="B2272" s="1157">
        <v>76.5</v>
      </c>
      <c r="C2272" s="1157">
        <v>76.5</v>
      </c>
      <c r="D2272" s="1164" t="s">
        <v>11</v>
      </c>
    </row>
    <row r="2273" spans="1:4" s="1176" customFormat="1" ht="21" x14ac:dyDescent="0.2">
      <c r="A2273" s="1425" t="s">
        <v>3377</v>
      </c>
      <c r="B2273" s="1162">
        <v>61</v>
      </c>
      <c r="C2273" s="1162">
        <v>61</v>
      </c>
      <c r="D2273" s="1163" t="s">
        <v>660</v>
      </c>
    </row>
    <row r="2274" spans="1:4" s="1176" customFormat="1" ht="11.25" customHeight="1" x14ac:dyDescent="0.2">
      <c r="A2274" s="1426"/>
      <c r="B2274" s="1157">
        <v>61</v>
      </c>
      <c r="C2274" s="1157">
        <v>61</v>
      </c>
      <c r="D2274" s="1164" t="s">
        <v>11</v>
      </c>
    </row>
    <row r="2275" spans="1:4" s="1176" customFormat="1" ht="11.25" customHeight="1" x14ac:dyDescent="0.2">
      <c r="A2275" s="1425" t="s">
        <v>1914</v>
      </c>
      <c r="B2275" s="1162">
        <v>12620.029999999999</v>
      </c>
      <c r="C2275" s="1162">
        <v>12620.026</v>
      </c>
      <c r="D2275" s="1163" t="s">
        <v>1741</v>
      </c>
    </row>
    <row r="2276" spans="1:4" s="1176" customFormat="1" ht="11.25" customHeight="1" x14ac:dyDescent="0.2">
      <c r="A2276" s="1426"/>
      <c r="B2276" s="1157">
        <v>12620.029999999999</v>
      </c>
      <c r="C2276" s="1157">
        <v>12620.026</v>
      </c>
      <c r="D2276" s="1164" t="s">
        <v>11</v>
      </c>
    </row>
    <row r="2277" spans="1:4" s="1176" customFormat="1" ht="11.25" customHeight="1" x14ac:dyDescent="0.2">
      <c r="A2277" s="1425" t="s">
        <v>1915</v>
      </c>
      <c r="B2277" s="1162">
        <v>80</v>
      </c>
      <c r="C2277" s="1162">
        <v>80</v>
      </c>
      <c r="D2277" s="1163" t="s">
        <v>609</v>
      </c>
    </row>
    <row r="2278" spans="1:4" s="1176" customFormat="1" ht="11.25" customHeight="1" x14ac:dyDescent="0.2">
      <c r="A2278" s="1425"/>
      <c r="B2278" s="1162">
        <v>500</v>
      </c>
      <c r="C2278" s="1162">
        <v>500</v>
      </c>
      <c r="D2278" s="1163" t="s">
        <v>366</v>
      </c>
    </row>
    <row r="2279" spans="1:4" s="1176" customFormat="1" ht="11.25" customHeight="1" x14ac:dyDescent="0.2">
      <c r="A2279" s="1426"/>
      <c r="B2279" s="1157">
        <v>580</v>
      </c>
      <c r="C2279" s="1157">
        <v>580</v>
      </c>
      <c r="D2279" s="1164" t="s">
        <v>11</v>
      </c>
    </row>
    <row r="2280" spans="1:4" s="1176" customFormat="1" ht="11.25" customHeight="1" x14ac:dyDescent="0.2">
      <c r="A2280" s="1425" t="s">
        <v>3897</v>
      </c>
      <c r="B2280" s="1162">
        <v>80</v>
      </c>
      <c r="C2280" s="1162">
        <v>80</v>
      </c>
      <c r="D2280" s="1163" t="s">
        <v>3324</v>
      </c>
    </row>
    <row r="2281" spans="1:4" s="1176" customFormat="1" ht="11.25" customHeight="1" x14ac:dyDescent="0.2">
      <c r="A2281" s="1426"/>
      <c r="B2281" s="1157">
        <v>80</v>
      </c>
      <c r="C2281" s="1157">
        <v>80</v>
      </c>
      <c r="D2281" s="1164" t="s">
        <v>11</v>
      </c>
    </row>
    <row r="2282" spans="1:4" s="1176" customFormat="1" ht="11.25" customHeight="1" x14ac:dyDescent="0.2">
      <c r="A2282" s="1425" t="s">
        <v>5360</v>
      </c>
      <c r="B2282" s="1162">
        <v>250</v>
      </c>
      <c r="C2282" s="1162">
        <v>250</v>
      </c>
      <c r="D2282" s="1163" t="s">
        <v>4951</v>
      </c>
    </row>
    <row r="2283" spans="1:4" s="1176" customFormat="1" ht="11.25" customHeight="1" x14ac:dyDescent="0.2">
      <c r="A2283" s="1426"/>
      <c r="B2283" s="1157">
        <v>250</v>
      </c>
      <c r="C2283" s="1157">
        <v>250</v>
      </c>
      <c r="D2283" s="1164" t="s">
        <v>11</v>
      </c>
    </row>
    <row r="2284" spans="1:4" s="1176" customFormat="1" ht="11.25" customHeight="1" x14ac:dyDescent="0.2">
      <c r="A2284" s="1425" t="s">
        <v>3378</v>
      </c>
      <c r="B2284" s="1162">
        <v>44</v>
      </c>
      <c r="C2284" s="1162">
        <v>44</v>
      </c>
      <c r="D2284" s="1163" t="s">
        <v>657</v>
      </c>
    </row>
    <row r="2285" spans="1:4" s="1176" customFormat="1" ht="11.25" customHeight="1" x14ac:dyDescent="0.2">
      <c r="A2285" s="1426"/>
      <c r="B2285" s="1157">
        <v>44</v>
      </c>
      <c r="C2285" s="1157">
        <v>44</v>
      </c>
      <c r="D2285" s="1164" t="s">
        <v>11</v>
      </c>
    </row>
    <row r="2286" spans="1:4" s="1176" customFormat="1" ht="11.25" customHeight="1" x14ac:dyDescent="0.2">
      <c r="A2286" s="1425" t="s">
        <v>413</v>
      </c>
      <c r="B2286" s="1162">
        <v>95.7</v>
      </c>
      <c r="C2286" s="1162">
        <v>95.7</v>
      </c>
      <c r="D2286" s="1163" t="s">
        <v>657</v>
      </c>
    </row>
    <row r="2287" spans="1:4" s="1176" customFormat="1" ht="11.25" customHeight="1" x14ac:dyDescent="0.2">
      <c r="A2287" s="1426"/>
      <c r="B2287" s="1157">
        <v>95.7</v>
      </c>
      <c r="C2287" s="1157">
        <v>95.7</v>
      </c>
      <c r="D2287" s="1164" t="s">
        <v>11</v>
      </c>
    </row>
    <row r="2288" spans="1:4" s="1176" customFormat="1" ht="21" x14ac:dyDescent="0.2">
      <c r="A2288" s="1425" t="s">
        <v>5361</v>
      </c>
      <c r="B2288" s="1162">
        <v>48.5</v>
      </c>
      <c r="C2288" s="1162">
        <v>44.15</v>
      </c>
      <c r="D2288" s="1163" t="s">
        <v>660</v>
      </c>
    </row>
    <row r="2289" spans="1:4" s="1176" customFormat="1" ht="11.25" customHeight="1" x14ac:dyDescent="0.2">
      <c r="A2289" s="1426"/>
      <c r="B2289" s="1157">
        <v>48.5</v>
      </c>
      <c r="C2289" s="1157">
        <v>44.15</v>
      </c>
      <c r="D2289" s="1164" t="s">
        <v>11</v>
      </c>
    </row>
    <row r="2290" spans="1:4" s="1176" customFormat="1" ht="11.25" customHeight="1" x14ac:dyDescent="0.2">
      <c r="A2290" s="1425" t="s">
        <v>3505</v>
      </c>
      <c r="B2290" s="1162">
        <v>50</v>
      </c>
      <c r="C2290" s="1162">
        <v>50</v>
      </c>
      <c r="D2290" s="1163" t="s">
        <v>5155</v>
      </c>
    </row>
    <row r="2291" spans="1:4" s="1176" customFormat="1" ht="11.25" customHeight="1" x14ac:dyDescent="0.2">
      <c r="A2291" s="1426"/>
      <c r="B2291" s="1157">
        <v>50</v>
      </c>
      <c r="C2291" s="1157">
        <v>50</v>
      </c>
      <c r="D2291" s="1164" t="s">
        <v>11</v>
      </c>
    </row>
    <row r="2292" spans="1:4" s="1176" customFormat="1" ht="11.25" customHeight="1" x14ac:dyDescent="0.2">
      <c r="A2292" s="1425" t="s">
        <v>1916</v>
      </c>
      <c r="B2292" s="1162">
        <v>80</v>
      </c>
      <c r="C2292" s="1162">
        <v>80</v>
      </c>
      <c r="D2292" s="1163" t="s">
        <v>617</v>
      </c>
    </row>
    <row r="2293" spans="1:4" s="1176" customFormat="1" ht="11.25" customHeight="1" x14ac:dyDescent="0.2">
      <c r="A2293" s="1426"/>
      <c r="B2293" s="1157">
        <v>80</v>
      </c>
      <c r="C2293" s="1157">
        <v>80</v>
      </c>
      <c r="D2293" s="1164" t="s">
        <v>11</v>
      </c>
    </row>
    <row r="2294" spans="1:4" s="1176" customFormat="1" ht="11.25" customHeight="1" x14ac:dyDescent="0.2">
      <c r="A2294" s="1425" t="s">
        <v>3379</v>
      </c>
      <c r="B2294" s="1162">
        <v>250</v>
      </c>
      <c r="C2294" s="1162">
        <v>250</v>
      </c>
      <c r="D2294" s="1163" t="s">
        <v>4942</v>
      </c>
    </row>
    <row r="2295" spans="1:4" s="1176" customFormat="1" ht="11.25" customHeight="1" x14ac:dyDescent="0.2">
      <c r="A2295" s="1426"/>
      <c r="B2295" s="1157">
        <v>250</v>
      </c>
      <c r="C2295" s="1157">
        <v>250</v>
      </c>
      <c r="D2295" s="1164" t="s">
        <v>11</v>
      </c>
    </row>
    <row r="2296" spans="1:4" s="1176" customFormat="1" ht="11.25" customHeight="1" x14ac:dyDescent="0.2">
      <c r="A2296" s="1425" t="s">
        <v>471</v>
      </c>
      <c r="B2296" s="1162">
        <v>440</v>
      </c>
      <c r="C2296" s="1162">
        <v>440</v>
      </c>
      <c r="D2296" s="1163" t="s">
        <v>673</v>
      </c>
    </row>
    <row r="2297" spans="1:4" s="1176" customFormat="1" ht="11.25" customHeight="1" x14ac:dyDescent="0.2">
      <c r="A2297" s="1425"/>
      <c r="B2297" s="1162">
        <v>70</v>
      </c>
      <c r="C2297" s="1162">
        <v>70</v>
      </c>
      <c r="D2297" s="1163" t="s">
        <v>3300</v>
      </c>
    </row>
    <row r="2298" spans="1:4" s="1176" customFormat="1" ht="11.25" customHeight="1" x14ac:dyDescent="0.2">
      <c r="A2298" s="1425"/>
      <c r="B2298" s="1162">
        <v>8700</v>
      </c>
      <c r="C2298" s="1162">
        <v>8700</v>
      </c>
      <c r="D2298" s="1163" t="s">
        <v>4966</v>
      </c>
    </row>
    <row r="2299" spans="1:4" s="1176" customFormat="1" ht="11.25" customHeight="1" x14ac:dyDescent="0.2">
      <c r="A2299" s="1426"/>
      <c r="B2299" s="1157">
        <v>9210</v>
      </c>
      <c r="C2299" s="1157">
        <v>9210</v>
      </c>
      <c r="D2299" s="1164" t="s">
        <v>11</v>
      </c>
    </row>
    <row r="2300" spans="1:4" s="1176" customFormat="1" ht="11.25" customHeight="1" x14ac:dyDescent="0.2">
      <c r="A2300" s="1425" t="s">
        <v>3522</v>
      </c>
      <c r="B2300" s="1162">
        <v>100</v>
      </c>
      <c r="C2300" s="1162">
        <v>100</v>
      </c>
      <c r="D2300" s="1163" t="s">
        <v>4942</v>
      </c>
    </row>
    <row r="2301" spans="1:4" s="1176" customFormat="1" ht="11.25" customHeight="1" x14ac:dyDescent="0.2">
      <c r="A2301" s="1426"/>
      <c r="B2301" s="1157">
        <v>100</v>
      </c>
      <c r="C2301" s="1157">
        <v>100</v>
      </c>
      <c r="D2301" s="1164" t="s">
        <v>11</v>
      </c>
    </row>
    <row r="2302" spans="1:4" s="1176" customFormat="1" ht="11.25" customHeight="1" x14ac:dyDescent="0.2">
      <c r="A2302" s="1425" t="s">
        <v>2653</v>
      </c>
      <c r="B2302" s="1162">
        <v>200</v>
      </c>
      <c r="C2302" s="1162">
        <v>200</v>
      </c>
      <c r="D2302" s="1163" t="s">
        <v>402</v>
      </c>
    </row>
    <row r="2303" spans="1:4" s="1176" customFormat="1" ht="11.25" customHeight="1" x14ac:dyDescent="0.2">
      <c r="A2303" s="1426"/>
      <c r="B2303" s="1157">
        <v>200</v>
      </c>
      <c r="C2303" s="1157">
        <v>200</v>
      </c>
      <c r="D2303" s="1164" t="s">
        <v>11</v>
      </c>
    </row>
    <row r="2304" spans="1:4" s="1176" customFormat="1" ht="11.25" customHeight="1" x14ac:dyDescent="0.2">
      <c r="A2304" s="1425" t="s">
        <v>1917</v>
      </c>
      <c r="B2304" s="1162">
        <v>4165</v>
      </c>
      <c r="C2304" s="1162">
        <v>4165</v>
      </c>
      <c r="D2304" s="1163" t="s">
        <v>662</v>
      </c>
    </row>
    <row r="2305" spans="1:4" s="1176" customFormat="1" ht="11.25" customHeight="1" x14ac:dyDescent="0.2">
      <c r="A2305" s="1425"/>
      <c r="B2305" s="1162">
        <v>399.9</v>
      </c>
      <c r="C2305" s="1162">
        <v>371.91999999999996</v>
      </c>
      <c r="D2305" s="1163" t="s">
        <v>659</v>
      </c>
    </row>
    <row r="2306" spans="1:4" s="1176" customFormat="1" ht="11.25" customHeight="1" x14ac:dyDescent="0.2">
      <c r="A2306" s="1426"/>
      <c r="B2306" s="1157">
        <v>4564.8999999999996</v>
      </c>
      <c r="C2306" s="1157">
        <v>4536.92</v>
      </c>
      <c r="D2306" s="1164" t="s">
        <v>11</v>
      </c>
    </row>
    <row r="2307" spans="1:4" s="1176" customFormat="1" ht="11.25" customHeight="1" x14ac:dyDescent="0.2">
      <c r="A2307" s="1425" t="s">
        <v>1918</v>
      </c>
      <c r="B2307" s="1162">
        <v>4220</v>
      </c>
      <c r="C2307" s="1162">
        <v>4220</v>
      </c>
      <c r="D2307" s="1163" t="s">
        <v>662</v>
      </c>
    </row>
    <row r="2308" spans="1:4" s="1176" customFormat="1" ht="11.25" customHeight="1" x14ac:dyDescent="0.2">
      <c r="A2308" s="1425"/>
      <c r="B2308" s="1162">
        <v>288.8</v>
      </c>
      <c r="C2308" s="1162">
        <v>288.8</v>
      </c>
      <c r="D2308" s="1163" t="s">
        <v>659</v>
      </c>
    </row>
    <row r="2309" spans="1:4" s="1176" customFormat="1" ht="11.25" customHeight="1" x14ac:dyDescent="0.2">
      <c r="A2309" s="1426"/>
      <c r="B2309" s="1157">
        <v>4508.8</v>
      </c>
      <c r="C2309" s="1157">
        <v>4508.8</v>
      </c>
      <c r="D2309" s="1164" t="s">
        <v>11</v>
      </c>
    </row>
    <row r="2310" spans="1:4" s="1176" customFormat="1" ht="11.25" customHeight="1" x14ac:dyDescent="0.2">
      <c r="A2310" s="1425" t="s">
        <v>5362</v>
      </c>
      <c r="B2310" s="1162">
        <v>99.9</v>
      </c>
      <c r="C2310" s="1162">
        <v>99.9</v>
      </c>
      <c r="D2310" s="1163" t="s">
        <v>657</v>
      </c>
    </row>
    <row r="2311" spans="1:4" s="1176" customFormat="1" ht="11.25" customHeight="1" x14ac:dyDescent="0.2">
      <c r="A2311" s="1426"/>
      <c r="B2311" s="1157">
        <v>99.9</v>
      </c>
      <c r="C2311" s="1157">
        <v>99.9</v>
      </c>
      <c r="D2311" s="1164" t="s">
        <v>11</v>
      </c>
    </row>
    <row r="2312" spans="1:4" s="1176" customFormat="1" ht="11.25" customHeight="1" x14ac:dyDescent="0.2">
      <c r="A2312" s="1425" t="s">
        <v>3141</v>
      </c>
      <c r="B2312" s="1162">
        <v>500</v>
      </c>
      <c r="C2312" s="1162">
        <v>500</v>
      </c>
      <c r="D2312" s="1163" t="s">
        <v>4966</v>
      </c>
    </row>
    <row r="2313" spans="1:4" s="1176" customFormat="1" ht="11.25" customHeight="1" x14ac:dyDescent="0.2">
      <c r="A2313" s="1426"/>
      <c r="B2313" s="1157">
        <v>500</v>
      </c>
      <c r="C2313" s="1157">
        <v>500</v>
      </c>
      <c r="D2313" s="1164" t="s">
        <v>11</v>
      </c>
    </row>
    <row r="2314" spans="1:4" s="1176" customFormat="1" ht="11.25" customHeight="1" x14ac:dyDescent="0.2">
      <c r="A2314" s="1425" t="s">
        <v>310</v>
      </c>
      <c r="B2314" s="1162">
        <v>3000</v>
      </c>
      <c r="C2314" s="1162">
        <v>3000</v>
      </c>
      <c r="D2314" s="1163" t="s">
        <v>5363</v>
      </c>
    </row>
    <row r="2315" spans="1:4" s="1176" customFormat="1" ht="11.25" customHeight="1" x14ac:dyDescent="0.2">
      <c r="A2315" s="1426"/>
      <c r="B2315" s="1157">
        <v>3000</v>
      </c>
      <c r="C2315" s="1157">
        <v>3000</v>
      </c>
      <c r="D2315" s="1164" t="s">
        <v>11</v>
      </c>
    </row>
    <row r="2316" spans="1:4" s="1176" customFormat="1" ht="11.25" customHeight="1" x14ac:dyDescent="0.2">
      <c r="A2316" s="1425" t="s">
        <v>2701</v>
      </c>
      <c r="B2316" s="1162">
        <v>49.6</v>
      </c>
      <c r="C2316" s="1162">
        <v>49.6</v>
      </c>
      <c r="D2316" s="1163" t="s">
        <v>609</v>
      </c>
    </row>
    <row r="2317" spans="1:4" s="1176" customFormat="1" ht="11.25" customHeight="1" x14ac:dyDescent="0.2">
      <c r="A2317" s="1426"/>
      <c r="B2317" s="1157">
        <v>49.6</v>
      </c>
      <c r="C2317" s="1157">
        <v>49.6</v>
      </c>
      <c r="D2317" s="1164" t="s">
        <v>11</v>
      </c>
    </row>
    <row r="2318" spans="1:4" s="1176" customFormat="1" ht="11.25" customHeight="1" x14ac:dyDescent="0.2">
      <c r="A2318" s="1425" t="s">
        <v>3898</v>
      </c>
      <c r="B2318" s="1162">
        <v>31.9</v>
      </c>
      <c r="C2318" s="1162">
        <v>31.9</v>
      </c>
      <c r="D2318" s="1163" t="s">
        <v>609</v>
      </c>
    </row>
    <row r="2319" spans="1:4" s="1176" customFormat="1" ht="11.25" customHeight="1" x14ac:dyDescent="0.2">
      <c r="A2319" s="1426"/>
      <c r="B2319" s="1157">
        <v>31.9</v>
      </c>
      <c r="C2319" s="1157">
        <v>31.9</v>
      </c>
      <c r="D2319" s="1164" t="s">
        <v>11</v>
      </c>
    </row>
    <row r="2320" spans="1:4" s="1176" customFormat="1" ht="11.25" customHeight="1" x14ac:dyDescent="0.2">
      <c r="A2320" s="1425" t="s">
        <v>1919</v>
      </c>
      <c r="B2320" s="1162">
        <v>80</v>
      </c>
      <c r="C2320" s="1162">
        <v>80</v>
      </c>
      <c r="D2320" s="1163" t="s">
        <v>609</v>
      </c>
    </row>
    <row r="2321" spans="1:4" s="1176" customFormat="1" ht="11.25" customHeight="1" x14ac:dyDescent="0.2">
      <c r="A2321" s="1426"/>
      <c r="B2321" s="1157">
        <v>80</v>
      </c>
      <c r="C2321" s="1157">
        <v>80</v>
      </c>
      <c r="D2321" s="1164" t="s">
        <v>11</v>
      </c>
    </row>
    <row r="2322" spans="1:4" s="1176" customFormat="1" ht="11.25" customHeight="1" x14ac:dyDescent="0.2">
      <c r="A2322" s="1425" t="s">
        <v>3380</v>
      </c>
      <c r="B2322" s="1162">
        <v>12.7</v>
      </c>
      <c r="C2322" s="1162">
        <v>12.7</v>
      </c>
      <c r="D2322" s="1163" t="s">
        <v>609</v>
      </c>
    </row>
    <row r="2323" spans="1:4" s="1176" customFormat="1" ht="11.25" customHeight="1" x14ac:dyDescent="0.2">
      <c r="A2323" s="1426"/>
      <c r="B2323" s="1157">
        <v>12.7</v>
      </c>
      <c r="C2323" s="1157">
        <v>12.7</v>
      </c>
      <c r="D2323" s="1164" t="s">
        <v>11</v>
      </c>
    </row>
    <row r="2324" spans="1:4" s="1176" customFormat="1" ht="11.25" customHeight="1" x14ac:dyDescent="0.2">
      <c r="A2324" s="1425" t="s">
        <v>5364</v>
      </c>
      <c r="B2324" s="1162">
        <v>80</v>
      </c>
      <c r="C2324" s="1162">
        <v>80</v>
      </c>
      <c r="D2324" s="1163" t="s">
        <v>609</v>
      </c>
    </row>
    <row r="2325" spans="1:4" s="1176" customFormat="1" ht="11.25" customHeight="1" x14ac:dyDescent="0.2">
      <c r="A2325" s="1426"/>
      <c r="B2325" s="1157">
        <v>80</v>
      </c>
      <c r="C2325" s="1157">
        <v>80</v>
      </c>
      <c r="D2325" s="1164" t="s">
        <v>11</v>
      </c>
    </row>
    <row r="2326" spans="1:4" s="1176" customFormat="1" ht="11.25" customHeight="1" x14ac:dyDescent="0.2">
      <c r="A2326" s="1425" t="s">
        <v>3899</v>
      </c>
      <c r="B2326" s="1162">
        <v>80</v>
      </c>
      <c r="C2326" s="1162">
        <v>80</v>
      </c>
      <c r="D2326" s="1163" t="s">
        <v>609</v>
      </c>
    </row>
    <row r="2327" spans="1:4" s="1176" customFormat="1" ht="11.25" customHeight="1" x14ac:dyDescent="0.2">
      <c r="A2327" s="1426"/>
      <c r="B2327" s="1157">
        <v>80</v>
      </c>
      <c r="C2327" s="1157">
        <v>80</v>
      </c>
      <c r="D2327" s="1164" t="s">
        <v>11</v>
      </c>
    </row>
    <row r="2328" spans="1:4" s="1176" customFormat="1" ht="11.25" customHeight="1" x14ac:dyDescent="0.2">
      <c r="A2328" s="1425" t="s">
        <v>3900</v>
      </c>
      <c r="B2328" s="1162">
        <v>80</v>
      </c>
      <c r="C2328" s="1162">
        <v>80</v>
      </c>
      <c r="D2328" s="1163" t="s">
        <v>609</v>
      </c>
    </row>
    <row r="2329" spans="1:4" s="1176" customFormat="1" ht="11.25" customHeight="1" x14ac:dyDescent="0.2">
      <c r="A2329" s="1425"/>
      <c r="B2329" s="1162">
        <v>55</v>
      </c>
      <c r="C2329" s="1162">
        <v>55</v>
      </c>
      <c r="D2329" s="1163" t="s">
        <v>366</v>
      </c>
    </row>
    <row r="2330" spans="1:4" s="1176" customFormat="1" ht="11.25" customHeight="1" x14ac:dyDescent="0.2">
      <c r="A2330" s="1426"/>
      <c r="B2330" s="1157">
        <v>135</v>
      </c>
      <c r="C2330" s="1157">
        <v>135</v>
      </c>
      <c r="D2330" s="1164" t="s">
        <v>11</v>
      </c>
    </row>
    <row r="2331" spans="1:4" s="1176" customFormat="1" ht="11.25" customHeight="1" x14ac:dyDescent="0.2">
      <c r="A2331" s="1425" t="s">
        <v>5365</v>
      </c>
      <c r="B2331" s="1162">
        <v>79.5</v>
      </c>
      <c r="C2331" s="1162">
        <v>79.5</v>
      </c>
      <c r="D2331" s="1163" t="s">
        <v>609</v>
      </c>
    </row>
    <row r="2332" spans="1:4" s="1176" customFormat="1" ht="11.25" customHeight="1" x14ac:dyDescent="0.2">
      <c r="A2332" s="1426"/>
      <c r="B2332" s="1157">
        <v>79.5</v>
      </c>
      <c r="C2332" s="1157">
        <v>79.5</v>
      </c>
      <c r="D2332" s="1164" t="s">
        <v>11</v>
      </c>
    </row>
    <row r="2333" spans="1:4" s="1176" customFormat="1" ht="11.25" customHeight="1" x14ac:dyDescent="0.2">
      <c r="A2333" s="1425" t="s">
        <v>5366</v>
      </c>
      <c r="B2333" s="1162">
        <v>45</v>
      </c>
      <c r="C2333" s="1162">
        <v>45</v>
      </c>
      <c r="D2333" s="1163" t="s">
        <v>609</v>
      </c>
    </row>
    <row r="2334" spans="1:4" s="1176" customFormat="1" ht="11.25" customHeight="1" x14ac:dyDescent="0.2">
      <c r="A2334" s="1426"/>
      <c r="B2334" s="1157">
        <v>45</v>
      </c>
      <c r="C2334" s="1157">
        <v>45</v>
      </c>
      <c r="D2334" s="1164" t="s">
        <v>11</v>
      </c>
    </row>
    <row r="2335" spans="1:4" s="1176" customFormat="1" ht="11.25" customHeight="1" x14ac:dyDescent="0.2">
      <c r="A2335" s="1425" t="s">
        <v>367</v>
      </c>
      <c r="B2335" s="1162">
        <v>80</v>
      </c>
      <c r="C2335" s="1162">
        <v>80</v>
      </c>
      <c r="D2335" s="1163" t="s">
        <v>609</v>
      </c>
    </row>
    <row r="2336" spans="1:4" s="1176" customFormat="1" ht="11.25" customHeight="1" x14ac:dyDescent="0.2">
      <c r="A2336" s="1426"/>
      <c r="B2336" s="1157">
        <v>80</v>
      </c>
      <c r="C2336" s="1157">
        <v>80</v>
      </c>
      <c r="D2336" s="1164" t="s">
        <v>11</v>
      </c>
    </row>
    <row r="2337" spans="1:4" s="1176" customFormat="1" ht="11.25" customHeight="1" x14ac:dyDescent="0.2">
      <c r="A2337" s="1425" t="s">
        <v>1920</v>
      </c>
      <c r="B2337" s="1162">
        <v>79.900000000000006</v>
      </c>
      <c r="C2337" s="1162">
        <v>79.900000000000006</v>
      </c>
      <c r="D2337" s="1163" t="s">
        <v>609</v>
      </c>
    </row>
    <row r="2338" spans="1:4" s="1176" customFormat="1" ht="11.25" customHeight="1" x14ac:dyDescent="0.2">
      <c r="A2338" s="1426"/>
      <c r="B2338" s="1157">
        <v>79.900000000000006</v>
      </c>
      <c r="C2338" s="1157">
        <v>79.900000000000006</v>
      </c>
      <c r="D2338" s="1164" t="s">
        <v>11</v>
      </c>
    </row>
    <row r="2339" spans="1:4" s="1176" customFormat="1" ht="11.25" customHeight="1" x14ac:dyDescent="0.2">
      <c r="A2339" s="1425" t="s">
        <v>2702</v>
      </c>
      <c r="B2339" s="1162">
        <v>42.7</v>
      </c>
      <c r="C2339" s="1162">
        <v>42.7</v>
      </c>
      <c r="D2339" s="1163" t="s">
        <v>609</v>
      </c>
    </row>
    <row r="2340" spans="1:4" s="1176" customFormat="1" ht="11.25" customHeight="1" x14ac:dyDescent="0.2">
      <c r="A2340" s="1426"/>
      <c r="B2340" s="1157">
        <v>42.7</v>
      </c>
      <c r="C2340" s="1157">
        <v>42.7</v>
      </c>
      <c r="D2340" s="1164" t="s">
        <v>11</v>
      </c>
    </row>
    <row r="2341" spans="1:4" s="1176" customFormat="1" ht="11.25" customHeight="1" x14ac:dyDescent="0.2">
      <c r="A2341" s="1425" t="s">
        <v>2703</v>
      </c>
      <c r="B2341" s="1162">
        <v>75</v>
      </c>
      <c r="C2341" s="1162">
        <v>75</v>
      </c>
      <c r="D2341" s="1163" t="s">
        <v>609</v>
      </c>
    </row>
    <row r="2342" spans="1:4" s="1176" customFormat="1" ht="11.25" customHeight="1" x14ac:dyDescent="0.2">
      <c r="A2342" s="1426"/>
      <c r="B2342" s="1157">
        <v>75</v>
      </c>
      <c r="C2342" s="1157">
        <v>75</v>
      </c>
      <c r="D2342" s="1164" t="s">
        <v>11</v>
      </c>
    </row>
    <row r="2343" spans="1:4" s="1176" customFormat="1" ht="11.25" customHeight="1" x14ac:dyDescent="0.2">
      <c r="A2343" s="1425" t="s">
        <v>2934</v>
      </c>
      <c r="B2343" s="1162">
        <v>80</v>
      </c>
      <c r="C2343" s="1162">
        <v>80</v>
      </c>
      <c r="D2343" s="1163" t="s">
        <v>609</v>
      </c>
    </row>
    <row r="2344" spans="1:4" s="1176" customFormat="1" ht="11.25" customHeight="1" x14ac:dyDescent="0.2">
      <c r="A2344" s="1426"/>
      <c r="B2344" s="1157">
        <v>80</v>
      </c>
      <c r="C2344" s="1157">
        <v>80</v>
      </c>
      <c r="D2344" s="1164" t="s">
        <v>11</v>
      </c>
    </row>
    <row r="2345" spans="1:4" s="1176" customFormat="1" ht="11.25" customHeight="1" x14ac:dyDescent="0.2">
      <c r="A2345" s="1425" t="s">
        <v>5367</v>
      </c>
      <c r="B2345" s="1162">
        <v>80</v>
      </c>
      <c r="C2345" s="1162">
        <v>80</v>
      </c>
      <c r="D2345" s="1163" t="s">
        <v>609</v>
      </c>
    </row>
    <row r="2346" spans="1:4" s="1176" customFormat="1" ht="11.25" customHeight="1" x14ac:dyDescent="0.2">
      <c r="A2346" s="1426"/>
      <c r="B2346" s="1157">
        <v>80</v>
      </c>
      <c r="C2346" s="1157">
        <v>80</v>
      </c>
      <c r="D2346" s="1164" t="s">
        <v>11</v>
      </c>
    </row>
    <row r="2347" spans="1:4" s="1176" customFormat="1" ht="11.25" customHeight="1" x14ac:dyDescent="0.2">
      <c r="A2347" s="1425" t="s">
        <v>5368</v>
      </c>
      <c r="B2347" s="1162">
        <v>63.9</v>
      </c>
      <c r="C2347" s="1162">
        <v>63.9</v>
      </c>
      <c r="D2347" s="1163" t="s">
        <v>609</v>
      </c>
    </row>
    <row r="2348" spans="1:4" s="1176" customFormat="1" ht="11.25" customHeight="1" x14ac:dyDescent="0.2">
      <c r="A2348" s="1426"/>
      <c r="B2348" s="1157">
        <v>63.9</v>
      </c>
      <c r="C2348" s="1157">
        <v>63.9</v>
      </c>
      <c r="D2348" s="1164" t="s">
        <v>11</v>
      </c>
    </row>
    <row r="2349" spans="1:4" s="1176" customFormat="1" ht="11.25" customHeight="1" x14ac:dyDescent="0.2">
      <c r="A2349" s="1425" t="s">
        <v>5369</v>
      </c>
      <c r="B2349" s="1162">
        <v>29.7</v>
      </c>
      <c r="C2349" s="1162">
        <v>29.7</v>
      </c>
      <c r="D2349" s="1163" t="s">
        <v>609</v>
      </c>
    </row>
    <row r="2350" spans="1:4" s="1176" customFormat="1" ht="11.25" customHeight="1" x14ac:dyDescent="0.2">
      <c r="A2350" s="1426"/>
      <c r="B2350" s="1157">
        <v>29.7</v>
      </c>
      <c r="C2350" s="1157">
        <v>29.7</v>
      </c>
      <c r="D2350" s="1164" t="s">
        <v>11</v>
      </c>
    </row>
    <row r="2351" spans="1:4" s="1176" customFormat="1" ht="11.25" customHeight="1" x14ac:dyDescent="0.2">
      <c r="A2351" s="1425" t="s">
        <v>3381</v>
      </c>
      <c r="B2351" s="1162">
        <v>47</v>
      </c>
      <c r="C2351" s="1162">
        <v>47</v>
      </c>
      <c r="D2351" s="1163" t="s">
        <v>609</v>
      </c>
    </row>
    <row r="2352" spans="1:4" s="1176" customFormat="1" ht="11.25" customHeight="1" x14ac:dyDescent="0.2">
      <c r="A2352" s="1426"/>
      <c r="B2352" s="1157">
        <v>47</v>
      </c>
      <c r="C2352" s="1157">
        <v>47</v>
      </c>
      <c r="D2352" s="1164" t="s">
        <v>11</v>
      </c>
    </row>
    <row r="2353" spans="1:4" s="1176" customFormat="1" ht="11.25" customHeight="1" x14ac:dyDescent="0.2">
      <c r="A2353" s="1425" t="s">
        <v>1921</v>
      </c>
      <c r="B2353" s="1162">
        <v>80</v>
      </c>
      <c r="C2353" s="1162">
        <v>80</v>
      </c>
      <c r="D2353" s="1163" t="s">
        <v>609</v>
      </c>
    </row>
    <row r="2354" spans="1:4" s="1176" customFormat="1" ht="11.25" customHeight="1" x14ac:dyDescent="0.2">
      <c r="A2354" s="1426"/>
      <c r="B2354" s="1157">
        <v>80</v>
      </c>
      <c r="C2354" s="1157">
        <v>80</v>
      </c>
      <c r="D2354" s="1164" t="s">
        <v>11</v>
      </c>
    </row>
    <row r="2355" spans="1:4" s="1176" customFormat="1" ht="11.25" customHeight="1" x14ac:dyDescent="0.2">
      <c r="A2355" s="1425" t="s">
        <v>5370</v>
      </c>
      <c r="B2355" s="1162">
        <v>40</v>
      </c>
      <c r="C2355" s="1162">
        <v>40</v>
      </c>
      <c r="D2355" s="1163" t="s">
        <v>609</v>
      </c>
    </row>
    <row r="2356" spans="1:4" s="1176" customFormat="1" ht="11.25" customHeight="1" x14ac:dyDescent="0.2">
      <c r="A2356" s="1426"/>
      <c r="B2356" s="1157">
        <v>40</v>
      </c>
      <c r="C2356" s="1157">
        <v>40</v>
      </c>
      <c r="D2356" s="1164" t="s">
        <v>11</v>
      </c>
    </row>
    <row r="2357" spans="1:4" s="1176" customFormat="1" ht="11.25" customHeight="1" x14ac:dyDescent="0.2">
      <c r="A2357" s="1425" t="s">
        <v>5371</v>
      </c>
      <c r="B2357" s="1162">
        <v>35.1</v>
      </c>
      <c r="C2357" s="1162">
        <v>35.1</v>
      </c>
      <c r="D2357" s="1163" t="s">
        <v>609</v>
      </c>
    </row>
    <row r="2358" spans="1:4" s="1176" customFormat="1" ht="11.25" customHeight="1" x14ac:dyDescent="0.2">
      <c r="A2358" s="1426"/>
      <c r="B2358" s="1157">
        <v>35.1</v>
      </c>
      <c r="C2358" s="1157">
        <v>35.1</v>
      </c>
      <c r="D2358" s="1164" t="s">
        <v>11</v>
      </c>
    </row>
    <row r="2359" spans="1:4" s="1176" customFormat="1" ht="11.25" customHeight="1" x14ac:dyDescent="0.2">
      <c r="A2359" s="1425" t="s">
        <v>3382</v>
      </c>
      <c r="B2359" s="1162">
        <v>71.7</v>
      </c>
      <c r="C2359" s="1162">
        <v>71.7</v>
      </c>
      <c r="D2359" s="1163" t="s">
        <v>609</v>
      </c>
    </row>
    <row r="2360" spans="1:4" s="1176" customFormat="1" ht="11.25" customHeight="1" x14ac:dyDescent="0.2">
      <c r="A2360" s="1426"/>
      <c r="B2360" s="1157">
        <v>71.7</v>
      </c>
      <c r="C2360" s="1157">
        <v>71.7</v>
      </c>
      <c r="D2360" s="1164" t="s">
        <v>11</v>
      </c>
    </row>
    <row r="2361" spans="1:4" s="1176" customFormat="1" ht="11.25" customHeight="1" x14ac:dyDescent="0.2">
      <c r="A2361" s="1425" t="s">
        <v>1922</v>
      </c>
      <c r="B2361" s="1162">
        <v>80</v>
      </c>
      <c r="C2361" s="1162">
        <v>80</v>
      </c>
      <c r="D2361" s="1163" t="s">
        <v>609</v>
      </c>
    </row>
    <row r="2362" spans="1:4" s="1176" customFormat="1" ht="11.25" customHeight="1" x14ac:dyDescent="0.2">
      <c r="A2362" s="1426"/>
      <c r="B2362" s="1157">
        <v>80</v>
      </c>
      <c r="C2362" s="1157">
        <v>80</v>
      </c>
      <c r="D2362" s="1164" t="s">
        <v>11</v>
      </c>
    </row>
    <row r="2363" spans="1:4" s="1176" customFormat="1" ht="11.25" customHeight="1" x14ac:dyDescent="0.2">
      <c r="A2363" s="1425" t="s">
        <v>1923</v>
      </c>
      <c r="B2363" s="1162">
        <v>72</v>
      </c>
      <c r="C2363" s="1162">
        <v>72</v>
      </c>
      <c r="D2363" s="1163" t="s">
        <v>609</v>
      </c>
    </row>
    <row r="2364" spans="1:4" s="1176" customFormat="1" ht="11.25" customHeight="1" x14ac:dyDescent="0.2">
      <c r="A2364" s="1426"/>
      <c r="B2364" s="1157">
        <v>72</v>
      </c>
      <c r="C2364" s="1157">
        <v>72</v>
      </c>
      <c r="D2364" s="1164" t="s">
        <v>11</v>
      </c>
    </row>
    <row r="2365" spans="1:4" s="1176" customFormat="1" ht="11.25" customHeight="1" x14ac:dyDescent="0.2">
      <c r="A2365" s="1425" t="s">
        <v>5372</v>
      </c>
      <c r="B2365" s="1162">
        <v>77.7</v>
      </c>
      <c r="C2365" s="1162">
        <v>77.7</v>
      </c>
      <c r="D2365" s="1163" t="s">
        <v>609</v>
      </c>
    </row>
    <row r="2366" spans="1:4" s="1176" customFormat="1" ht="11.25" customHeight="1" x14ac:dyDescent="0.2">
      <c r="A2366" s="1426"/>
      <c r="B2366" s="1157">
        <v>77.7</v>
      </c>
      <c r="C2366" s="1157">
        <v>77.7</v>
      </c>
      <c r="D2366" s="1164" t="s">
        <v>11</v>
      </c>
    </row>
    <row r="2367" spans="1:4" s="1176" customFormat="1" ht="11.25" customHeight="1" x14ac:dyDescent="0.2">
      <c r="A2367" s="1425" t="s">
        <v>5373</v>
      </c>
      <c r="B2367" s="1162">
        <v>78.900000000000006</v>
      </c>
      <c r="C2367" s="1162">
        <v>78.900000000000006</v>
      </c>
      <c r="D2367" s="1163" t="s">
        <v>609</v>
      </c>
    </row>
    <row r="2368" spans="1:4" s="1176" customFormat="1" ht="11.25" customHeight="1" x14ac:dyDescent="0.2">
      <c r="A2368" s="1426"/>
      <c r="B2368" s="1157">
        <v>78.900000000000006</v>
      </c>
      <c r="C2368" s="1157">
        <v>78.900000000000006</v>
      </c>
      <c r="D2368" s="1164" t="s">
        <v>11</v>
      </c>
    </row>
    <row r="2369" spans="1:4" s="1176" customFormat="1" ht="11.25" customHeight="1" x14ac:dyDescent="0.2">
      <c r="A2369" s="1425" t="s">
        <v>2704</v>
      </c>
      <c r="B2369" s="1162">
        <v>80</v>
      </c>
      <c r="C2369" s="1162">
        <v>80</v>
      </c>
      <c r="D2369" s="1163" t="s">
        <v>609</v>
      </c>
    </row>
    <row r="2370" spans="1:4" s="1176" customFormat="1" ht="11.25" customHeight="1" x14ac:dyDescent="0.2">
      <c r="A2370" s="1426"/>
      <c r="B2370" s="1157">
        <v>80</v>
      </c>
      <c r="C2370" s="1157">
        <v>80</v>
      </c>
      <c r="D2370" s="1164" t="s">
        <v>11</v>
      </c>
    </row>
    <row r="2371" spans="1:4" s="1176" customFormat="1" ht="11.25" customHeight="1" x14ac:dyDescent="0.2">
      <c r="A2371" s="1425" t="s">
        <v>3901</v>
      </c>
      <c r="B2371" s="1162">
        <v>80</v>
      </c>
      <c r="C2371" s="1162">
        <v>79.617999999999995</v>
      </c>
      <c r="D2371" s="1163" t="s">
        <v>609</v>
      </c>
    </row>
    <row r="2372" spans="1:4" s="1176" customFormat="1" ht="11.25" customHeight="1" x14ac:dyDescent="0.2">
      <c r="A2372" s="1426"/>
      <c r="B2372" s="1157">
        <v>80</v>
      </c>
      <c r="C2372" s="1157">
        <v>79.617999999999995</v>
      </c>
      <c r="D2372" s="1164" t="s">
        <v>11</v>
      </c>
    </row>
    <row r="2373" spans="1:4" s="1176" customFormat="1" ht="11.25" customHeight="1" x14ac:dyDescent="0.2">
      <c r="A2373" s="1425" t="s">
        <v>2705</v>
      </c>
      <c r="B2373" s="1162">
        <v>55</v>
      </c>
      <c r="C2373" s="1162">
        <v>55</v>
      </c>
      <c r="D2373" s="1163" t="s">
        <v>609</v>
      </c>
    </row>
    <row r="2374" spans="1:4" s="1176" customFormat="1" ht="11.25" customHeight="1" x14ac:dyDescent="0.2">
      <c r="A2374" s="1426"/>
      <c r="B2374" s="1157">
        <v>55</v>
      </c>
      <c r="C2374" s="1157">
        <v>55</v>
      </c>
      <c r="D2374" s="1164" t="s">
        <v>11</v>
      </c>
    </row>
    <row r="2375" spans="1:4" s="1176" customFormat="1" ht="11.25" customHeight="1" x14ac:dyDescent="0.2">
      <c r="A2375" s="1425" t="s">
        <v>1924</v>
      </c>
      <c r="B2375" s="1162">
        <v>53</v>
      </c>
      <c r="C2375" s="1162">
        <v>53</v>
      </c>
      <c r="D2375" s="1163" t="s">
        <v>609</v>
      </c>
    </row>
    <row r="2376" spans="1:4" s="1176" customFormat="1" ht="11.25" customHeight="1" x14ac:dyDescent="0.2">
      <c r="A2376" s="1426"/>
      <c r="B2376" s="1157">
        <v>53</v>
      </c>
      <c r="C2376" s="1157">
        <v>53</v>
      </c>
      <c r="D2376" s="1164" t="s">
        <v>11</v>
      </c>
    </row>
    <row r="2377" spans="1:4" s="1176" customFormat="1" ht="11.25" customHeight="1" x14ac:dyDescent="0.2">
      <c r="A2377" s="1425" t="s">
        <v>1925</v>
      </c>
      <c r="B2377" s="1162">
        <v>49.5</v>
      </c>
      <c r="C2377" s="1162">
        <v>49.5</v>
      </c>
      <c r="D2377" s="1163" t="s">
        <v>609</v>
      </c>
    </row>
    <row r="2378" spans="1:4" s="1176" customFormat="1" ht="11.25" customHeight="1" x14ac:dyDescent="0.2">
      <c r="A2378" s="1426"/>
      <c r="B2378" s="1157">
        <v>49.5</v>
      </c>
      <c r="C2378" s="1157">
        <v>49.5</v>
      </c>
      <c r="D2378" s="1164" t="s">
        <v>11</v>
      </c>
    </row>
    <row r="2379" spans="1:4" s="1176" customFormat="1" ht="11.25" customHeight="1" x14ac:dyDescent="0.2">
      <c r="A2379" s="1425" t="s">
        <v>1926</v>
      </c>
      <c r="B2379" s="1162">
        <v>80</v>
      </c>
      <c r="C2379" s="1162">
        <v>80</v>
      </c>
      <c r="D2379" s="1163" t="s">
        <v>609</v>
      </c>
    </row>
    <row r="2380" spans="1:4" s="1176" customFormat="1" ht="11.25" customHeight="1" x14ac:dyDescent="0.2">
      <c r="A2380" s="1426"/>
      <c r="B2380" s="1157">
        <v>80</v>
      </c>
      <c r="C2380" s="1157">
        <v>80</v>
      </c>
      <c r="D2380" s="1164" t="s">
        <v>11</v>
      </c>
    </row>
    <row r="2381" spans="1:4" s="1176" customFormat="1" ht="11.25" customHeight="1" x14ac:dyDescent="0.2">
      <c r="A2381" s="1425" t="s">
        <v>3383</v>
      </c>
      <c r="B2381" s="1162">
        <v>80</v>
      </c>
      <c r="C2381" s="1162">
        <v>80</v>
      </c>
      <c r="D2381" s="1163" t="s">
        <v>609</v>
      </c>
    </row>
    <row r="2382" spans="1:4" s="1176" customFormat="1" ht="11.25" customHeight="1" x14ac:dyDescent="0.2">
      <c r="A2382" s="1426"/>
      <c r="B2382" s="1157">
        <v>80</v>
      </c>
      <c r="C2382" s="1157">
        <v>80</v>
      </c>
      <c r="D2382" s="1164" t="s">
        <v>11</v>
      </c>
    </row>
    <row r="2383" spans="1:4" s="1176" customFormat="1" ht="11.25" customHeight="1" x14ac:dyDescent="0.2">
      <c r="A2383" s="1425" t="s">
        <v>3384</v>
      </c>
      <c r="B2383" s="1162">
        <v>55.8</v>
      </c>
      <c r="C2383" s="1162">
        <v>55.599999999999994</v>
      </c>
      <c r="D2383" s="1163" t="s">
        <v>609</v>
      </c>
    </row>
    <row r="2384" spans="1:4" s="1176" customFormat="1" ht="11.25" customHeight="1" x14ac:dyDescent="0.2">
      <c r="A2384" s="1426"/>
      <c r="B2384" s="1157">
        <v>55.8</v>
      </c>
      <c r="C2384" s="1157">
        <v>55.599999999999994</v>
      </c>
      <c r="D2384" s="1164" t="s">
        <v>11</v>
      </c>
    </row>
    <row r="2385" spans="1:4" s="1176" customFormat="1" ht="11.25" customHeight="1" x14ac:dyDescent="0.2">
      <c r="A2385" s="1425" t="s">
        <v>5374</v>
      </c>
      <c r="B2385" s="1162">
        <v>12</v>
      </c>
      <c r="C2385" s="1162">
        <v>12</v>
      </c>
      <c r="D2385" s="1163" t="s">
        <v>609</v>
      </c>
    </row>
    <row r="2386" spans="1:4" s="1176" customFormat="1" ht="11.25" customHeight="1" x14ac:dyDescent="0.2">
      <c r="A2386" s="1426"/>
      <c r="B2386" s="1157">
        <v>12</v>
      </c>
      <c r="C2386" s="1157">
        <v>12</v>
      </c>
      <c r="D2386" s="1164" t="s">
        <v>11</v>
      </c>
    </row>
    <row r="2387" spans="1:4" s="1176" customFormat="1" ht="11.25" customHeight="1" x14ac:dyDescent="0.2">
      <c r="A2387" s="1425" t="s">
        <v>3902</v>
      </c>
      <c r="B2387" s="1162">
        <v>80</v>
      </c>
      <c r="C2387" s="1162">
        <v>60.964280000000002</v>
      </c>
      <c r="D2387" s="1163" t="s">
        <v>609</v>
      </c>
    </row>
    <row r="2388" spans="1:4" s="1176" customFormat="1" ht="11.25" customHeight="1" x14ac:dyDescent="0.2">
      <c r="A2388" s="1426"/>
      <c r="B2388" s="1157">
        <v>80</v>
      </c>
      <c r="C2388" s="1157">
        <v>60.964280000000002</v>
      </c>
      <c r="D2388" s="1164" t="s">
        <v>11</v>
      </c>
    </row>
    <row r="2389" spans="1:4" s="1176" customFormat="1" ht="11.25" customHeight="1" x14ac:dyDescent="0.2">
      <c r="A2389" s="1425" t="s">
        <v>3903</v>
      </c>
      <c r="B2389" s="1162">
        <v>80</v>
      </c>
      <c r="C2389" s="1162">
        <v>80</v>
      </c>
      <c r="D2389" s="1163" t="s">
        <v>609</v>
      </c>
    </row>
    <row r="2390" spans="1:4" s="1176" customFormat="1" ht="11.25" customHeight="1" x14ac:dyDescent="0.2">
      <c r="A2390" s="1426"/>
      <c r="B2390" s="1157">
        <v>80</v>
      </c>
      <c r="C2390" s="1157">
        <v>80</v>
      </c>
      <c r="D2390" s="1164" t="s">
        <v>11</v>
      </c>
    </row>
    <row r="2391" spans="1:4" s="1176" customFormat="1" ht="11.25" customHeight="1" x14ac:dyDescent="0.2">
      <c r="A2391" s="1425" t="s">
        <v>3385</v>
      </c>
      <c r="B2391" s="1162">
        <v>80</v>
      </c>
      <c r="C2391" s="1162">
        <v>80</v>
      </c>
      <c r="D2391" s="1163" t="s">
        <v>609</v>
      </c>
    </row>
    <row r="2392" spans="1:4" s="1176" customFormat="1" ht="11.25" customHeight="1" x14ac:dyDescent="0.2">
      <c r="A2392" s="1426"/>
      <c r="B2392" s="1157">
        <v>80</v>
      </c>
      <c r="C2392" s="1157">
        <v>80</v>
      </c>
      <c r="D2392" s="1164" t="s">
        <v>11</v>
      </c>
    </row>
    <row r="2393" spans="1:4" s="1176" customFormat="1" ht="11.25" customHeight="1" x14ac:dyDescent="0.2">
      <c r="A2393" s="1425" t="s">
        <v>5375</v>
      </c>
      <c r="B2393" s="1162">
        <v>78.3</v>
      </c>
      <c r="C2393" s="1162">
        <v>78.3</v>
      </c>
      <c r="D2393" s="1163" t="s">
        <v>609</v>
      </c>
    </row>
    <row r="2394" spans="1:4" s="1176" customFormat="1" ht="11.25" customHeight="1" x14ac:dyDescent="0.2">
      <c r="A2394" s="1426"/>
      <c r="B2394" s="1157">
        <v>78.3</v>
      </c>
      <c r="C2394" s="1157">
        <v>78.3</v>
      </c>
      <c r="D2394" s="1164" t="s">
        <v>11</v>
      </c>
    </row>
    <row r="2395" spans="1:4" s="1176" customFormat="1" ht="11.25" customHeight="1" x14ac:dyDescent="0.2">
      <c r="A2395" s="1425" t="s">
        <v>3904</v>
      </c>
      <c r="B2395" s="1162">
        <v>61.9</v>
      </c>
      <c r="C2395" s="1162">
        <v>61.9</v>
      </c>
      <c r="D2395" s="1163" t="s">
        <v>609</v>
      </c>
    </row>
    <row r="2396" spans="1:4" s="1176" customFormat="1" ht="11.25" customHeight="1" x14ac:dyDescent="0.2">
      <c r="A2396" s="1426"/>
      <c r="B2396" s="1157">
        <v>61.9</v>
      </c>
      <c r="C2396" s="1157">
        <v>61.9</v>
      </c>
      <c r="D2396" s="1164" t="s">
        <v>11</v>
      </c>
    </row>
    <row r="2397" spans="1:4" s="1176" customFormat="1" ht="11.25" customHeight="1" x14ac:dyDescent="0.2">
      <c r="A2397" s="1425" t="s">
        <v>5376</v>
      </c>
      <c r="B2397" s="1162">
        <v>80</v>
      </c>
      <c r="C2397" s="1162">
        <v>80</v>
      </c>
      <c r="D2397" s="1163" t="s">
        <v>609</v>
      </c>
    </row>
    <row r="2398" spans="1:4" s="1176" customFormat="1" ht="11.25" customHeight="1" x14ac:dyDescent="0.2">
      <c r="A2398" s="1426"/>
      <c r="B2398" s="1157">
        <v>80</v>
      </c>
      <c r="C2398" s="1157">
        <v>80</v>
      </c>
      <c r="D2398" s="1164" t="s">
        <v>11</v>
      </c>
    </row>
    <row r="2399" spans="1:4" s="1176" customFormat="1" ht="11.25" customHeight="1" x14ac:dyDescent="0.2">
      <c r="A2399" s="1425" t="s">
        <v>5377</v>
      </c>
      <c r="B2399" s="1162">
        <v>36</v>
      </c>
      <c r="C2399" s="1162">
        <v>36</v>
      </c>
      <c r="D2399" s="1163" t="s">
        <v>609</v>
      </c>
    </row>
    <row r="2400" spans="1:4" s="1176" customFormat="1" ht="11.25" customHeight="1" x14ac:dyDescent="0.2">
      <c r="A2400" s="1426"/>
      <c r="B2400" s="1157">
        <v>36</v>
      </c>
      <c r="C2400" s="1157">
        <v>36</v>
      </c>
      <c r="D2400" s="1164" t="s">
        <v>11</v>
      </c>
    </row>
    <row r="2401" spans="1:4" s="1176" customFormat="1" ht="11.25" customHeight="1" x14ac:dyDescent="0.2">
      <c r="A2401" s="1425" t="s">
        <v>5378</v>
      </c>
      <c r="B2401" s="1162">
        <v>70.5</v>
      </c>
      <c r="C2401" s="1162">
        <v>70.5</v>
      </c>
      <c r="D2401" s="1163" t="s">
        <v>609</v>
      </c>
    </row>
    <row r="2402" spans="1:4" s="1176" customFormat="1" ht="11.25" customHeight="1" x14ac:dyDescent="0.2">
      <c r="A2402" s="1426"/>
      <c r="B2402" s="1157">
        <v>70.5</v>
      </c>
      <c r="C2402" s="1157">
        <v>70.5</v>
      </c>
      <c r="D2402" s="1164" t="s">
        <v>11</v>
      </c>
    </row>
    <row r="2403" spans="1:4" s="1176" customFormat="1" ht="11.25" customHeight="1" x14ac:dyDescent="0.2">
      <c r="A2403" s="1425" t="s">
        <v>1927</v>
      </c>
      <c r="B2403" s="1162">
        <v>72</v>
      </c>
      <c r="C2403" s="1162">
        <v>72</v>
      </c>
      <c r="D2403" s="1163" t="s">
        <v>609</v>
      </c>
    </row>
    <row r="2404" spans="1:4" s="1176" customFormat="1" ht="11.25" customHeight="1" x14ac:dyDescent="0.2">
      <c r="A2404" s="1426"/>
      <c r="B2404" s="1157">
        <v>72</v>
      </c>
      <c r="C2404" s="1157">
        <v>72</v>
      </c>
      <c r="D2404" s="1164" t="s">
        <v>11</v>
      </c>
    </row>
    <row r="2405" spans="1:4" s="1176" customFormat="1" ht="11.25" customHeight="1" x14ac:dyDescent="0.2">
      <c r="A2405" s="1425" t="s">
        <v>5379</v>
      </c>
      <c r="B2405" s="1162">
        <v>70</v>
      </c>
      <c r="C2405" s="1162">
        <v>70</v>
      </c>
      <c r="D2405" s="1163" t="s">
        <v>609</v>
      </c>
    </row>
    <row r="2406" spans="1:4" s="1176" customFormat="1" ht="11.25" customHeight="1" x14ac:dyDescent="0.2">
      <c r="A2406" s="1426"/>
      <c r="B2406" s="1157">
        <v>70</v>
      </c>
      <c r="C2406" s="1157">
        <v>70</v>
      </c>
      <c r="D2406" s="1164" t="s">
        <v>11</v>
      </c>
    </row>
    <row r="2407" spans="1:4" s="1176" customFormat="1" ht="11.25" customHeight="1" x14ac:dyDescent="0.2">
      <c r="A2407" s="1425" t="s">
        <v>2935</v>
      </c>
      <c r="B2407" s="1162">
        <v>38</v>
      </c>
      <c r="C2407" s="1162">
        <v>38</v>
      </c>
      <c r="D2407" s="1163" t="s">
        <v>609</v>
      </c>
    </row>
    <row r="2408" spans="1:4" s="1176" customFormat="1" ht="11.25" customHeight="1" x14ac:dyDescent="0.2">
      <c r="A2408" s="1426"/>
      <c r="B2408" s="1157">
        <v>38</v>
      </c>
      <c r="C2408" s="1157">
        <v>38</v>
      </c>
      <c r="D2408" s="1164" t="s">
        <v>11</v>
      </c>
    </row>
    <row r="2409" spans="1:4" s="1176" customFormat="1" ht="11.25" customHeight="1" x14ac:dyDescent="0.2">
      <c r="A2409" s="1425" t="s">
        <v>3386</v>
      </c>
      <c r="B2409" s="1162">
        <v>60</v>
      </c>
      <c r="C2409" s="1162">
        <v>60</v>
      </c>
      <c r="D2409" s="1163" t="s">
        <v>609</v>
      </c>
    </row>
    <row r="2410" spans="1:4" s="1176" customFormat="1" ht="11.25" customHeight="1" x14ac:dyDescent="0.2">
      <c r="A2410" s="1426"/>
      <c r="B2410" s="1157">
        <v>60</v>
      </c>
      <c r="C2410" s="1157">
        <v>60</v>
      </c>
      <c r="D2410" s="1164" t="s">
        <v>11</v>
      </c>
    </row>
    <row r="2411" spans="1:4" s="1176" customFormat="1" ht="11.25" customHeight="1" x14ac:dyDescent="0.2">
      <c r="A2411" s="1425" t="s">
        <v>5380</v>
      </c>
      <c r="B2411" s="1162">
        <v>78</v>
      </c>
      <c r="C2411" s="1162">
        <v>78</v>
      </c>
      <c r="D2411" s="1163" t="s">
        <v>609</v>
      </c>
    </row>
    <row r="2412" spans="1:4" s="1176" customFormat="1" ht="11.25" customHeight="1" x14ac:dyDescent="0.2">
      <c r="A2412" s="1426"/>
      <c r="B2412" s="1157">
        <v>78</v>
      </c>
      <c r="C2412" s="1157">
        <v>78</v>
      </c>
      <c r="D2412" s="1164" t="s">
        <v>11</v>
      </c>
    </row>
    <row r="2413" spans="1:4" s="1176" customFormat="1" ht="11.25" customHeight="1" x14ac:dyDescent="0.2">
      <c r="A2413" s="1425" t="s">
        <v>3905</v>
      </c>
      <c r="B2413" s="1162">
        <v>70</v>
      </c>
      <c r="C2413" s="1162">
        <v>70</v>
      </c>
      <c r="D2413" s="1163" t="s">
        <v>609</v>
      </c>
    </row>
    <row r="2414" spans="1:4" s="1176" customFormat="1" ht="11.25" customHeight="1" x14ac:dyDescent="0.2">
      <c r="A2414" s="1426"/>
      <c r="B2414" s="1157">
        <v>70</v>
      </c>
      <c r="C2414" s="1157">
        <v>70</v>
      </c>
      <c r="D2414" s="1164" t="s">
        <v>11</v>
      </c>
    </row>
    <row r="2415" spans="1:4" s="1176" customFormat="1" ht="11.25" customHeight="1" x14ac:dyDescent="0.2">
      <c r="A2415" s="1425" t="s">
        <v>2706</v>
      </c>
      <c r="B2415" s="1162">
        <v>74.8</v>
      </c>
      <c r="C2415" s="1162">
        <v>74.8</v>
      </c>
      <c r="D2415" s="1163" t="s">
        <v>609</v>
      </c>
    </row>
    <row r="2416" spans="1:4" s="1176" customFormat="1" ht="11.25" customHeight="1" x14ac:dyDescent="0.2">
      <c r="A2416" s="1426"/>
      <c r="B2416" s="1157">
        <v>74.8</v>
      </c>
      <c r="C2416" s="1157">
        <v>74.8</v>
      </c>
      <c r="D2416" s="1164" t="s">
        <v>11</v>
      </c>
    </row>
    <row r="2417" spans="1:4" s="1176" customFormat="1" ht="11.25" customHeight="1" x14ac:dyDescent="0.2">
      <c r="A2417" s="1425" t="s">
        <v>5381</v>
      </c>
      <c r="B2417" s="1162">
        <v>62.1</v>
      </c>
      <c r="C2417" s="1162">
        <v>62.1</v>
      </c>
      <c r="D2417" s="1163" t="s">
        <v>609</v>
      </c>
    </row>
    <row r="2418" spans="1:4" s="1176" customFormat="1" ht="11.25" customHeight="1" x14ac:dyDescent="0.2">
      <c r="A2418" s="1426"/>
      <c r="B2418" s="1157">
        <v>62.1</v>
      </c>
      <c r="C2418" s="1157">
        <v>62.1</v>
      </c>
      <c r="D2418" s="1164" t="s">
        <v>11</v>
      </c>
    </row>
    <row r="2419" spans="1:4" s="1176" customFormat="1" ht="11.25" customHeight="1" x14ac:dyDescent="0.2">
      <c r="A2419" s="1425" t="s">
        <v>5382</v>
      </c>
      <c r="B2419" s="1162">
        <v>37.6</v>
      </c>
      <c r="C2419" s="1162">
        <v>37.6</v>
      </c>
      <c r="D2419" s="1163" t="s">
        <v>609</v>
      </c>
    </row>
    <row r="2420" spans="1:4" s="1176" customFormat="1" ht="11.25" customHeight="1" x14ac:dyDescent="0.2">
      <c r="A2420" s="1426"/>
      <c r="B2420" s="1157">
        <v>37.6</v>
      </c>
      <c r="C2420" s="1157">
        <v>37.6</v>
      </c>
      <c r="D2420" s="1164" t="s">
        <v>11</v>
      </c>
    </row>
    <row r="2421" spans="1:4" s="1176" customFormat="1" ht="11.25" customHeight="1" x14ac:dyDescent="0.2">
      <c r="A2421" s="1425" t="s">
        <v>1928</v>
      </c>
      <c r="B2421" s="1162">
        <v>72</v>
      </c>
      <c r="C2421" s="1162">
        <v>72</v>
      </c>
      <c r="D2421" s="1163" t="s">
        <v>609</v>
      </c>
    </row>
    <row r="2422" spans="1:4" s="1176" customFormat="1" ht="11.25" customHeight="1" x14ac:dyDescent="0.2">
      <c r="A2422" s="1426"/>
      <c r="B2422" s="1157">
        <v>72</v>
      </c>
      <c r="C2422" s="1157">
        <v>72</v>
      </c>
      <c r="D2422" s="1164" t="s">
        <v>11</v>
      </c>
    </row>
    <row r="2423" spans="1:4" s="1176" customFormat="1" ht="11.25" customHeight="1" x14ac:dyDescent="0.2">
      <c r="A2423" s="1425" t="s">
        <v>3906</v>
      </c>
      <c r="B2423" s="1162">
        <v>48.2</v>
      </c>
      <c r="C2423" s="1162">
        <v>48.1</v>
      </c>
      <c r="D2423" s="1163" t="s">
        <v>609</v>
      </c>
    </row>
    <row r="2424" spans="1:4" s="1176" customFormat="1" ht="11.25" customHeight="1" x14ac:dyDescent="0.2">
      <c r="A2424" s="1426"/>
      <c r="B2424" s="1157">
        <v>48.2</v>
      </c>
      <c r="C2424" s="1157">
        <v>48.1</v>
      </c>
      <c r="D2424" s="1164" t="s">
        <v>11</v>
      </c>
    </row>
    <row r="2425" spans="1:4" s="1176" customFormat="1" ht="11.25" customHeight="1" x14ac:dyDescent="0.2">
      <c r="A2425" s="1425" t="s">
        <v>3387</v>
      </c>
      <c r="B2425" s="1162">
        <v>77.099999999999994</v>
      </c>
      <c r="C2425" s="1162">
        <v>77.099999999999994</v>
      </c>
      <c r="D2425" s="1163" t="s">
        <v>609</v>
      </c>
    </row>
    <row r="2426" spans="1:4" s="1176" customFormat="1" ht="11.25" customHeight="1" x14ac:dyDescent="0.2">
      <c r="A2426" s="1426"/>
      <c r="B2426" s="1157">
        <v>77.099999999999994</v>
      </c>
      <c r="C2426" s="1157">
        <v>77.099999999999994</v>
      </c>
      <c r="D2426" s="1164" t="s">
        <v>11</v>
      </c>
    </row>
    <row r="2427" spans="1:4" s="1176" customFormat="1" ht="11.25" customHeight="1" x14ac:dyDescent="0.2">
      <c r="A2427" s="1425" t="s">
        <v>1929</v>
      </c>
      <c r="B2427" s="1162">
        <v>80</v>
      </c>
      <c r="C2427" s="1162">
        <v>80</v>
      </c>
      <c r="D2427" s="1163" t="s">
        <v>609</v>
      </c>
    </row>
    <row r="2428" spans="1:4" s="1176" customFormat="1" ht="11.25" customHeight="1" x14ac:dyDescent="0.2">
      <c r="A2428" s="1426"/>
      <c r="B2428" s="1157">
        <v>80</v>
      </c>
      <c r="C2428" s="1157">
        <v>80</v>
      </c>
      <c r="D2428" s="1164" t="s">
        <v>11</v>
      </c>
    </row>
    <row r="2429" spans="1:4" s="1176" customFormat="1" ht="11.25" customHeight="1" x14ac:dyDescent="0.2">
      <c r="A2429" s="1425" t="s">
        <v>3907</v>
      </c>
      <c r="B2429" s="1162">
        <v>73</v>
      </c>
      <c r="C2429" s="1162">
        <v>73</v>
      </c>
      <c r="D2429" s="1163" t="s">
        <v>609</v>
      </c>
    </row>
    <row r="2430" spans="1:4" s="1176" customFormat="1" ht="11.25" customHeight="1" x14ac:dyDescent="0.2">
      <c r="A2430" s="1426"/>
      <c r="B2430" s="1157">
        <v>73</v>
      </c>
      <c r="C2430" s="1157">
        <v>73</v>
      </c>
      <c r="D2430" s="1164" t="s">
        <v>11</v>
      </c>
    </row>
    <row r="2431" spans="1:4" s="1176" customFormat="1" ht="11.25" customHeight="1" x14ac:dyDescent="0.2">
      <c r="A2431" s="1425" t="s">
        <v>3908</v>
      </c>
      <c r="B2431" s="1162">
        <v>17.3</v>
      </c>
      <c r="C2431" s="1162">
        <v>17.3</v>
      </c>
      <c r="D2431" s="1163" t="s">
        <v>609</v>
      </c>
    </row>
    <row r="2432" spans="1:4" s="1176" customFormat="1" ht="11.25" customHeight="1" x14ac:dyDescent="0.2">
      <c r="A2432" s="1426"/>
      <c r="B2432" s="1157">
        <v>17.3</v>
      </c>
      <c r="C2432" s="1157">
        <v>17.3</v>
      </c>
      <c r="D2432" s="1164" t="s">
        <v>11</v>
      </c>
    </row>
    <row r="2433" spans="1:4" s="1176" customFormat="1" ht="11.25" customHeight="1" x14ac:dyDescent="0.2">
      <c r="A2433" s="1425" t="s">
        <v>1930</v>
      </c>
      <c r="B2433" s="1162">
        <v>72</v>
      </c>
      <c r="C2433" s="1162">
        <v>72</v>
      </c>
      <c r="D2433" s="1163" t="s">
        <v>609</v>
      </c>
    </row>
    <row r="2434" spans="1:4" s="1176" customFormat="1" ht="11.25" customHeight="1" x14ac:dyDescent="0.2">
      <c r="A2434" s="1426"/>
      <c r="B2434" s="1157">
        <v>72</v>
      </c>
      <c r="C2434" s="1157">
        <v>72</v>
      </c>
      <c r="D2434" s="1164" t="s">
        <v>11</v>
      </c>
    </row>
    <row r="2435" spans="1:4" s="1176" customFormat="1" ht="11.25" customHeight="1" x14ac:dyDescent="0.2">
      <c r="A2435" s="1425" t="s">
        <v>5383</v>
      </c>
      <c r="B2435" s="1162">
        <v>80</v>
      </c>
      <c r="C2435" s="1162">
        <v>80</v>
      </c>
      <c r="D2435" s="1163" t="s">
        <v>609</v>
      </c>
    </row>
    <row r="2436" spans="1:4" s="1176" customFormat="1" ht="11.25" customHeight="1" x14ac:dyDescent="0.2">
      <c r="A2436" s="1426"/>
      <c r="B2436" s="1157">
        <v>80</v>
      </c>
      <c r="C2436" s="1157">
        <v>80</v>
      </c>
      <c r="D2436" s="1164" t="s">
        <v>11</v>
      </c>
    </row>
    <row r="2437" spans="1:4" s="1176" customFormat="1" ht="11.25" customHeight="1" x14ac:dyDescent="0.2">
      <c r="A2437" s="1425" t="s">
        <v>5384</v>
      </c>
      <c r="B2437" s="1162">
        <v>80</v>
      </c>
      <c r="C2437" s="1162">
        <v>80</v>
      </c>
      <c r="D2437" s="1163" t="s">
        <v>609</v>
      </c>
    </row>
    <row r="2438" spans="1:4" s="1176" customFormat="1" ht="11.25" customHeight="1" x14ac:dyDescent="0.2">
      <c r="A2438" s="1426"/>
      <c r="B2438" s="1157">
        <v>80</v>
      </c>
      <c r="C2438" s="1157">
        <v>80</v>
      </c>
      <c r="D2438" s="1164" t="s">
        <v>11</v>
      </c>
    </row>
    <row r="2439" spans="1:4" s="1176" customFormat="1" ht="11.25" customHeight="1" x14ac:dyDescent="0.2">
      <c r="A2439" s="1425" t="s">
        <v>5385</v>
      </c>
      <c r="B2439" s="1162">
        <v>62.3</v>
      </c>
      <c r="C2439" s="1162">
        <v>62.3</v>
      </c>
      <c r="D2439" s="1163" t="s">
        <v>609</v>
      </c>
    </row>
    <row r="2440" spans="1:4" s="1176" customFormat="1" ht="11.25" customHeight="1" x14ac:dyDescent="0.2">
      <c r="A2440" s="1426"/>
      <c r="B2440" s="1157">
        <v>62.3</v>
      </c>
      <c r="C2440" s="1157">
        <v>62.3</v>
      </c>
      <c r="D2440" s="1164" t="s">
        <v>11</v>
      </c>
    </row>
    <row r="2441" spans="1:4" s="1176" customFormat="1" ht="11.25" customHeight="1" x14ac:dyDescent="0.2">
      <c r="A2441" s="1425" t="s">
        <v>3909</v>
      </c>
      <c r="B2441" s="1162">
        <v>66</v>
      </c>
      <c r="C2441" s="1162">
        <v>66</v>
      </c>
      <c r="D2441" s="1163" t="s">
        <v>609</v>
      </c>
    </row>
    <row r="2442" spans="1:4" s="1176" customFormat="1" ht="11.25" customHeight="1" x14ac:dyDescent="0.2">
      <c r="A2442" s="1426"/>
      <c r="B2442" s="1157">
        <v>66</v>
      </c>
      <c r="C2442" s="1157">
        <v>66</v>
      </c>
      <c r="D2442" s="1164" t="s">
        <v>11</v>
      </c>
    </row>
    <row r="2443" spans="1:4" s="1176" customFormat="1" ht="11.25" customHeight="1" x14ac:dyDescent="0.2">
      <c r="A2443" s="1425" t="s">
        <v>5386</v>
      </c>
      <c r="B2443" s="1162">
        <v>80</v>
      </c>
      <c r="C2443" s="1162">
        <v>80</v>
      </c>
      <c r="D2443" s="1163" t="s">
        <v>609</v>
      </c>
    </row>
    <row r="2444" spans="1:4" s="1176" customFormat="1" ht="11.25" customHeight="1" x14ac:dyDescent="0.2">
      <c r="A2444" s="1426"/>
      <c r="B2444" s="1157">
        <v>80</v>
      </c>
      <c r="C2444" s="1157">
        <v>80</v>
      </c>
      <c r="D2444" s="1164" t="s">
        <v>11</v>
      </c>
    </row>
    <row r="2445" spans="1:4" s="1176" customFormat="1" ht="11.25" customHeight="1" x14ac:dyDescent="0.2">
      <c r="A2445" s="1425" t="s">
        <v>3910</v>
      </c>
      <c r="B2445" s="1162">
        <v>51.4</v>
      </c>
      <c r="C2445" s="1162">
        <v>45.854649999999999</v>
      </c>
      <c r="D2445" s="1163" t="s">
        <v>609</v>
      </c>
    </row>
    <row r="2446" spans="1:4" s="1176" customFormat="1" ht="11.25" customHeight="1" x14ac:dyDescent="0.2">
      <c r="A2446" s="1426"/>
      <c r="B2446" s="1157">
        <v>51.4</v>
      </c>
      <c r="C2446" s="1157">
        <v>45.854649999999999</v>
      </c>
      <c r="D2446" s="1164" t="s">
        <v>11</v>
      </c>
    </row>
    <row r="2447" spans="1:4" s="1176" customFormat="1" ht="11.25" customHeight="1" x14ac:dyDescent="0.2">
      <c r="A2447" s="1425" t="s">
        <v>3911</v>
      </c>
      <c r="B2447" s="1162">
        <v>36</v>
      </c>
      <c r="C2447" s="1162">
        <v>36</v>
      </c>
      <c r="D2447" s="1163" t="s">
        <v>609</v>
      </c>
    </row>
    <row r="2448" spans="1:4" s="1176" customFormat="1" ht="11.25" customHeight="1" x14ac:dyDescent="0.2">
      <c r="A2448" s="1426"/>
      <c r="B2448" s="1157">
        <v>36</v>
      </c>
      <c r="C2448" s="1157">
        <v>36</v>
      </c>
      <c r="D2448" s="1164" t="s">
        <v>11</v>
      </c>
    </row>
    <row r="2449" spans="1:4" s="1176" customFormat="1" ht="11.25" customHeight="1" x14ac:dyDescent="0.2">
      <c r="A2449" s="1425" t="s">
        <v>3912</v>
      </c>
      <c r="B2449" s="1162">
        <v>72</v>
      </c>
      <c r="C2449" s="1162">
        <v>71.852000000000004</v>
      </c>
      <c r="D2449" s="1163" t="s">
        <v>609</v>
      </c>
    </row>
    <row r="2450" spans="1:4" s="1176" customFormat="1" ht="11.25" customHeight="1" x14ac:dyDescent="0.2">
      <c r="A2450" s="1426"/>
      <c r="B2450" s="1157">
        <v>72</v>
      </c>
      <c r="C2450" s="1157">
        <v>71.852000000000004</v>
      </c>
      <c r="D2450" s="1164" t="s">
        <v>11</v>
      </c>
    </row>
    <row r="2451" spans="1:4" s="1176" customFormat="1" ht="11.25" customHeight="1" x14ac:dyDescent="0.2">
      <c r="A2451" s="1425" t="s">
        <v>2707</v>
      </c>
      <c r="B2451" s="1162">
        <v>43.2</v>
      </c>
      <c r="C2451" s="1162">
        <v>43.2</v>
      </c>
      <c r="D2451" s="1163" t="s">
        <v>609</v>
      </c>
    </row>
    <row r="2452" spans="1:4" s="1176" customFormat="1" ht="11.25" customHeight="1" x14ac:dyDescent="0.2">
      <c r="A2452" s="1426"/>
      <c r="B2452" s="1157">
        <v>43.2</v>
      </c>
      <c r="C2452" s="1157">
        <v>43.2</v>
      </c>
      <c r="D2452" s="1164" t="s">
        <v>11</v>
      </c>
    </row>
    <row r="2453" spans="1:4" s="1176" customFormat="1" ht="11.25" customHeight="1" x14ac:dyDescent="0.2">
      <c r="A2453" s="1425" t="s">
        <v>5387</v>
      </c>
      <c r="B2453" s="1162">
        <v>49</v>
      </c>
      <c r="C2453" s="1162">
        <v>49</v>
      </c>
      <c r="D2453" s="1163" t="s">
        <v>609</v>
      </c>
    </row>
    <row r="2454" spans="1:4" s="1176" customFormat="1" ht="11.25" customHeight="1" x14ac:dyDescent="0.2">
      <c r="A2454" s="1426"/>
      <c r="B2454" s="1157">
        <v>49</v>
      </c>
      <c r="C2454" s="1157">
        <v>49</v>
      </c>
      <c r="D2454" s="1164" t="s">
        <v>11</v>
      </c>
    </row>
    <row r="2455" spans="1:4" s="1176" customFormat="1" ht="11.25" customHeight="1" x14ac:dyDescent="0.2">
      <c r="A2455" s="1425" t="s">
        <v>3388</v>
      </c>
      <c r="B2455" s="1162">
        <v>75</v>
      </c>
      <c r="C2455" s="1162">
        <v>75</v>
      </c>
      <c r="D2455" s="1163" t="s">
        <v>609</v>
      </c>
    </row>
    <row r="2456" spans="1:4" s="1176" customFormat="1" ht="11.25" customHeight="1" x14ac:dyDescent="0.2">
      <c r="A2456" s="1426"/>
      <c r="B2456" s="1157">
        <v>75</v>
      </c>
      <c r="C2456" s="1157">
        <v>75</v>
      </c>
      <c r="D2456" s="1164" t="s">
        <v>11</v>
      </c>
    </row>
    <row r="2457" spans="1:4" s="1176" customFormat="1" ht="11.25" customHeight="1" x14ac:dyDescent="0.2">
      <c r="A2457" s="1425" t="s">
        <v>5388</v>
      </c>
      <c r="B2457" s="1162">
        <v>80</v>
      </c>
      <c r="C2457" s="1162">
        <v>80</v>
      </c>
      <c r="D2457" s="1163" t="s">
        <v>609</v>
      </c>
    </row>
    <row r="2458" spans="1:4" s="1176" customFormat="1" ht="11.25" customHeight="1" x14ac:dyDescent="0.2">
      <c r="A2458" s="1426"/>
      <c r="B2458" s="1157">
        <v>80</v>
      </c>
      <c r="C2458" s="1157">
        <v>80</v>
      </c>
      <c r="D2458" s="1164" t="s">
        <v>11</v>
      </c>
    </row>
    <row r="2459" spans="1:4" s="1176" customFormat="1" ht="11.25" customHeight="1" x14ac:dyDescent="0.2">
      <c r="A2459" s="1425" t="s">
        <v>1931</v>
      </c>
      <c r="B2459" s="1162">
        <v>79.2</v>
      </c>
      <c r="C2459" s="1162">
        <v>79.2</v>
      </c>
      <c r="D2459" s="1163" t="s">
        <v>609</v>
      </c>
    </row>
    <row r="2460" spans="1:4" s="1176" customFormat="1" ht="11.25" customHeight="1" x14ac:dyDescent="0.2">
      <c r="A2460" s="1426"/>
      <c r="B2460" s="1157">
        <v>79.2</v>
      </c>
      <c r="C2460" s="1157">
        <v>79.2</v>
      </c>
      <c r="D2460" s="1164" t="s">
        <v>11</v>
      </c>
    </row>
    <row r="2461" spans="1:4" s="1176" customFormat="1" ht="11.25" customHeight="1" x14ac:dyDescent="0.2">
      <c r="A2461" s="1425" t="s">
        <v>1932</v>
      </c>
      <c r="B2461" s="1162">
        <v>79.400000000000006</v>
      </c>
      <c r="C2461" s="1162">
        <v>79.400000000000006</v>
      </c>
      <c r="D2461" s="1163" t="s">
        <v>609</v>
      </c>
    </row>
    <row r="2462" spans="1:4" s="1176" customFormat="1" ht="11.25" customHeight="1" x14ac:dyDescent="0.2">
      <c r="A2462" s="1426"/>
      <c r="B2462" s="1157">
        <v>79.400000000000006</v>
      </c>
      <c r="C2462" s="1157">
        <v>79.400000000000006</v>
      </c>
      <c r="D2462" s="1164" t="s">
        <v>11</v>
      </c>
    </row>
    <row r="2463" spans="1:4" s="1176" customFormat="1" ht="11.25" customHeight="1" x14ac:dyDescent="0.2">
      <c r="A2463" s="1425" t="s">
        <v>1933</v>
      </c>
      <c r="B2463" s="1162">
        <v>78.900000000000006</v>
      </c>
      <c r="C2463" s="1162">
        <v>77.838750000000005</v>
      </c>
      <c r="D2463" s="1163" t="s">
        <v>609</v>
      </c>
    </row>
    <row r="2464" spans="1:4" s="1176" customFormat="1" ht="11.25" customHeight="1" x14ac:dyDescent="0.2">
      <c r="A2464" s="1426"/>
      <c r="B2464" s="1157">
        <v>78.900000000000006</v>
      </c>
      <c r="C2464" s="1157">
        <v>77.838750000000005</v>
      </c>
      <c r="D2464" s="1164" t="s">
        <v>11</v>
      </c>
    </row>
    <row r="2465" spans="1:4" s="1176" customFormat="1" ht="11.25" customHeight="1" x14ac:dyDescent="0.2">
      <c r="A2465" s="1425" t="s">
        <v>3389</v>
      </c>
      <c r="B2465" s="1162">
        <v>79.7</v>
      </c>
      <c r="C2465" s="1162">
        <v>79.7</v>
      </c>
      <c r="D2465" s="1163" t="s">
        <v>609</v>
      </c>
    </row>
    <row r="2466" spans="1:4" s="1176" customFormat="1" ht="11.25" customHeight="1" x14ac:dyDescent="0.2">
      <c r="A2466" s="1426"/>
      <c r="B2466" s="1157">
        <v>79.7</v>
      </c>
      <c r="C2466" s="1157">
        <v>79.7</v>
      </c>
      <c r="D2466" s="1164" t="s">
        <v>11</v>
      </c>
    </row>
    <row r="2467" spans="1:4" s="1176" customFormat="1" ht="11.25" customHeight="1" x14ac:dyDescent="0.2">
      <c r="A2467" s="1425" t="s">
        <v>3913</v>
      </c>
      <c r="B2467" s="1162">
        <v>80</v>
      </c>
      <c r="C2467" s="1162">
        <v>80</v>
      </c>
      <c r="D2467" s="1163" t="s">
        <v>609</v>
      </c>
    </row>
    <row r="2468" spans="1:4" s="1176" customFormat="1" ht="11.25" customHeight="1" x14ac:dyDescent="0.2">
      <c r="A2468" s="1426"/>
      <c r="B2468" s="1157">
        <v>80</v>
      </c>
      <c r="C2468" s="1157">
        <v>80</v>
      </c>
      <c r="D2468" s="1164" t="s">
        <v>11</v>
      </c>
    </row>
    <row r="2469" spans="1:4" s="1176" customFormat="1" ht="11.25" customHeight="1" x14ac:dyDescent="0.2">
      <c r="A2469" s="1425" t="s">
        <v>5389</v>
      </c>
      <c r="B2469" s="1162">
        <v>80</v>
      </c>
      <c r="C2469" s="1162">
        <v>80</v>
      </c>
      <c r="D2469" s="1163" t="s">
        <v>609</v>
      </c>
    </row>
    <row r="2470" spans="1:4" s="1176" customFormat="1" ht="11.25" customHeight="1" x14ac:dyDescent="0.2">
      <c r="A2470" s="1426"/>
      <c r="B2470" s="1157">
        <v>80</v>
      </c>
      <c r="C2470" s="1157">
        <v>80</v>
      </c>
      <c r="D2470" s="1164" t="s">
        <v>11</v>
      </c>
    </row>
    <row r="2471" spans="1:4" s="1176" customFormat="1" ht="11.25" customHeight="1" x14ac:dyDescent="0.2">
      <c r="A2471" s="1425" t="s">
        <v>1934</v>
      </c>
      <c r="B2471" s="1162">
        <v>80</v>
      </c>
      <c r="C2471" s="1162">
        <v>80</v>
      </c>
      <c r="D2471" s="1163" t="s">
        <v>609</v>
      </c>
    </row>
    <row r="2472" spans="1:4" s="1176" customFormat="1" ht="11.25" customHeight="1" x14ac:dyDescent="0.2">
      <c r="A2472" s="1426"/>
      <c r="B2472" s="1157">
        <v>80</v>
      </c>
      <c r="C2472" s="1157">
        <v>80</v>
      </c>
      <c r="D2472" s="1164" t="s">
        <v>11</v>
      </c>
    </row>
    <row r="2473" spans="1:4" s="1176" customFormat="1" ht="11.25" customHeight="1" x14ac:dyDescent="0.2">
      <c r="A2473" s="1425" t="s">
        <v>2708</v>
      </c>
      <c r="B2473" s="1162">
        <v>80</v>
      </c>
      <c r="C2473" s="1162">
        <v>80</v>
      </c>
      <c r="D2473" s="1163" t="s">
        <v>609</v>
      </c>
    </row>
    <row r="2474" spans="1:4" s="1176" customFormat="1" ht="11.25" customHeight="1" x14ac:dyDescent="0.2">
      <c r="A2474" s="1426"/>
      <c r="B2474" s="1157">
        <v>80</v>
      </c>
      <c r="C2474" s="1157">
        <v>80</v>
      </c>
      <c r="D2474" s="1164" t="s">
        <v>11</v>
      </c>
    </row>
    <row r="2475" spans="1:4" s="1176" customFormat="1" ht="11.25" customHeight="1" x14ac:dyDescent="0.2">
      <c r="A2475" s="1425" t="s">
        <v>2936</v>
      </c>
      <c r="B2475" s="1162">
        <v>27.3</v>
      </c>
      <c r="C2475" s="1162">
        <v>27.3</v>
      </c>
      <c r="D2475" s="1163" t="s">
        <v>609</v>
      </c>
    </row>
    <row r="2476" spans="1:4" s="1176" customFormat="1" ht="11.25" customHeight="1" x14ac:dyDescent="0.2">
      <c r="A2476" s="1426"/>
      <c r="B2476" s="1157">
        <v>27.3</v>
      </c>
      <c r="C2476" s="1157">
        <v>27.3</v>
      </c>
      <c r="D2476" s="1164" t="s">
        <v>11</v>
      </c>
    </row>
    <row r="2477" spans="1:4" s="1176" customFormat="1" ht="11.25" customHeight="1" x14ac:dyDescent="0.2">
      <c r="A2477" s="1425" t="s">
        <v>5390</v>
      </c>
      <c r="B2477" s="1162">
        <v>73.099999999999994</v>
      </c>
      <c r="C2477" s="1162">
        <v>73.099999999999994</v>
      </c>
      <c r="D2477" s="1163" t="s">
        <v>609</v>
      </c>
    </row>
    <row r="2478" spans="1:4" s="1176" customFormat="1" ht="11.25" customHeight="1" x14ac:dyDescent="0.2">
      <c r="A2478" s="1426"/>
      <c r="B2478" s="1157">
        <v>73.099999999999994</v>
      </c>
      <c r="C2478" s="1157">
        <v>73.099999999999994</v>
      </c>
      <c r="D2478" s="1164" t="s">
        <v>11</v>
      </c>
    </row>
    <row r="2479" spans="1:4" s="1176" customFormat="1" ht="11.25" customHeight="1" x14ac:dyDescent="0.2">
      <c r="A2479" s="1425" t="s">
        <v>2937</v>
      </c>
      <c r="B2479" s="1162">
        <v>80</v>
      </c>
      <c r="C2479" s="1162">
        <v>80</v>
      </c>
      <c r="D2479" s="1163" t="s">
        <v>609</v>
      </c>
    </row>
    <row r="2480" spans="1:4" s="1176" customFormat="1" ht="11.25" customHeight="1" x14ac:dyDescent="0.2">
      <c r="A2480" s="1426"/>
      <c r="B2480" s="1157">
        <v>80</v>
      </c>
      <c r="C2480" s="1157">
        <v>80</v>
      </c>
      <c r="D2480" s="1164" t="s">
        <v>11</v>
      </c>
    </row>
    <row r="2481" spans="1:4" s="1176" customFormat="1" ht="11.25" customHeight="1" x14ac:dyDescent="0.2">
      <c r="A2481" s="1425" t="s">
        <v>3914</v>
      </c>
      <c r="B2481" s="1162">
        <v>80</v>
      </c>
      <c r="C2481" s="1162">
        <v>80</v>
      </c>
      <c r="D2481" s="1163" t="s">
        <v>609</v>
      </c>
    </row>
    <row r="2482" spans="1:4" s="1176" customFormat="1" ht="11.25" customHeight="1" x14ac:dyDescent="0.2">
      <c r="A2482" s="1426"/>
      <c r="B2482" s="1157">
        <v>80</v>
      </c>
      <c r="C2482" s="1157">
        <v>80</v>
      </c>
      <c r="D2482" s="1164" t="s">
        <v>11</v>
      </c>
    </row>
    <row r="2483" spans="1:4" s="1176" customFormat="1" ht="11.25" customHeight="1" x14ac:dyDescent="0.2">
      <c r="A2483" s="1425" t="s">
        <v>3915</v>
      </c>
      <c r="B2483" s="1162">
        <v>80</v>
      </c>
      <c r="C2483" s="1162">
        <v>76.29097999999999</v>
      </c>
      <c r="D2483" s="1163" t="s">
        <v>609</v>
      </c>
    </row>
    <row r="2484" spans="1:4" s="1176" customFormat="1" ht="11.25" customHeight="1" x14ac:dyDescent="0.2">
      <c r="A2484" s="1426"/>
      <c r="B2484" s="1157">
        <v>80</v>
      </c>
      <c r="C2484" s="1157">
        <v>76.29097999999999</v>
      </c>
      <c r="D2484" s="1164" t="s">
        <v>11</v>
      </c>
    </row>
    <row r="2485" spans="1:4" s="1176" customFormat="1" ht="11.25" customHeight="1" x14ac:dyDescent="0.2">
      <c r="A2485" s="1425" t="s">
        <v>3390</v>
      </c>
      <c r="B2485" s="1162">
        <v>80</v>
      </c>
      <c r="C2485" s="1162">
        <v>80</v>
      </c>
      <c r="D2485" s="1163" t="s">
        <v>609</v>
      </c>
    </row>
    <row r="2486" spans="1:4" s="1176" customFormat="1" ht="11.25" customHeight="1" x14ac:dyDescent="0.2">
      <c r="A2486" s="1426"/>
      <c r="B2486" s="1157">
        <v>80</v>
      </c>
      <c r="C2486" s="1157">
        <v>80</v>
      </c>
      <c r="D2486" s="1164" t="s">
        <v>11</v>
      </c>
    </row>
    <row r="2487" spans="1:4" s="1176" customFormat="1" ht="11.25" customHeight="1" x14ac:dyDescent="0.2">
      <c r="A2487" s="1425" t="s">
        <v>5391</v>
      </c>
      <c r="B2487" s="1162">
        <v>80</v>
      </c>
      <c r="C2487" s="1162">
        <v>80</v>
      </c>
      <c r="D2487" s="1163" t="s">
        <v>609</v>
      </c>
    </row>
    <row r="2488" spans="1:4" s="1176" customFormat="1" ht="11.25" customHeight="1" x14ac:dyDescent="0.2">
      <c r="A2488" s="1426"/>
      <c r="B2488" s="1157">
        <v>80</v>
      </c>
      <c r="C2488" s="1157">
        <v>80</v>
      </c>
      <c r="D2488" s="1164" t="s">
        <v>11</v>
      </c>
    </row>
    <row r="2489" spans="1:4" s="1176" customFormat="1" ht="11.25" customHeight="1" x14ac:dyDescent="0.2">
      <c r="A2489" s="1425" t="s">
        <v>5392</v>
      </c>
      <c r="B2489" s="1162">
        <v>28.7</v>
      </c>
      <c r="C2489" s="1162">
        <v>28.7</v>
      </c>
      <c r="D2489" s="1163" t="s">
        <v>609</v>
      </c>
    </row>
    <row r="2490" spans="1:4" s="1176" customFormat="1" ht="11.25" customHeight="1" x14ac:dyDescent="0.2">
      <c r="A2490" s="1426"/>
      <c r="B2490" s="1157">
        <v>28.7</v>
      </c>
      <c r="C2490" s="1157">
        <v>28.7</v>
      </c>
      <c r="D2490" s="1164" t="s">
        <v>11</v>
      </c>
    </row>
    <row r="2491" spans="1:4" s="1176" customFormat="1" ht="11.25" customHeight="1" x14ac:dyDescent="0.2">
      <c r="A2491" s="1425" t="s">
        <v>5393</v>
      </c>
      <c r="B2491" s="1162">
        <v>77</v>
      </c>
      <c r="C2491" s="1162">
        <v>77</v>
      </c>
      <c r="D2491" s="1163" t="s">
        <v>609</v>
      </c>
    </row>
    <row r="2492" spans="1:4" s="1176" customFormat="1" ht="11.25" customHeight="1" x14ac:dyDescent="0.2">
      <c r="A2492" s="1426"/>
      <c r="B2492" s="1157">
        <v>77</v>
      </c>
      <c r="C2492" s="1157">
        <v>77</v>
      </c>
      <c r="D2492" s="1164" t="s">
        <v>11</v>
      </c>
    </row>
    <row r="2493" spans="1:4" s="1176" customFormat="1" ht="11.25" customHeight="1" x14ac:dyDescent="0.2">
      <c r="A2493" s="1425" t="s">
        <v>5394</v>
      </c>
      <c r="B2493" s="1162">
        <v>80</v>
      </c>
      <c r="C2493" s="1162">
        <v>80</v>
      </c>
      <c r="D2493" s="1163" t="s">
        <v>609</v>
      </c>
    </row>
    <row r="2494" spans="1:4" s="1176" customFormat="1" ht="11.25" customHeight="1" x14ac:dyDescent="0.2">
      <c r="A2494" s="1426"/>
      <c r="B2494" s="1157">
        <v>80</v>
      </c>
      <c r="C2494" s="1157">
        <v>80</v>
      </c>
      <c r="D2494" s="1164" t="s">
        <v>11</v>
      </c>
    </row>
    <row r="2495" spans="1:4" s="1176" customFormat="1" ht="11.25" customHeight="1" x14ac:dyDescent="0.2">
      <c r="A2495" s="1425" t="s">
        <v>3391</v>
      </c>
      <c r="B2495" s="1162">
        <v>60</v>
      </c>
      <c r="C2495" s="1162">
        <v>60</v>
      </c>
      <c r="D2495" s="1163" t="s">
        <v>609</v>
      </c>
    </row>
    <row r="2496" spans="1:4" s="1176" customFormat="1" ht="11.25" customHeight="1" x14ac:dyDescent="0.2">
      <c r="A2496" s="1426"/>
      <c r="B2496" s="1157">
        <v>60</v>
      </c>
      <c r="C2496" s="1157">
        <v>60</v>
      </c>
      <c r="D2496" s="1164" t="s">
        <v>11</v>
      </c>
    </row>
    <row r="2497" spans="1:4" s="1176" customFormat="1" ht="11.25" customHeight="1" x14ac:dyDescent="0.2">
      <c r="A2497" s="1425" t="s">
        <v>3916</v>
      </c>
      <c r="B2497" s="1162">
        <v>71.099999999999994</v>
      </c>
      <c r="C2497" s="1162">
        <v>71.099999999999994</v>
      </c>
      <c r="D2497" s="1163" t="s">
        <v>609</v>
      </c>
    </row>
    <row r="2498" spans="1:4" s="1176" customFormat="1" ht="11.25" customHeight="1" x14ac:dyDescent="0.2">
      <c r="A2498" s="1426"/>
      <c r="B2498" s="1157">
        <v>71.099999999999994</v>
      </c>
      <c r="C2498" s="1157">
        <v>71.099999999999994</v>
      </c>
      <c r="D2498" s="1164" t="s">
        <v>11</v>
      </c>
    </row>
    <row r="2499" spans="1:4" s="1176" customFormat="1" ht="11.25" customHeight="1" x14ac:dyDescent="0.2">
      <c r="A2499" s="1425" t="s">
        <v>2709</v>
      </c>
      <c r="B2499" s="1162">
        <v>69.2</v>
      </c>
      <c r="C2499" s="1162">
        <v>69.2</v>
      </c>
      <c r="D2499" s="1163" t="s">
        <v>609</v>
      </c>
    </row>
    <row r="2500" spans="1:4" s="1176" customFormat="1" ht="11.25" customHeight="1" x14ac:dyDescent="0.2">
      <c r="A2500" s="1426"/>
      <c r="B2500" s="1157">
        <v>69.2</v>
      </c>
      <c r="C2500" s="1157">
        <v>69.2</v>
      </c>
      <c r="D2500" s="1164" t="s">
        <v>11</v>
      </c>
    </row>
    <row r="2501" spans="1:4" s="1176" customFormat="1" ht="11.25" customHeight="1" x14ac:dyDescent="0.2">
      <c r="A2501" s="1425" t="s">
        <v>3392</v>
      </c>
      <c r="B2501" s="1162">
        <v>80</v>
      </c>
      <c r="C2501" s="1162">
        <v>80</v>
      </c>
      <c r="D2501" s="1163" t="s">
        <v>609</v>
      </c>
    </row>
    <row r="2502" spans="1:4" s="1176" customFormat="1" ht="11.25" customHeight="1" x14ac:dyDescent="0.2">
      <c r="A2502" s="1426"/>
      <c r="B2502" s="1157">
        <v>80</v>
      </c>
      <c r="C2502" s="1157">
        <v>80</v>
      </c>
      <c r="D2502" s="1164" t="s">
        <v>11</v>
      </c>
    </row>
    <row r="2503" spans="1:4" s="1176" customFormat="1" ht="11.25" customHeight="1" x14ac:dyDescent="0.2">
      <c r="A2503" s="1425" t="s">
        <v>2938</v>
      </c>
      <c r="B2503" s="1162">
        <v>78</v>
      </c>
      <c r="C2503" s="1162">
        <v>78</v>
      </c>
      <c r="D2503" s="1163" t="s">
        <v>609</v>
      </c>
    </row>
    <row r="2504" spans="1:4" s="1176" customFormat="1" ht="11.25" customHeight="1" x14ac:dyDescent="0.2">
      <c r="A2504" s="1426"/>
      <c r="B2504" s="1157">
        <v>78</v>
      </c>
      <c r="C2504" s="1157">
        <v>78</v>
      </c>
      <c r="D2504" s="1164" t="s">
        <v>11</v>
      </c>
    </row>
    <row r="2505" spans="1:4" s="1176" customFormat="1" ht="11.25" customHeight="1" x14ac:dyDescent="0.2">
      <c r="A2505" s="1425" t="s">
        <v>3917</v>
      </c>
      <c r="B2505" s="1162">
        <v>20.399999999999999</v>
      </c>
      <c r="C2505" s="1162">
        <v>20.399999999999999</v>
      </c>
      <c r="D2505" s="1163" t="s">
        <v>609</v>
      </c>
    </row>
    <row r="2506" spans="1:4" s="1176" customFormat="1" ht="11.25" customHeight="1" x14ac:dyDescent="0.2">
      <c r="A2506" s="1426"/>
      <c r="B2506" s="1157">
        <v>20.399999999999999</v>
      </c>
      <c r="C2506" s="1157">
        <v>20.399999999999999</v>
      </c>
      <c r="D2506" s="1164" t="s">
        <v>11</v>
      </c>
    </row>
    <row r="2507" spans="1:4" s="1176" customFormat="1" ht="11.25" customHeight="1" x14ac:dyDescent="0.2">
      <c r="A2507" s="1425" t="s">
        <v>1935</v>
      </c>
      <c r="B2507" s="1162">
        <v>33</v>
      </c>
      <c r="C2507" s="1162">
        <v>33</v>
      </c>
      <c r="D2507" s="1163" t="s">
        <v>609</v>
      </c>
    </row>
    <row r="2508" spans="1:4" s="1176" customFormat="1" ht="11.25" customHeight="1" x14ac:dyDescent="0.2">
      <c r="A2508" s="1426"/>
      <c r="B2508" s="1157">
        <v>33</v>
      </c>
      <c r="C2508" s="1157">
        <v>33</v>
      </c>
      <c r="D2508" s="1164" t="s">
        <v>11</v>
      </c>
    </row>
    <row r="2509" spans="1:4" s="1176" customFormat="1" ht="11.25" customHeight="1" x14ac:dyDescent="0.2">
      <c r="A2509" s="1425" t="s">
        <v>3918</v>
      </c>
      <c r="B2509" s="1162">
        <v>72</v>
      </c>
      <c r="C2509" s="1162">
        <v>72</v>
      </c>
      <c r="D2509" s="1163" t="s">
        <v>609</v>
      </c>
    </row>
    <row r="2510" spans="1:4" s="1176" customFormat="1" ht="11.25" customHeight="1" x14ac:dyDescent="0.2">
      <c r="A2510" s="1426"/>
      <c r="B2510" s="1157">
        <v>72</v>
      </c>
      <c r="C2510" s="1157">
        <v>72</v>
      </c>
      <c r="D2510" s="1164" t="s">
        <v>11</v>
      </c>
    </row>
    <row r="2511" spans="1:4" s="1176" customFormat="1" ht="11.25" customHeight="1" x14ac:dyDescent="0.2">
      <c r="A2511" s="1425" t="s">
        <v>1936</v>
      </c>
      <c r="B2511" s="1162">
        <v>80</v>
      </c>
      <c r="C2511" s="1162">
        <v>80</v>
      </c>
      <c r="D2511" s="1163" t="s">
        <v>609</v>
      </c>
    </row>
    <row r="2512" spans="1:4" s="1176" customFormat="1" ht="11.25" customHeight="1" x14ac:dyDescent="0.2">
      <c r="A2512" s="1426"/>
      <c r="B2512" s="1157">
        <v>80</v>
      </c>
      <c r="C2512" s="1157">
        <v>80</v>
      </c>
      <c r="D2512" s="1164" t="s">
        <v>11</v>
      </c>
    </row>
    <row r="2513" spans="1:4" s="1176" customFormat="1" ht="11.25" customHeight="1" x14ac:dyDescent="0.2">
      <c r="A2513" s="1425" t="s">
        <v>3919</v>
      </c>
      <c r="B2513" s="1162">
        <v>35</v>
      </c>
      <c r="C2513" s="1162">
        <v>35</v>
      </c>
      <c r="D2513" s="1163" t="s">
        <v>609</v>
      </c>
    </row>
    <row r="2514" spans="1:4" s="1176" customFormat="1" ht="11.25" customHeight="1" x14ac:dyDescent="0.2">
      <c r="A2514" s="1426"/>
      <c r="B2514" s="1157">
        <v>35</v>
      </c>
      <c r="C2514" s="1157">
        <v>35</v>
      </c>
      <c r="D2514" s="1164" t="s">
        <v>11</v>
      </c>
    </row>
    <row r="2515" spans="1:4" s="1176" customFormat="1" ht="11.25" customHeight="1" x14ac:dyDescent="0.2">
      <c r="A2515" s="1425" t="s">
        <v>3920</v>
      </c>
      <c r="B2515" s="1162">
        <v>78.3</v>
      </c>
      <c r="C2515" s="1162">
        <v>78.3</v>
      </c>
      <c r="D2515" s="1163" t="s">
        <v>609</v>
      </c>
    </row>
    <row r="2516" spans="1:4" s="1176" customFormat="1" ht="11.25" customHeight="1" x14ac:dyDescent="0.2">
      <c r="A2516" s="1426"/>
      <c r="B2516" s="1157">
        <v>78.3</v>
      </c>
      <c r="C2516" s="1157">
        <v>78.3</v>
      </c>
      <c r="D2516" s="1164" t="s">
        <v>11</v>
      </c>
    </row>
    <row r="2517" spans="1:4" s="1176" customFormat="1" ht="11.25" customHeight="1" x14ac:dyDescent="0.2">
      <c r="A2517" s="1425" t="s">
        <v>5395</v>
      </c>
      <c r="B2517" s="1162">
        <v>75</v>
      </c>
      <c r="C2517" s="1162">
        <v>74.11</v>
      </c>
      <c r="D2517" s="1163" t="s">
        <v>609</v>
      </c>
    </row>
    <row r="2518" spans="1:4" s="1176" customFormat="1" ht="11.25" customHeight="1" x14ac:dyDescent="0.2">
      <c r="A2518" s="1426"/>
      <c r="B2518" s="1157">
        <v>75</v>
      </c>
      <c r="C2518" s="1157">
        <v>74.11</v>
      </c>
      <c r="D2518" s="1164" t="s">
        <v>11</v>
      </c>
    </row>
    <row r="2519" spans="1:4" s="1176" customFormat="1" ht="11.25" customHeight="1" x14ac:dyDescent="0.2">
      <c r="A2519" s="1425" t="s">
        <v>3393</v>
      </c>
      <c r="B2519" s="1162">
        <v>58.4</v>
      </c>
      <c r="C2519" s="1162">
        <v>58.4</v>
      </c>
      <c r="D2519" s="1163" t="s">
        <v>609</v>
      </c>
    </row>
    <row r="2520" spans="1:4" s="1176" customFormat="1" ht="11.25" customHeight="1" x14ac:dyDescent="0.2">
      <c r="A2520" s="1426"/>
      <c r="B2520" s="1157">
        <v>58.4</v>
      </c>
      <c r="C2520" s="1157">
        <v>58.4</v>
      </c>
      <c r="D2520" s="1164" t="s">
        <v>11</v>
      </c>
    </row>
    <row r="2521" spans="1:4" s="1176" customFormat="1" ht="11.25" customHeight="1" x14ac:dyDescent="0.2">
      <c r="A2521" s="1425" t="s">
        <v>5396</v>
      </c>
      <c r="B2521" s="1162">
        <v>66</v>
      </c>
      <c r="C2521" s="1162">
        <v>66</v>
      </c>
      <c r="D2521" s="1163" t="s">
        <v>609</v>
      </c>
    </row>
    <row r="2522" spans="1:4" s="1176" customFormat="1" ht="11.25" customHeight="1" x14ac:dyDescent="0.2">
      <c r="A2522" s="1426"/>
      <c r="B2522" s="1157">
        <v>66</v>
      </c>
      <c r="C2522" s="1157">
        <v>66</v>
      </c>
      <c r="D2522" s="1164" t="s">
        <v>11</v>
      </c>
    </row>
    <row r="2523" spans="1:4" s="1176" customFormat="1" ht="11.25" customHeight="1" x14ac:dyDescent="0.2">
      <c r="A2523" s="1425" t="s">
        <v>5397</v>
      </c>
      <c r="B2523" s="1162">
        <v>80</v>
      </c>
      <c r="C2523" s="1162">
        <v>80</v>
      </c>
      <c r="D2523" s="1163" t="s">
        <v>609</v>
      </c>
    </row>
    <row r="2524" spans="1:4" s="1176" customFormat="1" ht="11.25" customHeight="1" x14ac:dyDescent="0.2">
      <c r="A2524" s="1426"/>
      <c r="B2524" s="1157">
        <v>80</v>
      </c>
      <c r="C2524" s="1157">
        <v>80</v>
      </c>
      <c r="D2524" s="1164" t="s">
        <v>11</v>
      </c>
    </row>
    <row r="2525" spans="1:4" s="1176" customFormat="1" ht="11.25" customHeight="1" x14ac:dyDescent="0.2">
      <c r="A2525" s="1425" t="s">
        <v>1937</v>
      </c>
      <c r="B2525" s="1162">
        <v>80</v>
      </c>
      <c r="C2525" s="1162">
        <v>80</v>
      </c>
      <c r="D2525" s="1163" t="s">
        <v>609</v>
      </c>
    </row>
    <row r="2526" spans="1:4" s="1176" customFormat="1" ht="11.25" customHeight="1" x14ac:dyDescent="0.2">
      <c r="A2526" s="1426"/>
      <c r="B2526" s="1157">
        <v>80</v>
      </c>
      <c r="C2526" s="1157">
        <v>80</v>
      </c>
      <c r="D2526" s="1164" t="s">
        <v>11</v>
      </c>
    </row>
    <row r="2527" spans="1:4" s="1176" customFormat="1" ht="11.25" customHeight="1" x14ac:dyDescent="0.2">
      <c r="A2527" s="1425" t="s">
        <v>5398</v>
      </c>
      <c r="B2527" s="1162">
        <v>45.7</v>
      </c>
      <c r="C2527" s="1162">
        <v>45.7</v>
      </c>
      <c r="D2527" s="1163" t="s">
        <v>609</v>
      </c>
    </row>
    <row r="2528" spans="1:4" s="1176" customFormat="1" ht="11.25" customHeight="1" x14ac:dyDescent="0.2">
      <c r="A2528" s="1426"/>
      <c r="B2528" s="1157">
        <v>45.7</v>
      </c>
      <c r="C2528" s="1157">
        <v>45.7</v>
      </c>
      <c r="D2528" s="1164" t="s">
        <v>11</v>
      </c>
    </row>
    <row r="2529" spans="1:4" s="1176" customFormat="1" ht="11.25" customHeight="1" x14ac:dyDescent="0.2">
      <c r="A2529" s="1425" t="s">
        <v>5399</v>
      </c>
      <c r="B2529" s="1162">
        <v>49.4</v>
      </c>
      <c r="C2529" s="1162">
        <v>49.4</v>
      </c>
      <c r="D2529" s="1163" t="s">
        <v>609</v>
      </c>
    </row>
    <row r="2530" spans="1:4" s="1176" customFormat="1" ht="11.25" customHeight="1" x14ac:dyDescent="0.2">
      <c r="A2530" s="1426"/>
      <c r="B2530" s="1157">
        <v>49.4</v>
      </c>
      <c r="C2530" s="1157">
        <v>49.4</v>
      </c>
      <c r="D2530" s="1164" t="s">
        <v>11</v>
      </c>
    </row>
    <row r="2531" spans="1:4" s="1176" customFormat="1" ht="11.25" customHeight="1" x14ac:dyDescent="0.2">
      <c r="A2531" s="1425" t="s">
        <v>5400</v>
      </c>
      <c r="B2531" s="1162">
        <v>75</v>
      </c>
      <c r="C2531" s="1162">
        <v>75</v>
      </c>
      <c r="D2531" s="1163" t="s">
        <v>609</v>
      </c>
    </row>
    <row r="2532" spans="1:4" s="1176" customFormat="1" ht="11.25" customHeight="1" x14ac:dyDescent="0.2">
      <c r="A2532" s="1426"/>
      <c r="B2532" s="1157">
        <v>75</v>
      </c>
      <c r="C2532" s="1157">
        <v>75</v>
      </c>
      <c r="D2532" s="1164" t="s">
        <v>11</v>
      </c>
    </row>
    <row r="2533" spans="1:4" s="1176" customFormat="1" ht="11.25" customHeight="1" x14ac:dyDescent="0.2">
      <c r="A2533" s="1425" t="s">
        <v>485</v>
      </c>
      <c r="B2533" s="1162">
        <v>80</v>
      </c>
      <c r="C2533" s="1162">
        <v>80</v>
      </c>
      <c r="D2533" s="1163" t="s">
        <v>609</v>
      </c>
    </row>
    <row r="2534" spans="1:4" s="1176" customFormat="1" ht="11.25" customHeight="1" x14ac:dyDescent="0.2">
      <c r="A2534" s="1426"/>
      <c r="B2534" s="1157">
        <v>80</v>
      </c>
      <c r="C2534" s="1157">
        <v>80</v>
      </c>
      <c r="D2534" s="1164" t="s">
        <v>11</v>
      </c>
    </row>
    <row r="2535" spans="1:4" s="1176" customFormat="1" ht="11.25" customHeight="1" x14ac:dyDescent="0.2">
      <c r="A2535" s="1425" t="s">
        <v>3394</v>
      </c>
      <c r="B2535" s="1162">
        <v>80</v>
      </c>
      <c r="C2535" s="1162">
        <v>80</v>
      </c>
      <c r="D2535" s="1163" t="s">
        <v>609</v>
      </c>
    </row>
    <row r="2536" spans="1:4" s="1176" customFormat="1" ht="11.25" customHeight="1" x14ac:dyDescent="0.2">
      <c r="A2536" s="1426"/>
      <c r="B2536" s="1157">
        <v>80</v>
      </c>
      <c r="C2536" s="1157">
        <v>80</v>
      </c>
      <c r="D2536" s="1164" t="s">
        <v>11</v>
      </c>
    </row>
    <row r="2537" spans="1:4" s="1176" customFormat="1" ht="11.25" customHeight="1" x14ac:dyDescent="0.2">
      <c r="A2537" s="1425" t="s">
        <v>5401</v>
      </c>
      <c r="B2537" s="1162">
        <v>80</v>
      </c>
      <c r="C2537" s="1162">
        <v>80</v>
      </c>
      <c r="D2537" s="1163" t="s">
        <v>609</v>
      </c>
    </row>
    <row r="2538" spans="1:4" s="1176" customFormat="1" ht="11.25" customHeight="1" x14ac:dyDescent="0.2">
      <c r="A2538" s="1426"/>
      <c r="B2538" s="1157">
        <v>80</v>
      </c>
      <c r="C2538" s="1157">
        <v>80</v>
      </c>
      <c r="D2538" s="1164" t="s">
        <v>11</v>
      </c>
    </row>
    <row r="2539" spans="1:4" s="1176" customFormat="1" ht="11.25" customHeight="1" x14ac:dyDescent="0.2">
      <c r="A2539" s="1425" t="s">
        <v>2939</v>
      </c>
      <c r="B2539" s="1162">
        <v>64.2</v>
      </c>
      <c r="C2539" s="1162">
        <v>64.2</v>
      </c>
      <c r="D2539" s="1163" t="s">
        <v>609</v>
      </c>
    </row>
    <row r="2540" spans="1:4" s="1176" customFormat="1" ht="11.25" customHeight="1" x14ac:dyDescent="0.2">
      <c r="A2540" s="1426"/>
      <c r="B2540" s="1157">
        <v>64.2</v>
      </c>
      <c r="C2540" s="1157">
        <v>64.2</v>
      </c>
      <c r="D2540" s="1164" t="s">
        <v>11</v>
      </c>
    </row>
    <row r="2541" spans="1:4" s="1176" customFormat="1" ht="11.25" customHeight="1" x14ac:dyDescent="0.2">
      <c r="A2541" s="1425" t="s">
        <v>1938</v>
      </c>
      <c r="B2541" s="1162">
        <v>79.900000000000006</v>
      </c>
      <c r="C2541" s="1162">
        <v>79.900000000000006</v>
      </c>
      <c r="D2541" s="1163" t="s">
        <v>609</v>
      </c>
    </row>
    <row r="2542" spans="1:4" s="1176" customFormat="1" ht="11.25" customHeight="1" x14ac:dyDescent="0.2">
      <c r="A2542" s="1426"/>
      <c r="B2542" s="1157">
        <v>79.900000000000006</v>
      </c>
      <c r="C2542" s="1157">
        <v>79.900000000000006</v>
      </c>
      <c r="D2542" s="1164" t="s">
        <v>11</v>
      </c>
    </row>
    <row r="2543" spans="1:4" s="1176" customFormat="1" ht="11.25" customHeight="1" x14ac:dyDescent="0.2">
      <c r="A2543" s="1425" t="s">
        <v>3395</v>
      </c>
      <c r="B2543" s="1162">
        <v>61.5</v>
      </c>
      <c r="C2543" s="1162">
        <v>61.5</v>
      </c>
      <c r="D2543" s="1163" t="s">
        <v>609</v>
      </c>
    </row>
    <row r="2544" spans="1:4" s="1176" customFormat="1" ht="11.25" customHeight="1" x14ac:dyDescent="0.2">
      <c r="A2544" s="1426"/>
      <c r="B2544" s="1157">
        <v>61.5</v>
      </c>
      <c r="C2544" s="1157">
        <v>61.5</v>
      </c>
      <c r="D2544" s="1164" t="s">
        <v>11</v>
      </c>
    </row>
    <row r="2545" spans="1:4" s="1176" customFormat="1" ht="11.25" customHeight="1" x14ac:dyDescent="0.2">
      <c r="A2545" s="1425" t="s">
        <v>3921</v>
      </c>
      <c r="B2545" s="1162">
        <v>49.6</v>
      </c>
      <c r="C2545" s="1162">
        <v>49.6</v>
      </c>
      <c r="D2545" s="1163" t="s">
        <v>609</v>
      </c>
    </row>
    <row r="2546" spans="1:4" s="1176" customFormat="1" ht="11.25" customHeight="1" x14ac:dyDescent="0.2">
      <c r="A2546" s="1426"/>
      <c r="B2546" s="1157">
        <v>49.6</v>
      </c>
      <c r="C2546" s="1157">
        <v>49.6</v>
      </c>
      <c r="D2546" s="1164" t="s">
        <v>11</v>
      </c>
    </row>
    <row r="2547" spans="1:4" s="1176" customFormat="1" ht="11.25" customHeight="1" x14ac:dyDescent="0.2">
      <c r="A2547" s="1425" t="s">
        <v>3922</v>
      </c>
      <c r="B2547" s="1162">
        <v>68.8</v>
      </c>
      <c r="C2547" s="1162">
        <v>68.8</v>
      </c>
      <c r="D2547" s="1163" t="s">
        <v>609</v>
      </c>
    </row>
    <row r="2548" spans="1:4" s="1176" customFormat="1" ht="11.25" customHeight="1" x14ac:dyDescent="0.2">
      <c r="A2548" s="1426"/>
      <c r="B2548" s="1157">
        <v>68.8</v>
      </c>
      <c r="C2548" s="1157">
        <v>68.8</v>
      </c>
      <c r="D2548" s="1164" t="s">
        <v>11</v>
      </c>
    </row>
    <row r="2549" spans="1:4" s="1176" customFormat="1" ht="11.25" customHeight="1" x14ac:dyDescent="0.2">
      <c r="A2549" s="1425" t="s">
        <v>1939</v>
      </c>
      <c r="B2549" s="1162">
        <v>29.8</v>
      </c>
      <c r="C2549" s="1162">
        <v>29.8</v>
      </c>
      <c r="D2549" s="1163" t="s">
        <v>609</v>
      </c>
    </row>
    <row r="2550" spans="1:4" s="1176" customFormat="1" ht="11.25" customHeight="1" x14ac:dyDescent="0.2">
      <c r="A2550" s="1426"/>
      <c r="B2550" s="1157">
        <v>29.8</v>
      </c>
      <c r="C2550" s="1157">
        <v>29.8</v>
      </c>
      <c r="D2550" s="1164" t="s">
        <v>11</v>
      </c>
    </row>
    <row r="2551" spans="1:4" s="1176" customFormat="1" ht="11.25" customHeight="1" x14ac:dyDescent="0.2">
      <c r="A2551" s="1425" t="s">
        <v>3396</v>
      </c>
      <c r="B2551" s="1162">
        <v>75</v>
      </c>
      <c r="C2551" s="1162">
        <v>72.316199999999995</v>
      </c>
      <c r="D2551" s="1163" t="s">
        <v>609</v>
      </c>
    </row>
    <row r="2552" spans="1:4" s="1176" customFormat="1" ht="11.25" customHeight="1" x14ac:dyDescent="0.2">
      <c r="A2552" s="1426"/>
      <c r="B2552" s="1157">
        <v>75</v>
      </c>
      <c r="C2552" s="1157">
        <v>72.316199999999995</v>
      </c>
      <c r="D2552" s="1164" t="s">
        <v>11</v>
      </c>
    </row>
    <row r="2553" spans="1:4" s="1176" customFormat="1" ht="11.25" customHeight="1" x14ac:dyDescent="0.2">
      <c r="A2553" s="1425" t="s">
        <v>2710</v>
      </c>
      <c r="B2553" s="1162">
        <v>80</v>
      </c>
      <c r="C2553" s="1162">
        <v>78.900000000000006</v>
      </c>
      <c r="D2553" s="1163" t="s">
        <v>609</v>
      </c>
    </row>
    <row r="2554" spans="1:4" s="1176" customFormat="1" ht="11.25" customHeight="1" x14ac:dyDescent="0.2">
      <c r="A2554" s="1426"/>
      <c r="B2554" s="1157">
        <v>80</v>
      </c>
      <c r="C2554" s="1157">
        <v>78.900000000000006</v>
      </c>
      <c r="D2554" s="1164" t="s">
        <v>11</v>
      </c>
    </row>
    <row r="2555" spans="1:4" s="1176" customFormat="1" ht="11.25" customHeight="1" x14ac:dyDescent="0.2">
      <c r="A2555" s="1425" t="s">
        <v>3397</v>
      </c>
      <c r="B2555" s="1162">
        <v>80</v>
      </c>
      <c r="C2555" s="1162">
        <v>80</v>
      </c>
      <c r="D2555" s="1163" t="s">
        <v>609</v>
      </c>
    </row>
    <row r="2556" spans="1:4" s="1176" customFormat="1" ht="11.25" customHeight="1" x14ac:dyDescent="0.2">
      <c r="A2556" s="1426"/>
      <c r="B2556" s="1157">
        <v>80</v>
      </c>
      <c r="C2556" s="1157">
        <v>80</v>
      </c>
      <c r="D2556" s="1164" t="s">
        <v>11</v>
      </c>
    </row>
    <row r="2557" spans="1:4" s="1176" customFormat="1" ht="11.25" customHeight="1" x14ac:dyDescent="0.2">
      <c r="A2557" s="1425" t="s">
        <v>5402</v>
      </c>
      <c r="B2557" s="1162">
        <v>75</v>
      </c>
      <c r="C2557" s="1162">
        <v>75</v>
      </c>
      <c r="D2557" s="1163" t="s">
        <v>609</v>
      </c>
    </row>
    <row r="2558" spans="1:4" s="1176" customFormat="1" ht="11.25" customHeight="1" x14ac:dyDescent="0.2">
      <c r="A2558" s="1426"/>
      <c r="B2558" s="1157">
        <v>75</v>
      </c>
      <c r="C2558" s="1157">
        <v>75</v>
      </c>
      <c r="D2558" s="1164" t="s">
        <v>11</v>
      </c>
    </row>
    <row r="2559" spans="1:4" s="1176" customFormat="1" ht="11.25" customHeight="1" x14ac:dyDescent="0.2">
      <c r="A2559" s="1425" t="s">
        <v>3923</v>
      </c>
      <c r="B2559" s="1162">
        <v>68.2</v>
      </c>
      <c r="C2559" s="1162">
        <v>62.536950000000004</v>
      </c>
      <c r="D2559" s="1163" t="s">
        <v>609</v>
      </c>
    </row>
    <row r="2560" spans="1:4" s="1176" customFormat="1" ht="11.25" customHeight="1" x14ac:dyDescent="0.2">
      <c r="A2560" s="1426"/>
      <c r="B2560" s="1157">
        <v>68.2</v>
      </c>
      <c r="C2560" s="1157">
        <v>62.536950000000004</v>
      </c>
      <c r="D2560" s="1164" t="s">
        <v>11</v>
      </c>
    </row>
    <row r="2561" spans="1:4" s="1176" customFormat="1" ht="11.25" customHeight="1" x14ac:dyDescent="0.2">
      <c r="A2561" s="1425" t="s">
        <v>2711</v>
      </c>
      <c r="B2561" s="1162">
        <v>55</v>
      </c>
      <c r="C2561" s="1162">
        <v>55</v>
      </c>
      <c r="D2561" s="1163" t="s">
        <v>609</v>
      </c>
    </row>
    <row r="2562" spans="1:4" s="1176" customFormat="1" ht="11.25" customHeight="1" x14ac:dyDescent="0.2">
      <c r="A2562" s="1426"/>
      <c r="B2562" s="1157">
        <v>55</v>
      </c>
      <c r="C2562" s="1157">
        <v>55</v>
      </c>
      <c r="D2562" s="1164" t="s">
        <v>11</v>
      </c>
    </row>
    <row r="2563" spans="1:4" s="1176" customFormat="1" ht="11.25" customHeight="1" x14ac:dyDescent="0.2">
      <c r="A2563" s="1425" t="s">
        <v>3123</v>
      </c>
      <c r="B2563" s="1162">
        <v>20</v>
      </c>
      <c r="C2563" s="1162">
        <v>20</v>
      </c>
      <c r="D2563" s="1163" t="s">
        <v>4951</v>
      </c>
    </row>
    <row r="2564" spans="1:4" s="1176" customFormat="1" ht="11.25" customHeight="1" x14ac:dyDescent="0.2">
      <c r="A2564" s="1426"/>
      <c r="B2564" s="1157">
        <v>20</v>
      </c>
      <c r="C2564" s="1157">
        <v>20</v>
      </c>
      <c r="D2564" s="1164" t="s">
        <v>11</v>
      </c>
    </row>
    <row r="2565" spans="1:4" s="1176" customFormat="1" ht="11.25" customHeight="1" x14ac:dyDescent="0.2">
      <c r="A2565" s="1425" t="s">
        <v>2712</v>
      </c>
      <c r="B2565" s="1162">
        <v>77.8</v>
      </c>
      <c r="C2565" s="1162">
        <v>77.8</v>
      </c>
      <c r="D2565" s="1163" t="s">
        <v>609</v>
      </c>
    </row>
    <row r="2566" spans="1:4" s="1176" customFormat="1" ht="11.25" customHeight="1" x14ac:dyDescent="0.2">
      <c r="A2566" s="1426"/>
      <c r="B2566" s="1157">
        <v>77.8</v>
      </c>
      <c r="C2566" s="1157">
        <v>77.8</v>
      </c>
      <c r="D2566" s="1164" t="s">
        <v>11</v>
      </c>
    </row>
    <row r="2567" spans="1:4" s="1176" customFormat="1" ht="11.25" customHeight="1" x14ac:dyDescent="0.2">
      <c r="A2567" s="1425" t="s">
        <v>3924</v>
      </c>
      <c r="B2567" s="1162">
        <v>75.8</v>
      </c>
      <c r="C2567" s="1162">
        <v>75.8</v>
      </c>
      <c r="D2567" s="1163" t="s">
        <v>609</v>
      </c>
    </row>
    <row r="2568" spans="1:4" s="1176" customFormat="1" ht="11.25" customHeight="1" x14ac:dyDescent="0.2">
      <c r="A2568" s="1426"/>
      <c r="B2568" s="1157">
        <v>75.8</v>
      </c>
      <c r="C2568" s="1157">
        <v>75.8</v>
      </c>
      <c r="D2568" s="1164" t="s">
        <v>11</v>
      </c>
    </row>
    <row r="2569" spans="1:4" s="1176" customFormat="1" ht="11.25" customHeight="1" x14ac:dyDescent="0.2">
      <c r="A2569" s="1425" t="s">
        <v>3925</v>
      </c>
      <c r="B2569" s="1162">
        <v>40</v>
      </c>
      <c r="C2569" s="1162">
        <v>40</v>
      </c>
      <c r="D2569" s="1163" t="s">
        <v>609</v>
      </c>
    </row>
    <row r="2570" spans="1:4" s="1176" customFormat="1" ht="11.25" customHeight="1" x14ac:dyDescent="0.2">
      <c r="A2570" s="1426"/>
      <c r="B2570" s="1157">
        <v>40</v>
      </c>
      <c r="C2570" s="1157">
        <v>40</v>
      </c>
      <c r="D2570" s="1164" t="s">
        <v>11</v>
      </c>
    </row>
    <row r="2571" spans="1:4" s="1176" customFormat="1" ht="11.25" customHeight="1" x14ac:dyDescent="0.2">
      <c r="A2571" s="1425" t="s">
        <v>3398</v>
      </c>
      <c r="B2571" s="1162">
        <v>76.5</v>
      </c>
      <c r="C2571" s="1162">
        <v>76.5</v>
      </c>
      <c r="D2571" s="1163" t="s">
        <v>609</v>
      </c>
    </row>
    <row r="2572" spans="1:4" s="1176" customFormat="1" ht="11.25" customHeight="1" x14ac:dyDescent="0.2">
      <c r="A2572" s="1426"/>
      <c r="B2572" s="1157">
        <v>76.5</v>
      </c>
      <c r="C2572" s="1157">
        <v>76.5</v>
      </c>
      <c r="D2572" s="1164" t="s">
        <v>11</v>
      </c>
    </row>
    <row r="2573" spans="1:4" s="1176" customFormat="1" ht="11.25" customHeight="1" x14ac:dyDescent="0.2">
      <c r="A2573" s="1425" t="s">
        <v>2713</v>
      </c>
      <c r="B2573" s="1162">
        <v>67.5</v>
      </c>
      <c r="C2573" s="1162">
        <v>67.5</v>
      </c>
      <c r="D2573" s="1163" t="s">
        <v>609</v>
      </c>
    </row>
    <row r="2574" spans="1:4" s="1176" customFormat="1" ht="11.25" customHeight="1" x14ac:dyDescent="0.2">
      <c r="A2574" s="1426"/>
      <c r="B2574" s="1157">
        <v>67.5</v>
      </c>
      <c r="C2574" s="1157">
        <v>67.5</v>
      </c>
      <c r="D2574" s="1164" t="s">
        <v>11</v>
      </c>
    </row>
    <row r="2575" spans="1:4" s="1176" customFormat="1" ht="11.25" customHeight="1" x14ac:dyDescent="0.2">
      <c r="A2575" s="1425" t="s">
        <v>3926</v>
      </c>
      <c r="B2575" s="1162">
        <v>15.9</v>
      </c>
      <c r="C2575" s="1162">
        <v>15.9</v>
      </c>
      <c r="D2575" s="1163" t="s">
        <v>609</v>
      </c>
    </row>
    <row r="2576" spans="1:4" s="1176" customFormat="1" ht="11.25" customHeight="1" x14ac:dyDescent="0.2">
      <c r="A2576" s="1426"/>
      <c r="B2576" s="1157">
        <v>15.9</v>
      </c>
      <c r="C2576" s="1157">
        <v>15.9</v>
      </c>
      <c r="D2576" s="1164" t="s">
        <v>11</v>
      </c>
    </row>
    <row r="2577" spans="1:4" s="1176" customFormat="1" ht="11.25" customHeight="1" x14ac:dyDescent="0.2">
      <c r="A2577" s="1425" t="s">
        <v>3927</v>
      </c>
      <c r="B2577" s="1162">
        <v>62.300000000000004</v>
      </c>
      <c r="C2577" s="1162">
        <v>62.300000000000004</v>
      </c>
      <c r="D2577" s="1163" t="s">
        <v>609</v>
      </c>
    </row>
    <row r="2578" spans="1:4" s="1176" customFormat="1" ht="11.25" customHeight="1" x14ac:dyDescent="0.2">
      <c r="A2578" s="1426"/>
      <c r="B2578" s="1157">
        <v>62.300000000000004</v>
      </c>
      <c r="C2578" s="1157">
        <v>62.300000000000004</v>
      </c>
      <c r="D2578" s="1164" t="s">
        <v>11</v>
      </c>
    </row>
    <row r="2579" spans="1:4" s="1176" customFormat="1" ht="11.25" customHeight="1" x14ac:dyDescent="0.2">
      <c r="A2579" s="1425" t="s">
        <v>5403</v>
      </c>
      <c r="B2579" s="1162">
        <v>299.76</v>
      </c>
      <c r="C2579" s="1162">
        <v>0</v>
      </c>
      <c r="D2579" s="1163" t="s">
        <v>3492</v>
      </c>
    </row>
    <row r="2580" spans="1:4" s="1176" customFormat="1" ht="11.25" customHeight="1" x14ac:dyDescent="0.2">
      <c r="A2580" s="1426"/>
      <c r="B2580" s="1157">
        <v>299.76</v>
      </c>
      <c r="C2580" s="1157">
        <v>0</v>
      </c>
      <c r="D2580" s="1164" t="s">
        <v>11</v>
      </c>
    </row>
    <row r="2581" spans="1:4" s="1176" customFormat="1" ht="11.25" customHeight="1" x14ac:dyDescent="0.2">
      <c r="A2581" s="1425" t="s">
        <v>4431</v>
      </c>
      <c r="B2581" s="1162">
        <v>199</v>
      </c>
      <c r="C2581" s="1162">
        <v>199</v>
      </c>
      <c r="D2581" s="1163" t="s">
        <v>4945</v>
      </c>
    </row>
    <row r="2582" spans="1:4" s="1176" customFormat="1" ht="11.25" customHeight="1" x14ac:dyDescent="0.2">
      <c r="A2582" s="1426"/>
      <c r="B2582" s="1157">
        <v>199</v>
      </c>
      <c r="C2582" s="1157">
        <v>199</v>
      </c>
      <c r="D2582" s="1164" t="s">
        <v>11</v>
      </c>
    </row>
    <row r="2583" spans="1:4" s="1176" customFormat="1" ht="11.25" customHeight="1" x14ac:dyDescent="0.2">
      <c r="A2583" s="1425" t="s">
        <v>5404</v>
      </c>
      <c r="B2583" s="1162">
        <v>120.05</v>
      </c>
      <c r="C2583" s="1162">
        <v>120.04400000000001</v>
      </c>
      <c r="D2583" s="1163" t="s">
        <v>3492</v>
      </c>
    </row>
    <row r="2584" spans="1:4" s="1176" customFormat="1" ht="11.25" customHeight="1" x14ac:dyDescent="0.2">
      <c r="A2584" s="1426"/>
      <c r="B2584" s="1157">
        <v>120.05</v>
      </c>
      <c r="C2584" s="1157">
        <v>120.04400000000001</v>
      </c>
      <c r="D2584" s="1164" t="s">
        <v>11</v>
      </c>
    </row>
    <row r="2585" spans="1:4" s="1176" customFormat="1" ht="11.25" customHeight="1" x14ac:dyDescent="0.2">
      <c r="A2585" s="1425" t="s">
        <v>5405</v>
      </c>
      <c r="B2585" s="1162">
        <v>95.5</v>
      </c>
      <c r="C2585" s="1162">
        <v>0</v>
      </c>
      <c r="D2585" s="1163" t="s">
        <v>639</v>
      </c>
    </row>
    <row r="2586" spans="1:4" s="1176" customFormat="1" ht="11.25" customHeight="1" x14ac:dyDescent="0.2">
      <c r="A2586" s="1426"/>
      <c r="B2586" s="1157">
        <v>95.5</v>
      </c>
      <c r="C2586" s="1157">
        <v>0</v>
      </c>
      <c r="D2586" s="1164" t="s">
        <v>11</v>
      </c>
    </row>
    <row r="2587" spans="1:4" s="1176" customFormat="1" ht="11.25" customHeight="1" x14ac:dyDescent="0.2">
      <c r="A2587" s="1425" t="s">
        <v>3928</v>
      </c>
      <c r="B2587" s="1162">
        <v>500</v>
      </c>
      <c r="C2587" s="1162">
        <v>500</v>
      </c>
      <c r="D2587" s="1163" t="s">
        <v>5008</v>
      </c>
    </row>
    <row r="2588" spans="1:4" s="1176" customFormat="1" ht="11.25" customHeight="1" x14ac:dyDescent="0.2">
      <c r="A2588" s="1426"/>
      <c r="B2588" s="1157">
        <v>500</v>
      </c>
      <c r="C2588" s="1157">
        <v>500</v>
      </c>
      <c r="D2588" s="1164" t="s">
        <v>11</v>
      </c>
    </row>
    <row r="2589" spans="1:4" s="1176" customFormat="1" ht="11.25" customHeight="1" x14ac:dyDescent="0.2">
      <c r="A2589" s="1425" t="s">
        <v>5406</v>
      </c>
      <c r="B2589" s="1162">
        <v>150</v>
      </c>
      <c r="C2589" s="1162">
        <v>150</v>
      </c>
      <c r="D2589" s="1163" t="s">
        <v>3492</v>
      </c>
    </row>
    <row r="2590" spans="1:4" s="1176" customFormat="1" ht="11.25" customHeight="1" x14ac:dyDescent="0.2">
      <c r="A2590" s="1426"/>
      <c r="B2590" s="1157">
        <v>150</v>
      </c>
      <c r="C2590" s="1157">
        <v>150</v>
      </c>
      <c r="D2590" s="1164" t="s">
        <v>11</v>
      </c>
    </row>
    <row r="2591" spans="1:4" s="1176" customFormat="1" ht="11.25" customHeight="1" x14ac:dyDescent="0.2">
      <c r="A2591" s="1425" t="s">
        <v>5407</v>
      </c>
      <c r="B2591" s="1162">
        <v>150</v>
      </c>
      <c r="C2591" s="1162">
        <v>150</v>
      </c>
      <c r="D2591" s="1163" t="s">
        <v>3492</v>
      </c>
    </row>
    <row r="2592" spans="1:4" s="1176" customFormat="1" ht="11.25" customHeight="1" x14ac:dyDescent="0.2">
      <c r="A2592" s="1426"/>
      <c r="B2592" s="1157">
        <v>150</v>
      </c>
      <c r="C2592" s="1157">
        <v>150</v>
      </c>
      <c r="D2592" s="1164" t="s">
        <v>11</v>
      </c>
    </row>
    <row r="2593" spans="1:4" s="1176" customFormat="1" ht="11.25" customHeight="1" x14ac:dyDescent="0.2">
      <c r="A2593" s="1425" t="s">
        <v>3399</v>
      </c>
      <c r="B2593" s="1162">
        <v>300</v>
      </c>
      <c r="C2593" s="1162">
        <v>300</v>
      </c>
      <c r="D2593" s="1163" t="s">
        <v>619</v>
      </c>
    </row>
    <row r="2594" spans="1:4" s="1176" customFormat="1" ht="11.25" customHeight="1" x14ac:dyDescent="0.2">
      <c r="A2594" s="1426"/>
      <c r="B2594" s="1157">
        <v>300</v>
      </c>
      <c r="C2594" s="1157">
        <v>300</v>
      </c>
      <c r="D2594" s="1164" t="s">
        <v>11</v>
      </c>
    </row>
    <row r="2595" spans="1:4" s="1176" customFormat="1" ht="11.25" customHeight="1" x14ac:dyDescent="0.2">
      <c r="A2595" s="1425" t="s">
        <v>4464</v>
      </c>
      <c r="B2595" s="1162">
        <v>148.22</v>
      </c>
      <c r="C2595" s="1162">
        <v>0</v>
      </c>
      <c r="D2595" s="1163" t="s">
        <v>5039</v>
      </c>
    </row>
    <row r="2596" spans="1:4" s="1176" customFormat="1" ht="11.25" customHeight="1" x14ac:dyDescent="0.2">
      <c r="A2596" s="1426"/>
      <c r="B2596" s="1157">
        <v>148.22</v>
      </c>
      <c r="C2596" s="1157">
        <v>0</v>
      </c>
      <c r="D2596" s="1164" t="s">
        <v>11</v>
      </c>
    </row>
    <row r="2597" spans="1:4" s="1176" customFormat="1" ht="11.25" customHeight="1" x14ac:dyDescent="0.2">
      <c r="A2597" s="1425" t="s">
        <v>3400</v>
      </c>
      <c r="B2597" s="1162">
        <v>250</v>
      </c>
      <c r="C2597" s="1162">
        <v>250</v>
      </c>
      <c r="D2597" s="1163" t="s">
        <v>4945</v>
      </c>
    </row>
    <row r="2598" spans="1:4" s="1176" customFormat="1" ht="11.25" customHeight="1" x14ac:dyDescent="0.2">
      <c r="A2598" s="1426"/>
      <c r="B2598" s="1157">
        <v>250</v>
      </c>
      <c r="C2598" s="1157">
        <v>250</v>
      </c>
      <c r="D2598" s="1164" t="s">
        <v>11</v>
      </c>
    </row>
    <row r="2599" spans="1:4" s="1176" customFormat="1" ht="11.25" customHeight="1" x14ac:dyDescent="0.2">
      <c r="A2599" s="1425" t="s">
        <v>1940</v>
      </c>
      <c r="B2599" s="1162">
        <v>100</v>
      </c>
      <c r="C2599" s="1162">
        <v>100</v>
      </c>
      <c r="D2599" s="1163" t="s">
        <v>619</v>
      </c>
    </row>
    <row r="2600" spans="1:4" s="1176" customFormat="1" ht="11.25" customHeight="1" x14ac:dyDescent="0.2">
      <c r="A2600" s="1426"/>
      <c r="B2600" s="1157">
        <v>100</v>
      </c>
      <c r="C2600" s="1157">
        <v>100</v>
      </c>
      <c r="D2600" s="1164" t="s">
        <v>11</v>
      </c>
    </row>
    <row r="2601" spans="1:4" s="1176" customFormat="1" ht="11.25" customHeight="1" x14ac:dyDescent="0.2">
      <c r="A2601" s="1425" t="s">
        <v>3563</v>
      </c>
      <c r="B2601" s="1162">
        <v>2500</v>
      </c>
      <c r="C2601" s="1162">
        <v>2500</v>
      </c>
      <c r="D2601" s="1163" t="s">
        <v>4966</v>
      </c>
    </row>
    <row r="2602" spans="1:4" s="1176" customFormat="1" ht="11.25" customHeight="1" x14ac:dyDescent="0.2">
      <c r="A2602" s="1426"/>
      <c r="B2602" s="1157">
        <v>2500</v>
      </c>
      <c r="C2602" s="1157">
        <v>2500</v>
      </c>
      <c r="D2602" s="1164" t="s">
        <v>11</v>
      </c>
    </row>
    <row r="2603" spans="1:4" s="1176" customFormat="1" ht="11.25" customHeight="1" x14ac:dyDescent="0.2">
      <c r="A2603" s="1425" t="s">
        <v>3929</v>
      </c>
      <c r="B2603" s="1162">
        <v>70</v>
      </c>
      <c r="C2603" s="1162">
        <v>70</v>
      </c>
      <c r="D2603" s="1163" t="s">
        <v>3300</v>
      </c>
    </row>
    <row r="2604" spans="1:4" s="1176" customFormat="1" ht="11.25" customHeight="1" x14ac:dyDescent="0.2">
      <c r="A2604" s="1426"/>
      <c r="B2604" s="1157">
        <v>70</v>
      </c>
      <c r="C2604" s="1157">
        <v>70</v>
      </c>
      <c r="D2604" s="1164" t="s">
        <v>11</v>
      </c>
    </row>
    <row r="2605" spans="1:4" s="1176" customFormat="1" ht="11.25" customHeight="1" x14ac:dyDescent="0.2">
      <c r="A2605" s="1425" t="s">
        <v>3564</v>
      </c>
      <c r="B2605" s="1162">
        <v>6000</v>
      </c>
      <c r="C2605" s="1162">
        <v>6000</v>
      </c>
      <c r="D2605" s="1163" t="s">
        <v>4966</v>
      </c>
    </row>
    <row r="2606" spans="1:4" s="1176" customFormat="1" ht="11.25" customHeight="1" x14ac:dyDescent="0.2">
      <c r="A2606" s="1426"/>
      <c r="B2606" s="1157">
        <v>6000</v>
      </c>
      <c r="C2606" s="1157">
        <v>6000</v>
      </c>
      <c r="D2606" s="1164" t="s">
        <v>11</v>
      </c>
    </row>
    <row r="2607" spans="1:4" s="1176" customFormat="1" ht="11.25" customHeight="1" x14ac:dyDescent="0.2">
      <c r="A2607" s="1425" t="s">
        <v>3529</v>
      </c>
      <c r="B2607" s="1162">
        <v>100</v>
      </c>
      <c r="C2607" s="1162">
        <v>100</v>
      </c>
      <c r="D2607" s="1163" t="s">
        <v>4966</v>
      </c>
    </row>
    <row r="2608" spans="1:4" s="1176" customFormat="1" ht="11.25" customHeight="1" x14ac:dyDescent="0.2">
      <c r="A2608" s="1426"/>
      <c r="B2608" s="1157">
        <v>100</v>
      </c>
      <c r="C2608" s="1157">
        <v>100</v>
      </c>
      <c r="D2608" s="1164" t="s">
        <v>11</v>
      </c>
    </row>
    <row r="2609" spans="1:4" s="1176" customFormat="1" ht="11.25" customHeight="1" x14ac:dyDescent="0.2">
      <c r="A2609" s="1425" t="s">
        <v>5408</v>
      </c>
      <c r="B2609" s="1162">
        <v>150</v>
      </c>
      <c r="C2609" s="1162">
        <v>150</v>
      </c>
      <c r="D2609" s="1163" t="s">
        <v>4966</v>
      </c>
    </row>
    <row r="2610" spans="1:4" s="1176" customFormat="1" ht="11.25" customHeight="1" x14ac:dyDescent="0.2">
      <c r="A2610" s="1426"/>
      <c r="B2610" s="1157">
        <v>150</v>
      </c>
      <c r="C2610" s="1157">
        <v>150</v>
      </c>
      <c r="D2610" s="1164" t="s">
        <v>11</v>
      </c>
    </row>
    <row r="2611" spans="1:4" s="1176" customFormat="1" ht="11.25" customHeight="1" x14ac:dyDescent="0.2">
      <c r="A2611" s="1425" t="s">
        <v>2661</v>
      </c>
      <c r="B2611" s="1162">
        <v>200</v>
      </c>
      <c r="C2611" s="1162">
        <v>200</v>
      </c>
      <c r="D2611" s="1163" t="s">
        <v>4966</v>
      </c>
    </row>
    <row r="2612" spans="1:4" s="1176" customFormat="1" ht="11.25" customHeight="1" x14ac:dyDescent="0.2">
      <c r="A2612" s="1426"/>
      <c r="B2612" s="1157">
        <v>200</v>
      </c>
      <c r="C2612" s="1157">
        <v>200</v>
      </c>
      <c r="D2612" s="1164" t="s">
        <v>11</v>
      </c>
    </row>
    <row r="2613" spans="1:4" s="1176" customFormat="1" ht="11.25" customHeight="1" x14ac:dyDescent="0.2">
      <c r="A2613" s="1425" t="s">
        <v>3931</v>
      </c>
      <c r="B2613" s="1162">
        <v>245</v>
      </c>
      <c r="C2613" s="1162">
        <v>0</v>
      </c>
      <c r="D2613" s="1163" t="s">
        <v>3791</v>
      </c>
    </row>
    <row r="2614" spans="1:4" s="1176" customFormat="1" ht="11.25" customHeight="1" x14ac:dyDescent="0.2">
      <c r="A2614" s="1426"/>
      <c r="B2614" s="1157">
        <v>245</v>
      </c>
      <c r="C2614" s="1157">
        <v>0</v>
      </c>
      <c r="D2614" s="1164" t="s">
        <v>11</v>
      </c>
    </row>
    <row r="2615" spans="1:4" s="1176" customFormat="1" ht="11.25" customHeight="1" x14ac:dyDescent="0.2">
      <c r="A2615" s="1425" t="s">
        <v>424</v>
      </c>
      <c r="B2615" s="1162">
        <v>133.75</v>
      </c>
      <c r="C2615" s="1162">
        <v>133.75</v>
      </c>
      <c r="D2615" s="1163" t="s">
        <v>648</v>
      </c>
    </row>
    <row r="2616" spans="1:4" s="1176" customFormat="1" ht="11.25" customHeight="1" x14ac:dyDescent="0.2">
      <c r="A2616" s="1426"/>
      <c r="B2616" s="1157">
        <v>133.75</v>
      </c>
      <c r="C2616" s="1157">
        <v>133.75</v>
      </c>
      <c r="D2616" s="1164" t="s">
        <v>11</v>
      </c>
    </row>
    <row r="2617" spans="1:4" s="1176" customFormat="1" ht="11.25" customHeight="1" x14ac:dyDescent="0.2">
      <c r="A2617" s="1425" t="s">
        <v>425</v>
      </c>
      <c r="B2617" s="1162">
        <v>98.58</v>
      </c>
      <c r="C2617" s="1162">
        <v>98.577839999999995</v>
      </c>
      <c r="D2617" s="1163" t="s">
        <v>4941</v>
      </c>
    </row>
    <row r="2618" spans="1:4" s="1176" customFormat="1" ht="11.25" customHeight="1" x14ac:dyDescent="0.2">
      <c r="A2618" s="1426"/>
      <c r="B2618" s="1157">
        <v>98.58</v>
      </c>
      <c r="C2618" s="1157">
        <v>98.577839999999995</v>
      </c>
      <c r="D2618" s="1164" t="s">
        <v>11</v>
      </c>
    </row>
    <row r="2619" spans="1:4" s="1176" customFormat="1" ht="11.25" customHeight="1" x14ac:dyDescent="0.2">
      <c r="A2619" s="1425" t="s">
        <v>4505</v>
      </c>
      <c r="B2619" s="1162">
        <v>500</v>
      </c>
      <c r="C2619" s="1162">
        <v>500</v>
      </c>
      <c r="D2619" s="1163" t="s">
        <v>4966</v>
      </c>
    </row>
    <row r="2620" spans="1:4" s="1176" customFormat="1" ht="11.25" customHeight="1" x14ac:dyDescent="0.2">
      <c r="A2620" s="1426"/>
      <c r="B2620" s="1157">
        <v>500</v>
      </c>
      <c r="C2620" s="1157">
        <v>500</v>
      </c>
      <c r="D2620" s="1164" t="s">
        <v>11</v>
      </c>
    </row>
    <row r="2621" spans="1:4" s="1176" customFormat="1" ht="11.25" customHeight="1" x14ac:dyDescent="0.2">
      <c r="A2621" s="1425" t="s">
        <v>486</v>
      </c>
      <c r="B2621" s="1162">
        <v>15000</v>
      </c>
      <c r="C2621" s="1162">
        <v>15000</v>
      </c>
      <c r="D2621" s="1163" t="s">
        <v>4966</v>
      </c>
    </row>
    <row r="2622" spans="1:4" s="1176" customFormat="1" ht="11.25" customHeight="1" x14ac:dyDescent="0.2">
      <c r="A2622" s="1426"/>
      <c r="B2622" s="1157">
        <v>15000</v>
      </c>
      <c r="C2622" s="1157">
        <v>15000</v>
      </c>
      <c r="D2622" s="1164" t="s">
        <v>11</v>
      </c>
    </row>
    <row r="2623" spans="1:4" s="1176" customFormat="1" ht="11.25" customHeight="1" x14ac:dyDescent="0.2">
      <c r="A2623" s="1425" t="s">
        <v>1941</v>
      </c>
      <c r="B2623" s="1162">
        <v>440</v>
      </c>
      <c r="C2623" s="1162">
        <v>440</v>
      </c>
      <c r="D2623" s="1163" t="s">
        <v>673</v>
      </c>
    </row>
    <row r="2624" spans="1:4" s="1176" customFormat="1" ht="11.25" customHeight="1" x14ac:dyDescent="0.2">
      <c r="A2624" s="1425"/>
      <c r="B2624" s="1162">
        <v>70</v>
      </c>
      <c r="C2624" s="1162">
        <v>70</v>
      </c>
      <c r="D2624" s="1163" t="s">
        <v>3300</v>
      </c>
    </row>
    <row r="2625" spans="1:4" s="1176" customFormat="1" ht="11.25" customHeight="1" x14ac:dyDescent="0.2">
      <c r="A2625" s="1426"/>
      <c r="B2625" s="1157">
        <v>510</v>
      </c>
      <c r="C2625" s="1157">
        <v>510</v>
      </c>
      <c r="D2625" s="1164" t="s">
        <v>11</v>
      </c>
    </row>
    <row r="2626" spans="1:4" s="1176" customFormat="1" ht="11.25" customHeight="1" x14ac:dyDescent="0.2">
      <c r="A2626" s="1425" t="s">
        <v>2714</v>
      </c>
      <c r="B2626" s="1162">
        <v>74.2</v>
      </c>
      <c r="C2626" s="1162">
        <v>74.2</v>
      </c>
      <c r="D2626" s="1163" t="s">
        <v>639</v>
      </c>
    </row>
    <row r="2627" spans="1:4" s="1176" customFormat="1" ht="11.25" customHeight="1" x14ac:dyDescent="0.2">
      <c r="A2627" s="1426"/>
      <c r="B2627" s="1157">
        <v>74.2</v>
      </c>
      <c r="C2627" s="1157">
        <v>74.2</v>
      </c>
      <c r="D2627" s="1164" t="s">
        <v>11</v>
      </c>
    </row>
    <row r="2628" spans="1:4" s="1176" customFormat="1" ht="11.25" customHeight="1" x14ac:dyDescent="0.2">
      <c r="A2628" s="1425" t="s">
        <v>435</v>
      </c>
      <c r="B2628" s="1162">
        <v>1818</v>
      </c>
      <c r="C2628" s="1162">
        <v>1599.25811</v>
      </c>
      <c r="D2628" s="1163" t="s">
        <v>3878</v>
      </c>
    </row>
    <row r="2629" spans="1:4" s="1176" customFormat="1" ht="11.25" customHeight="1" x14ac:dyDescent="0.2">
      <c r="A2629" s="1425"/>
      <c r="B2629" s="1162">
        <v>150</v>
      </c>
      <c r="C2629" s="1162">
        <v>150</v>
      </c>
      <c r="D2629" s="1163" t="s">
        <v>3324</v>
      </c>
    </row>
    <row r="2630" spans="1:4" s="1176" customFormat="1" ht="21" x14ac:dyDescent="0.2">
      <c r="A2630" s="1425"/>
      <c r="B2630" s="1162">
        <v>16909</v>
      </c>
      <c r="C2630" s="1162">
        <v>16909</v>
      </c>
      <c r="D2630" s="1163" t="s">
        <v>661</v>
      </c>
    </row>
    <row r="2631" spans="1:4" s="1176" customFormat="1" ht="11.25" customHeight="1" x14ac:dyDescent="0.2">
      <c r="A2631" s="1425"/>
      <c r="B2631" s="1162">
        <v>80</v>
      </c>
      <c r="C2631" s="1162">
        <v>80</v>
      </c>
      <c r="D2631" s="1163" t="s">
        <v>5052</v>
      </c>
    </row>
    <row r="2632" spans="1:4" s="1176" customFormat="1" ht="11.25" customHeight="1" x14ac:dyDescent="0.2">
      <c r="A2632" s="1425"/>
      <c r="B2632" s="1162">
        <v>328636</v>
      </c>
      <c r="C2632" s="1162">
        <v>328257.60729000001</v>
      </c>
      <c r="D2632" s="1163" t="s">
        <v>662</v>
      </c>
    </row>
    <row r="2633" spans="1:4" s="1176" customFormat="1" ht="11.25" customHeight="1" x14ac:dyDescent="0.2">
      <c r="A2633" s="1425"/>
      <c r="B2633" s="1162">
        <v>75</v>
      </c>
      <c r="C2633" s="1162">
        <v>75</v>
      </c>
      <c r="D2633" s="1163" t="s">
        <v>657</v>
      </c>
    </row>
    <row r="2634" spans="1:4" s="1176" customFormat="1" ht="11.25" customHeight="1" x14ac:dyDescent="0.2">
      <c r="A2634" s="1425"/>
      <c r="B2634" s="1162">
        <v>4574.0999999999995</v>
      </c>
      <c r="C2634" s="1162">
        <v>4498.2565899999991</v>
      </c>
      <c r="D2634" s="1163" t="s">
        <v>659</v>
      </c>
    </row>
    <row r="2635" spans="1:4" s="1176" customFormat="1" ht="21" x14ac:dyDescent="0.2">
      <c r="A2635" s="1425"/>
      <c r="B2635" s="1162">
        <v>347.7</v>
      </c>
      <c r="C2635" s="1162">
        <v>347.7</v>
      </c>
      <c r="D2635" s="1163" t="s">
        <v>660</v>
      </c>
    </row>
    <row r="2636" spans="1:4" s="1176" customFormat="1" ht="21" x14ac:dyDescent="0.2">
      <c r="A2636" s="1425"/>
      <c r="B2636" s="1162">
        <v>300</v>
      </c>
      <c r="C2636" s="1162">
        <v>300</v>
      </c>
      <c r="D2636" s="1163" t="s">
        <v>658</v>
      </c>
    </row>
    <row r="2637" spans="1:4" s="1176" customFormat="1" ht="11.25" customHeight="1" x14ac:dyDescent="0.2">
      <c r="A2637" s="1425"/>
      <c r="B2637" s="1162">
        <v>3000</v>
      </c>
      <c r="C2637" s="1162">
        <v>3000</v>
      </c>
      <c r="D2637" s="1163" t="s">
        <v>4946</v>
      </c>
    </row>
    <row r="2638" spans="1:4" s="1176" customFormat="1" ht="11.25" customHeight="1" x14ac:dyDescent="0.2">
      <c r="A2638" s="1425"/>
      <c r="B2638" s="1162">
        <v>47108.049999999996</v>
      </c>
      <c r="C2638" s="1162">
        <v>46055.592529999994</v>
      </c>
      <c r="D2638" s="1163" t="s">
        <v>3180</v>
      </c>
    </row>
    <row r="2639" spans="1:4" s="1176" customFormat="1" ht="11.25" customHeight="1" x14ac:dyDescent="0.2">
      <c r="A2639" s="1426"/>
      <c r="B2639" s="1157">
        <v>402997.85</v>
      </c>
      <c r="C2639" s="1157">
        <v>401272.41451999999</v>
      </c>
      <c r="D2639" s="1164" t="s">
        <v>11</v>
      </c>
    </row>
    <row r="2640" spans="1:4" s="1176" customFormat="1" ht="11.25" customHeight="1" x14ac:dyDescent="0.2">
      <c r="A2640" s="1425" t="s">
        <v>1942</v>
      </c>
      <c r="B2640" s="1162">
        <v>68</v>
      </c>
      <c r="C2640" s="1162">
        <v>68</v>
      </c>
      <c r="D2640" s="1163" t="s">
        <v>3324</v>
      </c>
    </row>
    <row r="2641" spans="1:4" s="1176" customFormat="1" ht="11.25" customHeight="1" x14ac:dyDescent="0.2">
      <c r="A2641" s="1425"/>
      <c r="B2641" s="1162">
        <v>26202</v>
      </c>
      <c r="C2641" s="1162">
        <v>26202</v>
      </c>
      <c r="D2641" s="1163" t="s">
        <v>662</v>
      </c>
    </row>
    <row r="2642" spans="1:4" s="1176" customFormat="1" ht="11.25" customHeight="1" x14ac:dyDescent="0.2">
      <c r="A2642" s="1426"/>
      <c r="B2642" s="1157">
        <v>26270</v>
      </c>
      <c r="C2642" s="1157">
        <v>26270</v>
      </c>
      <c r="D2642" s="1164" t="s">
        <v>11</v>
      </c>
    </row>
    <row r="2643" spans="1:4" s="1176" customFormat="1" ht="11.25" customHeight="1" x14ac:dyDescent="0.2">
      <c r="A2643" s="1425" t="s">
        <v>2940</v>
      </c>
      <c r="B2643" s="1162">
        <v>300</v>
      </c>
      <c r="C2643" s="1162">
        <v>300</v>
      </c>
      <c r="D2643" s="1163" t="s">
        <v>619</v>
      </c>
    </row>
    <row r="2644" spans="1:4" s="1176" customFormat="1" ht="11.25" customHeight="1" x14ac:dyDescent="0.2">
      <c r="A2644" s="1426"/>
      <c r="B2644" s="1157">
        <v>300</v>
      </c>
      <c r="C2644" s="1157">
        <v>300</v>
      </c>
      <c r="D2644" s="1164" t="s">
        <v>11</v>
      </c>
    </row>
    <row r="2645" spans="1:4" s="1176" customFormat="1" ht="11.25" customHeight="1" x14ac:dyDescent="0.2">
      <c r="A2645" s="1425" t="s">
        <v>407</v>
      </c>
      <c r="B2645" s="1162">
        <v>405</v>
      </c>
      <c r="C2645" s="1162">
        <v>405</v>
      </c>
      <c r="D2645" s="1163" t="s">
        <v>638</v>
      </c>
    </row>
    <row r="2646" spans="1:4" s="1176" customFormat="1" ht="11.25" customHeight="1" x14ac:dyDescent="0.2">
      <c r="A2646" s="1425"/>
      <c r="B2646" s="1162">
        <v>150</v>
      </c>
      <c r="C2646" s="1162">
        <v>150</v>
      </c>
      <c r="D2646" s="1163" t="s">
        <v>5009</v>
      </c>
    </row>
    <row r="2647" spans="1:4" s="1176" customFormat="1" ht="11.25" customHeight="1" x14ac:dyDescent="0.2">
      <c r="A2647" s="1425"/>
      <c r="B2647" s="1162">
        <v>120</v>
      </c>
      <c r="C2647" s="1162">
        <v>30</v>
      </c>
      <c r="D2647" s="1163" t="s">
        <v>5409</v>
      </c>
    </row>
    <row r="2648" spans="1:4" s="1176" customFormat="1" ht="11.25" customHeight="1" x14ac:dyDescent="0.2">
      <c r="A2648" s="1425"/>
      <c r="B2648" s="1162">
        <v>2000</v>
      </c>
      <c r="C2648" s="1162">
        <v>0</v>
      </c>
      <c r="D2648" s="1163" t="s">
        <v>2751</v>
      </c>
    </row>
    <row r="2649" spans="1:4" s="1176" customFormat="1" ht="11.25" customHeight="1" x14ac:dyDescent="0.2">
      <c r="A2649" s="1425"/>
      <c r="B2649" s="1162">
        <v>3611.75</v>
      </c>
      <c r="C2649" s="1162">
        <v>3611.7517599999996</v>
      </c>
      <c r="D2649" s="1163" t="s">
        <v>4237</v>
      </c>
    </row>
    <row r="2650" spans="1:4" s="1176" customFormat="1" ht="11.25" customHeight="1" x14ac:dyDescent="0.2">
      <c r="A2650" s="1426"/>
      <c r="B2650" s="1157">
        <v>6286.75</v>
      </c>
      <c r="C2650" s="1157">
        <v>4196.7517599999992</v>
      </c>
      <c r="D2650" s="1164" t="s">
        <v>11</v>
      </c>
    </row>
    <row r="2651" spans="1:4" s="1176" customFormat="1" ht="11.25" customHeight="1" x14ac:dyDescent="0.2">
      <c r="A2651" s="1425" t="s">
        <v>426</v>
      </c>
      <c r="B2651" s="1162">
        <v>296</v>
      </c>
      <c r="C2651" s="1162">
        <v>264.084</v>
      </c>
      <c r="D2651" s="1163" t="s">
        <v>650</v>
      </c>
    </row>
    <row r="2652" spans="1:4" s="1176" customFormat="1" ht="11.25" customHeight="1" x14ac:dyDescent="0.2">
      <c r="A2652" s="1425"/>
      <c r="B2652" s="1162">
        <v>700</v>
      </c>
      <c r="C2652" s="1162">
        <v>700</v>
      </c>
      <c r="D2652" s="1163" t="s">
        <v>4941</v>
      </c>
    </row>
    <row r="2653" spans="1:4" s="1176" customFormat="1" ht="11.25" customHeight="1" x14ac:dyDescent="0.2">
      <c r="A2653" s="1426"/>
      <c r="B2653" s="1157">
        <v>996</v>
      </c>
      <c r="C2653" s="1157">
        <v>964.08400000000006</v>
      </c>
      <c r="D2653" s="1164" t="s">
        <v>11</v>
      </c>
    </row>
    <row r="2654" spans="1:4" s="1176" customFormat="1" ht="11.25" customHeight="1" x14ac:dyDescent="0.2">
      <c r="A2654" s="1425" t="s">
        <v>1943</v>
      </c>
      <c r="B2654" s="1162">
        <v>1100</v>
      </c>
      <c r="C2654" s="1162">
        <v>1100</v>
      </c>
      <c r="D2654" s="1163" t="s">
        <v>673</v>
      </c>
    </row>
    <row r="2655" spans="1:4" s="1176" customFormat="1" ht="11.25" customHeight="1" x14ac:dyDescent="0.2">
      <c r="A2655" s="1426"/>
      <c r="B2655" s="1157">
        <v>1100</v>
      </c>
      <c r="C2655" s="1157">
        <v>1100</v>
      </c>
      <c r="D2655" s="1164" t="s">
        <v>11</v>
      </c>
    </row>
    <row r="2656" spans="1:4" s="1176" customFormat="1" ht="11.25" customHeight="1" x14ac:dyDescent="0.2">
      <c r="A2656" s="1425" t="s">
        <v>3142</v>
      </c>
      <c r="B2656" s="1162">
        <v>30</v>
      </c>
      <c r="C2656" s="1162">
        <v>30</v>
      </c>
      <c r="D2656" s="1163" t="s">
        <v>4966</v>
      </c>
    </row>
    <row r="2657" spans="1:4" s="1176" customFormat="1" ht="11.25" customHeight="1" x14ac:dyDescent="0.2">
      <c r="A2657" s="1426"/>
      <c r="B2657" s="1157">
        <v>30</v>
      </c>
      <c r="C2657" s="1157">
        <v>30</v>
      </c>
      <c r="D2657" s="1164" t="s">
        <v>11</v>
      </c>
    </row>
    <row r="2658" spans="1:4" s="1176" customFormat="1" ht="11.25" customHeight="1" x14ac:dyDescent="0.2">
      <c r="A2658" s="1425" t="s">
        <v>2941</v>
      </c>
      <c r="B2658" s="1162">
        <v>300</v>
      </c>
      <c r="C2658" s="1162">
        <v>280</v>
      </c>
      <c r="D2658" s="1163" t="s">
        <v>619</v>
      </c>
    </row>
    <row r="2659" spans="1:4" s="1176" customFormat="1" ht="11.25" customHeight="1" x14ac:dyDescent="0.2">
      <c r="A2659" s="1426"/>
      <c r="B2659" s="1157">
        <v>300</v>
      </c>
      <c r="C2659" s="1157">
        <v>280</v>
      </c>
      <c r="D2659" s="1164" t="s">
        <v>11</v>
      </c>
    </row>
    <row r="2660" spans="1:4" s="1176" customFormat="1" ht="11.25" customHeight="1" x14ac:dyDescent="0.2">
      <c r="A2660" s="1425" t="s">
        <v>3401</v>
      </c>
      <c r="B2660" s="1162">
        <v>80</v>
      </c>
      <c r="C2660" s="1162">
        <v>80</v>
      </c>
      <c r="D2660" s="1163" t="s">
        <v>4534</v>
      </c>
    </row>
    <row r="2661" spans="1:4" s="1176" customFormat="1" ht="11.25" customHeight="1" x14ac:dyDescent="0.2">
      <c r="A2661" s="1426"/>
      <c r="B2661" s="1157">
        <v>80</v>
      </c>
      <c r="C2661" s="1157">
        <v>80</v>
      </c>
      <c r="D2661" s="1164" t="s">
        <v>11</v>
      </c>
    </row>
    <row r="2662" spans="1:4" s="1176" customFormat="1" ht="11.25" customHeight="1" x14ac:dyDescent="0.2">
      <c r="A2662" s="1425" t="s">
        <v>427</v>
      </c>
      <c r="B2662" s="1162">
        <v>199.85</v>
      </c>
      <c r="C2662" s="1162">
        <v>199.85</v>
      </c>
      <c r="D2662" s="1163" t="s">
        <v>4941</v>
      </c>
    </row>
    <row r="2663" spans="1:4" s="1176" customFormat="1" ht="11.25" customHeight="1" x14ac:dyDescent="0.2">
      <c r="A2663" s="1426"/>
      <c r="B2663" s="1157">
        <v>199.85</v>
      </c>
      <c r="C2663" s="1157">
        <v>199.85</v>
      </c>
      <c r="D2663" s="1164" t="s">
        <v>11</v>
      </c>
    </row>
    <row r="2664" spans="1:4" s="1176" customFormat="1" ht="11.25" customHeight="1" x14ac:dyDescent="0.2">
      <c r="A2664" s="1425" t="s">
        <v>3143</v>
      </c>
      <c r="B2664" s="1162">
        <v>100</v>
      </c>
      <c r="C2664" s="1162">
        <v>100</v>
      </c>
      <c r="D2664" s="1163" t="s">
        <v>4966</v>
      </c>
    </row>
    <row r="2665" spans="1:4" s="1176" customFormat="1" ht="11.25" customHeight="1" x14ac:dyDescent="0.2">
      <c r="A2665" s="1426"/>
      <c r="B2665" s="1157">
        <v>100</v>
      </c>
      <c r="C2665" s="1157">
        <v>100</v>
      </c>
      <c r="D2665" s="1164" t="s">
        <v>11</v>
      </c>
    </row>
    <row r="2666" spans="1:4" s="1176" customFormat="1" ht="21" x14ac:dyDescent="0.2">
      <c r="A2666" s="1425" t="s">
        <v>1944</v>
      </c>
      <c r="B2666" s="1162">
        <v>560</v>
      </c>
      <c r="C2666" s="1162">
        <v>560</v>
      </c>
      <c r="D2666" s="1163" t="s">
        <v>661</v>
      </c>
    </row>
    <row r="2667" spans="1:4" s="1176" customFormat="1" ht="11.25" customHeight="1" x14ac:dyDescent="0.2">
      <c r="A2667" s="1425"/>
      <c r="B2667" s="1162">
        <v>4372</v>
      </c>
      <c r="C2667" s="1162">
        <v>4372</v>
      </c>
      <c r="D2667" s="1163" t="s">
        <v>662</v>
      </c>
    </row>
    <row r="2668" spans="1:4" s="1176" customFormat="1" ht="11.25" customHeight="1" x14ac:dyDescent="0.2">
      <c r="A2668" s="1426"/>
      <c r="B2668" s="1157">
        <v>4932</v>
      </c>
      <c r="C2668" s="1157">
        <v>4932</v>
      </c>
      <c r="D2668" s="1164" t="s">
        <v>11</v>
      </c>
    </row>
    <row r="2669" spans="1:4" s="1176" customFormat="1" ht="11.25" customHeight="1" x14ac:dyDescent="0.2">
      <c r="A2669" s="1425" t="s">
        <v>3932</v>
      </c>
      <c r="B2669" s="1162">
        <v>41.15</v>
      </c>
      <c r="C2669" s="1162">
        <v>37.649000000000001</v>
      </c>
      <c r="D2669" s="1163" t="s">
        <v>639</v>
      </c>
    </row>
    <row r="2670" spans="1:4" s="1176" customFormat="1" ht="11.25" customHeight="1" x14ac:dyDescent="0.2">
      <c r="A2670" s="1426"/>
      <c r="B2670" s="1157">
        <v>41.15</v>
      </c>
      <c r="C2670" s="1157">
        <v>37.649000000000001</v>
      </c>
      <c r="D2670" s="1164" t="s">
        <v>11</v>
      </c>
    </row>
    <row r="2671" spans="1:4" s="1176" customFormat="1" ht="21" x14ac:dyDescent="0.2">
      <c r="A2671" s="1425" t="s">
        <v>1945</v>
      </c>
      <c r="B2671" s="1162">
        <v>270</v>
      </c>
      <c r="C2671" s="1162">
        <v>270</v>
      </c>
      <c r="D2671" s="1163" t="s">
        <v>661</v>
      </c>
    </row>
    <row r="2672" spans="1:4" s="1176" customFormat="1" ht="11.25" customHeight="1" x14ac:dyDescent="0.2">
      <c r="A2672" s="1425"/>
      <c r="B2672" s="1162">
        <v>1030</v>
      </c>
      <c r="C2672" s="1162">
        <v>1030</v>
      </c>
      <c r="D2672" s="1163" t="s">
        <v>662</v>
      </c>
    </row>
    <row r="2673" spans="1:4" s="1176" customFormat="1" ht="11.25" customHeight="1" x14ac:dyDescent="0.2">
      <c r="A2673" s="1425"/>
      <c r="B2673" s="1162">
        <v>3250.0099999999998</v>
      </c>
      <c r="C2673" s="1162">
        <v>3250</v>
      </c>
      <c r="D2673" s="1163" t="s">
        <v>3180</v>
      </c>
    </row>
    <row r="2674" spans="1:4" s="1176" customFormat="1" ht="11.25" customHeight="1" x14ac:dyDescent="0.2">
      <c r="A2674" s="1426"/>
      <c r="B2674" s="1157">
        <v>4550.01</v>
      </c>
      <c r="C2674" s="1157">
        <v>4550</v>
      </c>
      <c r="D2674" s="1164" t="s">
        <v>11</v>
      </c>
    </row>
    <row r="2675" spans="1:4" s="1176" customFormat="1" ht="11.25" customHeight="1" x14ac:dyDescent="0.2">
      <c r="A2675" s="1425" t="s">
        <v>2775</v>
      </c>
      <c r="B2675" s="1162">
        <v>400</v>
      </c>
      <c r="C2675" s="1162">
        <v>400</v>
      </c>
      <c r="D2675" s="1163" t="s">
        <v>4941</v>
      </c>
    </row>
    <row r="2676" spans="1:4" s="1176" customFormat="1" ht="11.25" customHeight="1" x14ac:dyDescent="0.2">
      <c r="A2676" s="1426"/>
      <c r="B2676" s="1157">
        <v>400</v>
      </c>
      <c r="C2676" s="1157">
        <v>400</v>
      </c>
      <c r="D2676" s="1164" t="s">
        <v>11</v>
      </c>
    </row>
    <row r="2677" spans="1:4" s="1176" customFormat="1" ht="11.25" customHeight="1" x14ac:dyDescent="0.2">
      <c r="A2677" s="1425" t="s">
        <v>3402</v>
      </c>
      <c r="B2677" s="1162">
        <v>130</v>
      </c>
      <c r="C2677" s="1162">
        <v>0</v>
      </c>
      <c r="D2677" s="1163" t="s">
        <v>3213</v>
      </c>
    </row>
    <row r="2678" spans="1:4" s="1176" customFormat="1" ht="11.25" customHeight="1" x14ac:dyDescent="0.2">
      <c r="A2678" s="1426"/>
      <c r="B2678" s="1157">
        <v>130</v>
      </c>
      <c r="C2678" s="1157">
        <v>0</v>
      </c>
      <c r="D2678" s="1164" t="s">
        <v>11</v>
      </c>
    </row>
    <row r="2679" spans="1:4" s="1176" customFormat="1" ht="11.25" customHeight="1" x14ac:dyDescent="0.2">
      <c r="A2679" s="1425" t="s">
        <v>3933</v>
      </c>
      <c r="B2679" s="1162">
        <v>239</v>
      </c>
      <c r="C2679" s="1162">
        <v>109</v>
      </c>
      <c r="D2679" s="1163" t="s">
        <v>3213</v>
      </c>
    </row>
    <row r="2680" spans="1:4" s="1176" customFormat="1" ht="11.25" customHeight="1" x14ac:dyDescent="0.2">
      <c r="A2680" s="1426"/>
      <c r="B2680" s="1157">
        <v>239</v>
      </c>
      <c r="C2680" s="1157">
        <v>109</v>
      </c>
      <c r="D2680" s="1164" t="s">
        <v>11</v>
      </c>
    </row>
    <row r="2681" spans="1:4" s="1176" customFormat="1" ht="11.25" customHeight="1" x14ac:dyDescent="0.2">
      <c r="A2681" s="1425" t="s">
        <v>5410</v>
      </c>
      <c r="B2681" s="1162">
        <v>150</v>
      </c>
      <c r="C2681" s="1162">
        <v>150</v>
      </c>
      <c r="D2681" s="1163" t="s">
        <v>3492</v>
      </c>
    </row>
    <row r="2682" spans="1:4" s="1176" customFormat="1" ht="11.25" customHeight="1" x14ac:dyDescent="0.2">
      <c r="A2682" s="1426"/>
      <c r="B2682" s="1157">
        <v>150</v>
      </c>
      <c r="C2682" s="1157">
        <v>150</v>
      </c>
      <c r="D2682" s="1164" t="s">
        <v>11</v>
      </c>
    </row>
    <row r="2683" spans="1:4" s="1176" customFormat="1" ht="11.25" customHeight="1" x14ac:dyDescent="0.2">
      <c r="A2683" s="1425" t="s">
        <v>5411</v>
      </c>
      <c r="B2683" s="1162">
        <v>150</v>
      </c>
      <c r="C2683" s="1162">
        <v>150</v>
      </c>
      <c r="D2683" s="1163" t="s">
        <v>3492</v>
      </c>
    </row>
    <row r="2684" spans="1:4" s="1176" customFormat="1" ht="11.25" customHeight="1" x14ac:dyDescent="0.2">
      <c r="A2684" s="1426"/>
      <c r="B2684" s="1157">
        <v>150</v>
      </c>
      <c r="C2684" s="1157">
        <v>150</v>
      </c>
      <c r="D2684" s="1164" t="s">
        <v>11</v>
      </c>
    </row>
    <row r="2685" spans="1:4" s="1176" customFormat="1" ht="11.25" customHeight="1" x14ac:dyDescent="0.2">
      <c r="A2685" s="1425" t="s">
        <v>2715</v>
      </c>
      <c r="B2685" s="1162">
        <v>199.53</v>
      </c>
      <c r="C2685" s="1162">
        <v>199.53399999999999</v>
      </c>
      <c r="D2685" s="1163" t="s">
        <v>4945</v>
      </c>
    </row>
    <row r="2686" spans="1:4" s="1176" customFormat="1" ht="11.25" customHeight="1" x14ac:dyDescent="0.2">
      <c r="A2686" s="1426"/>
      <c r="B2686" s="1157">
        <v>199.53</v>
      </c>
      <c r="C2686" s="1157">
        <v>199.53399999999999</v>
      </c>
      <c r="D2686" s="1164" t="s">
        <v>11</v>
      </c>
    </row>
    <row r="2687" spans="1:4" s="1176" customFormat="1" ht="11.25" customHeight="1" x14ac:dyDescent="0.2">
      <c r="A2687" s="1425" t="s">
        <v>2780</v>
      </c>
      <c r="B2687" s="1162">
        <v>70</v>
      </c>
      <c r="C2687" s="1162">
        <v>70</v>
      </c>
      <c r="D2687" s="1163" t="s">
        <v>447</v>
      </c>
    </row>
    <row r="2688" spans="1:4" s="1176" customFormat="1" ht="11.25" customHeight="1" x14ac:dyDescent="0.2">
      <c r="A2688" s="1426"/>
      <c r="B2688" s="1157">
        <v>70</v>
      </c>
      <c r="C2688" s="1157">
        <v>70</v>
      </c>
      <c r="D2688" s="1164" t="s">
        <v>11</v>
      </c>
    </row>
    <row r="2689" spans="1:4" s="1176" customFormat="1" ht="11.25" customHeight="1" x14ac:dyDescent="0.2">
      <c r="A2689" s="1425" t="s">
        <v>4506</v>
      </c>
      <c r="B2689" s="1162">
        <v>100</v>
      </c>
      <c r="C2689" s="1162">
        <v>100</v>
      </c>
      <c r="D2689" s="1163" t="s">
        <v>4966</v>
      </c>
    </row>
    <row r="2690" spans="1:4" s="1176" customFormat="1" ht="11.25" customHeight="1" x14ac:dyDescent="0.2">
      <c r="A2690" s="1426"/>
      <c r="B2690" s="1157">
        <v>100</v>
      </c>
      <c r="C2690" s="1157">
        <v>100</v>
      </c>
      <c r="D2690" s="1164" t="s">
        <v>11</v>
      </c>
    </row>
    <row r="2691" spans="1:4" s="1176" customFormat="1" ht="11.25" customHeight="1" x14ac:dyDescent="0.2">
      <c r="A2691" s="1425" t="s">
        <v>4507</v>
      </c>
      <c r="B2691" s="1162">
        <v>500</v>
      </c>
      <c r="C2691" s="1162">
        <v>500</v>
      </c>
      <c r="D2691" s="1163" t="s">
        <v>4966</v>
      </c>
    </row>
    <row r="2692" spans="1:4" s="1176" customFormat="1" ht="11.25" customHeight="1" x14ac:dyDescent="0.2">
      <c r="A2692" s="1426"/>
      <c r="B2692" s="1157">
        <v>500</v>
      </c>
      <c r="C2692" s="1157">
        <v>500</v>
      </c>
      <c r="D2692" s="1164" t="s">
        <v>11</v>
      </c>
    </row>
    <row r="2693" spans="1:4" s="1176" customFormat="1" ht="11.25" customHeight="1" x14ac:dyDescent="0.2">
      <c r="A2693" s="1425" t="s">
        <v>5412</v>
      </c>
      <c r="B2693" s="1162">
        <v>959.87</v>
      </c>
      <c r="C2693" s="1162">
        <v>959.86900000000003</v>
      </c>
      <c r="D2693" s="1163" t="s">
        <v>3492</v>
      </c>
    </row>
    <row r="2694" spans="1:4" s="1176" customFormat="1" ht="11.25" customHeight="1" x14ac:dyDescent="0.2">
      <c r="A2694" s="1426"/>
      <c r="B2694" s="1157">
        <v>959.87</v>
      </c>
      <c r="C2694" s="1157">
        <v>959.86900000000003</v>
      </c>
      <c r="D2694" s="1164" t="s">
        <v>11</v>
      </c>
    </row>
    <row r="2695" spans="1:4" s="1176" customFormat="1" ht="11.25" customHeight="1" x14ac:dyDescent="0.2">
      <c r="A2695" s="1425" t="s">
        <v>5413</v>
      </c>
      <c r="B2695" s="1162">
        <v>150</v>
      </c>
      <c r="C2695" s="1162">
        <v>0</v>
      </c>
      <c r="D2695" s="1163" t="s">
        <v>3492</v>
      </c>
    </row>
    <row r="2696" spans="1:4" s="1176" customFormat="1" ht="11.25" customHeight="1" x14ac:dyDescent="0.2">
      <c r="A2696" s="1426"/>
      <c r="B2696" s="1157">
        <v>150</v>
      </c>
      <c r="C2696" s="1157">
        <v>0</v>
      </c>
      <c r="D2696" s="1164" t="s">
        <v>11</v>
      </c>
    </row>
    <row r="2697" spans="1:4" s="1176" customFormat="1" ht="11.25" customHeight="1" x14ac:dyDescent="0.2">
      <c r="A2697" s="1425" t="s">
        <v>4409</v>
      </c>
      <c r="B2697" s="1162">
        <v>250</v>
      </c>
      <c r="C2697" s="1162">
        <v>250</v>
      </c>
      <c r="D2697" s="1163" t="s">
        <v>4942</v>
      </c>
    </row>
    <row r="2698" spans="1:4" s="1176" customFormat="1" ht="11.25" customHeight="1" x14ac:dyDescent="0.2">
      <c r="A2698" s="1426"/>
      <c r="B2698" s="1157">
        <v>250</v>
      </c>
      <c r="C2698" s="1157">
        <v>250</v>
      </c>
      <c r="D2698" s="1164" t="s">
        <v>11</v>
      </c>
    </row>
    <row r="2699" spans="1:4" s="1176" customFormat="1" ht="11.25" customHeight="1" x14ac:dyDescent="0.2">
      <c r="A2699" s="1425" t="s">
        <v>4410</v>
      </c>
      <c r="B2699" s="1162">
        <v>750</v>
      </c>
      <c r="C2699" s="1162">
        <v>749.15</v>
      </c>
      <c r="D2699" s="1163" t="s">
        <v>4942</v>
      </c>
    </row>
    <row r="2700" spans="1:4" s="1176" customFormat="1" ht="11.25" customHeight="1" x14ac:dyDescent="0.2">
      <c r="A2700" s="1426"/>
      <c r="B2700" s="1157">
        <v>750</v>
      </c>
      <c r="C2700" s="1157">
        <v>749.15</v>
      </c>
      <c r="D2700" s="1164" t="s">
        <v>11</v>
      </c>
    </row>
    <row r="2701" spans="1:4" s="1176" customFormat="1" ht="11.25" customHeight="1" x14ac:dyDescent="0.2">
      <c r="A2701" s="1425" t="s">
        <v>1946</v>
      </c>
      <c r="B2701" s="1162">
        <v>2686.2</v>
      </c>
      <c r="C2701" s="1162">
        <v>2686.1959999999999</v>
      </c>
      <c r="D2701" s="1163" t="s">
        <v>1741</v>
      </c>
    </row>
    <row r="2702" spans="1:4" s="1176" customFormat="1" ht="11.25" customHeight="1" x14ac:dyDescent="0.2">
      <c r="A2702" s="1426"/>
      <c r="B2702" s="1157">
        <v>2686.2</v>
      </c>
      <c r="C2702" s="1157">
        <v>2686.1959999999999</v>
      </c>
      <c r="D2702" s="1164" t="s">
        <v>11</v>
      </c>
    </row>
    <row r="2703" spans="1:4" s="1176" customFormat="1" ht="11.25" customHeight="1" x14ac:dyDescent="0.2">
      <c r="A2703" s="1425" t="s">
        <v>1947</v>
      </c>
      <c r="B2703" s="1162">
        <v>3064.2999999999997</v>
      </c>
      <c r="C2703" s="1162">
        <v>3064.3</v>
      </c>
      <c r="D2703" s="1163" t="s">
        <v>1741</v>
      </c>
    </row>
    <row r="2704" spans="1:4" s="1176" customFormat="1" ht="11.25" customHeight="1" x14ac:dyDescent="0.2">
      <c r="A2704" s="1425"/>
      <c r="B2704" s="1162">
        <v>70</v>
      </c>
      <c r="C2704" s="1162">
        <v>70</v>
      </c>
      <c r="D2704" s="1163" t="s">
        <v>720</v>
      </c>
    </row>
    <row r="2705" spans="1:4" s="1176" customFormat="1" ht="11.25" customHeight="1" x14ac:dyDescent="0.2">
      <c r="A2705" s="1426"/>
      <c r="B2705" s="1157">
        <v>3134.2999999999997</v>
      </c>
      <c r="C2705" s="1157">
        <v>3134.3</v>
      </c>
      <c r="D2705" s="1164" t="s">
        <v>11</v>
      </c>
    </row>
    <row r="2706" spans="1:4" s="1176" customFormat="1" ht="11.25" customHeight="1" x14ac:dyDescent="0.2">
      <c r="A2706" s="1425" t="s">
        <v>1948</v>
      </c>
      <c r="B2706" s="1162">
        <v>14644.05</v>
      </c>
      <c r="C2706" s="1162">
        <v>14644.052</v>
      </c>
      <c r="D2706" s="1163" t="s">
        <v>1741</v>
      </c>
    </row>
    <row r="2707" spans="1:4" s="1176" customFormat="1" ht="11.25" customHeight="1" x14ac:dyDescent="0.2">
      <c r="A2707" s="1426"/>
      <c r="B2707" s="1157">
        <v>14644.05</v>
      </c>
      <c r="C2707" s="1157">
        <v>14644.052</v>
      </c>
      <c r="D2707" s="1164" t="s">
        <v>11</v>
      </c>
    </row>
    <row r="2708" spans="1:4" s="1176" customFormat="1" ht="11.25" customHeight="1" x14ac:dyDescent="0.2">
      <c r="A2708" s="1425" t="s">
        <v>1949</v>
      </c>
      <c r="B2708" s="1162">
        <v>14162.97</v>
      </c>
      <c r="C2708" s="1162">
        <v>14162.965</v>
      </c>
      <c r="D2708" s="1163" t="s">
        <v>1741</v>
      </c>
    </row>
    <row r="2709" spans="1:4" s="1176" customFormat="1" ht="11.25" customHeight="1" x14ac:dyDescent="0.2">
      <c r="A2709" s="1426"/>
      <c r="B2709" s="1157">
        <v>14162.97</v>
      </c>
      <c r="C2709" s="1157">
        <v>14162.965</v>
      </c>
      <c r="D2709" s="1164" t="s">
        <v>11</v>
      </c>
    </row>
    <row r="2710" spans="1:4" s="1176" customFormat="1" ht="11.25" customHeight="1" x14ac:dyDescent="0.2">
      <c r="A2710" s="1425" t="s">
        <v>1950</v>
      </c>
      <c r="B2710" s="1162">
        <v>21991.08</v>
      </c>
      <c r="C2710" s="1162">
        <v>21991.075000000001</v>
      </c>
      <c r="D2710" s="1163" t="s">
        <v>1741</v>
      </c>
    </row>
    <row r="2711" spans="1:4" s="1176" customFormat="1" ht="11.25" customHeight="1" x14ac:dyDescent="0.2">
      <c r="A2711" s="1426"/>
      <c r="B2711" s="1157">
        <v>21991.08</v>
      </c>
      <c r="C2711" s="1157">
        <v>21991.075000000001</v>
      </c>
      <c r="D2711" s="1164" t="s">
        <v>11</v>
      </c>
    </row>
    <row r="2712" spans="1:4" s="1176" customFormat="1" ht="11.25" customHeight="1" x14ac:dyDescent="0.2">
      <c r="A2712" s="1425" t="s">
        <v>1951</v>
      </c>
      <c r="B2712" s="1162">
        <v>19757.46</v>
      </c>
      <c r="C2712" s="1162">
        <v>19757.463</v>
      </c>
      <c r="D2712" s="1163" t="s">
        <v>1741</v>
      </c>
    </row>
    <row r="2713" spans="1:4" s="1176" customFormat="1" ht="11.25" customHeight="1" x14ac:dyDescent="0.2">
      <c r="A2713" s="1426"/>
      <c r="B2713" s="1157">
        <v>19757.46</v>
      </c>
      <c r="C2713" s="1157">
        <v>19757.463</v>
      </c>
      <c r="D2713" s="1164" t="s">
        <v>11</v>
      </c>
    </row>
    <row r="2714" spans="1:4" s="1176" customFormat="1" ht="11.25" customHeight="1" x14ac:dyDescent="0.2">
      <c r="A2714" s="1425" t="s">
        <v>1952</v>
      </c>
      <c r="B2714" s="1162">
        <v>7592.93</v>
      </c>
      <c r="C2714" s="1162">
        <v>7592.93</v>
      </c>
      <c r="D2714" s="1163" t="s">
        <v>1741</v>
      </c>
    </row>
    <row r="2715" spans="1:4" s="1176" customFormat="1" ht="11.25" customHeight="1" x14ac:dyDescent="0.2">
      <c r="A2715" s="1426"/>
      <c r="B2715" s="1157">
        <v>7592.93</v>
      </c>
      <c r="C2715" s="1157">
        <v>7592.93</v>
      </c>
      <c r="D2715" s="1164" t="s">
        <v>11</v>
      </c>
    </row>
    <row r="2716" spans="1:4" s="1176" customFormat="1" ht="11.25" customHeight="1" x14ac:dyDescent="0.2">
      <c r="A2716" s="1425" t="s">
        <v>1953</v>
      </c>
      <c r="B2716" s="1162">
        <v>23256.760000000002</v>
      </c>
      <c r="C2716" s="1162">
        <v>23256.752</v>
      </c>
      <c r="D2716" s="1163" t="s">
        <v>1741</v>
      </c>
    </row>
    <row r="2717" spans="1:4" s="1176" customFormat="1" ht="11.25" customHeight="1" x14ac:dyDescent="0.2">
      <c r="A2717" s="1426"/>
      <c r="B2717" s="1157">
        <v>23256.760000000002</v>
      </c>
      <c r="C2717" s="1157">
        <v>23256.752</v>
      </c>
      <c r="D2717" s="1164" t="s">
        <v>11</v>
      </c>
    </row>
    <row r="2718" spans="1:4" s="1176" customFormat="1" ht="11.25" customHeight="1" x14ac:dyDescent="0.2">
      <c r="A2718" s="1425" t="s">
        <v>1954</v>
      </c>
      <c r="B2718" s="1162">
        <v>8567.6899999999987</v>
      </c>
      <c r="C2718" s="1162">
        <v>8567.6880000000001</v>
      </c>
      <c r="D2718" s="1163" t="s">
        <v>1741</v>
      </c>
    </row>
    <row r="2719" spans="1:4" s="1176" customFormat="1" ht="11.25" customHeight="1" x14ac:dyDescent="0.2">
      <c r="A2719" s="1426"/>
      <c r="B2719" s="1157">
        <v>8567.6899999999987</v>
      </c>
      <c r="C2719" s="1157">
        <v>8567.6880000000001</v>
      </c>
      <c r="D2719" s="1164" t="s">
        <v>11</v>
      </c>
    </row>
    <row r="2720" spans="1:4" s="1176" customFormat="1" ht="11.25" customHeight="1" x14ac:dyDescent="0.2">
      <c r="A2720" s="1425" t="s">
        <v>1955</v>
      </c>
      <c r="B2720" s="1162">
        <v>23689.719999999998</v>
      </c>
      <c r="C2720" s="1162">
        <v>23689.72</v>
      </c>
      <c r="D2720" s="1163" t="s">
        <v>1741</v>
      </c>
    </row>
    <row r="2721" spans="1:4" s="1176" customFormat="1" ht="11.25" customHeight="1" x14ac:dyDescent="0.2">
      <c r="A2721" s="1426"/>
      <c r="B2721" s="1157">
        <v>23689.719999999998</v>
      </c>
      <c r="C2721" s="1157">
        <v>23689.72</v>
      </c>
      <c r="D2721" s="1164" t="s">
        <v>11</v>
      </c>
    </row>
    <row r="2722" spans="1:4" s="1176" customFormat="1" ht="11.25" customHeight="1" x14ac:dyDescent="0.2">
      <c r="A2722" s="1425" t="s">
        <v>1956</v>
      </c>
      <c r="B2722" s="1162">
        <v>18636.18</v>
      </c>
      <c r="C2722" s="1162">
        <v>18636.173999999999</v>
      </c>
      <c r="D2722" s="1163" t="s">
        <v>1741</v>
      </c>
    </row>
    <row r="2723" spans="1:4" s="1176" customFormat="1" ht="11.25" customHeight="1" x14ac:dyDescent="0.2">
      <c r="A2723" s="1426"/>
      <c r="B2723" s="1157">
        <v>18636.18</v>
      </c>
      <c r="C2723" s="1157">
        <v>18636.173999999999</v>
      </c>
      <c r="D2723" s="1164" t="s">
        <v>11</v>
      </c>
    </row>
    <row r="2724" spans="1:4" s="1176" customFormat="1" ht="11.25" customHeight="1" x14ac:dyDescent="0.2">
      <c r="A2724" s="1425" t="s">
        <v>1957</v>
      </c>
      <c r="B2724" s="1162">
        <v>10617.55</v>
      </c>
      <c r="C2724" s="1162">
        <v>10617.548000000001</v>
      </c>
      <c r="D2724" s="1163" t="s">
        <v>1741</v>
      </c>
    </row>
    <row r="2725" spans="1:4" s="1176" customFormat="1" ht="11.25" customHeight="1" x14ac:dyDescent="0.2">
      <c r="A2725" s="1426"/>
      <c r="B2725" s="1157">
        <v>10617.55</v>
      </c>
      <c r="C2725" s="1157">
        <v>10617.548000000001</v>
      </c>
      <c r="D2725" s="1164" t="s">
        <v>11</v>
      </c>
    </row>
    <row r="2726" spans="1:4" s="1176" customFormat="1" ht="11.25" customHeight="1" x14ac:dyDescent="0.2">
      <c r="A2726" s="1425" t="s">
        <v>1958</v>
      </c>
      <c r="B2726" s="1162">
        <v>14155.36</v>
      </c>
      <c r="C2726" s="1162">
        <v>14155.361999999999</v>
      </c>
      <c r="D2726" s="1163" t="s">
        <v>1741</v>
      </c>
    </row>
    <row r="2727" spans="1:4" s="1176" customFormat="1" ht="11.25" customHeight="1" x14ac:dyDescent="0.2">
      <c r="A2727" s="1426"/>
      <c r="B2727" s="1157">
        <v>14155.36</v>
      </c>
      <c r="C2727" s="1157">
        <v>14155.361999999999</v>
      </c>
      <c r="D2727" s="1164" t="s">
        <v>11</v>
      </c>
    </row>
    <row r="2728" spans="1:4" s="1176" customFormat="1" ht="11.25" customHeight="1" x14ac:dyDescent="0.2">
      <c r="A2728" s="1425" t="s">
        <v>3403</v>
      </c>
      <c r="B2728" s="1162">
        <v>4158.4799999999996</v>
      </c>
      <c r="C2728" s="1162">
        <v>4158.4710000000005</v>
      </c>
      <c r="D2728" s="1163" t="s">
        <v>1741</v>
      </c>
    </row>
    <row r="2729" spans="1:4" s="1176" customFormat="1" ht="11.25" customHeight="1" x14ac:dyDescent="0.2">
      <c r="A2729" s="1426"/>
      <c r="B2729" s="1157">
        <v>4158.4799999999996</v>
      </c>
      <c r="C2729" s="1157">
        <v>4158.4710000000005</v>
      </c>
      <c r="D2729" s="1164" t="s">
        <v>11</v>
      </c>
    </row>
    <row r="2730" spans="1:4" s="1176" customFormat="1" ht="11.25" customHeight="1" x14ac:dyDescent="0.2">
      <c r="A2730" s="1425" t="s">
        <v>1959</v>
      </c>
      <c r="B2730" s="1162">
        <v>57.129999999999995</v>
      </c>
      <c r="C2730" s="1162">
        <v>57.096500000000006</v>
      </c>
      <c r="D2730" s="1163" t="s">
        <v>3491</v>
      </c>
    </row>
    <row r="2731" spans="1:4" s="1176" customFormat="1" ht="11.25" customHeight="1" x14ac:dyDescent="0.2">
      <c r="A2731" s="1426"/>
      <c r="B2731" s="1157">
        <v>57.129999999999995</v>
      </c>
      <c r="C2731" s="1157">
        <v>57.096500000000006</v>
      </c>
      <c r="D2731" s="1164" t="s">
        <v>11</v>
      </c>
    </row>
    <row r="2732" spans="1:4" s="1176" customFormat="1" ht="11.25" customHeight="1" x14ac:dyDescent="0.2">
      <c r="A2732" s="1425" t="s">
        <v>2716</v>
      </c>
      <c r="B2732" s="1162">
        <v>500</v>
      </c>
      <c r="C2732" s="1162">
        <v>500</v>
      </c>
      <c r="D2732" s="1163" t="s">
        <v>3878</v>
      </c>
    </row>
    <row r="2733" spans="1:4" s="1176" customFormat="1" ht="11.25" customHeight="1" x14ac:dyDescent="0.2">
      <c r="A2733" s="1425"/>
      <c r="B2733" s="1162">
        <v>119.6</v>
      </c>
      <c r="C2733" s="1162">
        <v>119.6</v>
      </c>
      <c r="D2733" s="1163" t="s">
        <v>2639</v>
      </c>
    </row>
    <row r="2734" spans="1:4" s="1176" customFormat="1" ht="21" x14ac:dyDescent="0.2">
      <c r="A2734" s="1425"/>
      <c r="B2734" s="1162">
        <v>398</v>
      </c>
      <c r="C2734" s="1162">
        <v>398</v>
      </c>
      <c r="D2734" s="1163" t="s">
        <v>658</v>
      </c>
    </row>
    <row r="2735" spans="1:4" s="1176" customFormat="1" ht="11.25" customHeight="1" x14ac:dyDescent="0.2">
      <c r="A2735" s="1425"/>
      <c r="B2735" s="1162">
        <v>6680.0300000000007</v>
      </c>
      <c r="C2735" s="1162">
        <v>6594.9999999999991</v>
      </c>
      <c r="D2735" s="1163" t="s">
        <v>3180</v>
      </c>
    </row>
    <row r="2736" spans="1:4" s="1176" customFormat="1" ht="11.25" customHeight="1" x14ac:dyDescent="0.2">
      <c r="A2736" s="1426"/>
      <c r="B2736" s="1157">
        <v>7697.630000000001</v>
      </c>
      <c r="C2736" s="1157">
        <v>7612.5999999999995</v>
      </c>
      <c r="D2736" s="1164" t="s">
        <v>11</v>
      </c>
    </row>
    <row r="2737" spans="1:4" s="1176" customFormat="1" ht="11.25" customHeight="1" x14ac:dyDescent="0.2">
      <c r="A2737" s="1425" t="s">
        <v>472</v>
      </c>
      <c r="B2737" s="1162">
        <v>200</v>
      </c>
      <c r="C2737" s="1162">
        <v>200</v>
      </c>
      <c r="D2737" s="1163" t="s">
        <v>4966</v>
      </c>
    </row>
    <row r="2738" spans="1:4" s="1176" customFormat="1" ht="11.25" customHeight="1" x14ac:dyDescent="0.2">
      <c r="A2738" s="1426"/>
      <c r="B2738" s="1157">
        <v>200</v>
      </c>
      <c r="C2738" s="1157">
        <v>200</v>
      </c>
      <c r="D2738" s="1164" t="s">
        <v>11</v>
      </c>
    </row>
    <row r="2739" spans="1:4" s="1176" customFormat="1" ht="11.25" customHeight="1" x14ac:dyDescent="0.2">
      <c r="A2739" s="1425" t="s">
        <v>4400</v>
      </c>
      <c r="B2739" s="1162">
        <v>500</v>
      </c>
      <c r="C2739" s="1162">
        <v>500</v>
      </c>
      <c r="D2739" s="1163" t="s">
        <v>4939</v>
      </c>
    </row>
    <row r="2740" spans="1:4" s="1176" customFormat="1" ht="11.25" customHeight="1" x14ac:dyDescent="0.2">
      <c r="A2740" s="1426"/>
      <c r="B2740" s="1157">
        <v>500</v>
      </c>
      <c r="C2740" s="1157">
        <v>500</v>
      </c>
      <c r="D2740" s="1164" t="s">
        <v>11</v>
      </c>
    </row>
    <row r="2741" spans="1:4" s="1176" customFormat="1" ht="11.25" customHeight="1" x14ac:dyDescent="0.2">
      <c r="A2741" s="1425" t="s">
        <v>439</v>
      </c>
      <c r="B2741" s="1162">
        <v>990</v>
      </c>
      <c r="C2741" s="1162">
        <v>990</v>
      </c>
      <c r="D2741" s="1163" t="s">
        <v>4950</v>
      </c>
    </row>
    <row r="2742" spans="1:4" s="1176" customFormat="1" ht="11.25" customHeight="1" x14ac:dyDescent="0.2">
      <c r="A2742" s="1426"/>
      <c r="B2742" s="1157">
        <v>990</v>
      </c>
      <c r="C2742" s="1157">
        <v>990</v>
      </c>
      <c r="D2742" s="1164" t="s">
        <v>11</v>
      </c>
    </row>
    <row r="2743" spans="1:4" s="1176" customFormat="1" ht="11.25" customHeight="1" x14ac:dyDescent="0.2">
      <c r="A2743" s="1425" t="s">
        <v>1960</v>
      </c>
      <c r="B2743" s="1162">
        <v>8527</v>
      </c>
      <c r="C2743" s="1162">
        <v>8122.9176900000002</v>
      </c>
      <c r="D2743" s="1163" t="s">
        <v>662</v>
      </c>
    </row>
    <row r="2744" spans="1:4" s="1176" customFormat="1" ht="11.25" customHeight="1" x14ac:dyDescent="0.2">
      <c r="A2744" s="1426"/>
      <c r="B2744" s="1157">
        <v>8527</v>
      </c>
      <c r="C2744" s="1157">
        <v>8122.9176900000002</v>
      </c>
      <c r="D2744" s="1164" t="s">
        <v>11</v>
      </c>
    </row>
    <row r="2745" spans="1:4" s="1176" customFormat="1" ht="21" x14ac:dyDescent="0.2">
      <c r="A2745" s="1425" t="s">
        <v>1961</v>
      </c>
      <c r="B2745" s="1162">
        <v>160</v>
      </c>
      <c r="C2745" s="1162">
        <v>160</v>
      </c>
      <c r="D2745" s="1163" t="s">
        <v>661</v>
      </c>
    </row>
    <row r="2746" spans="1:4" s="1176" customFormat="1" ht="11.25" customHeight="1" x14ac:dyDescent="0.2">
      <c r="A2746" s="1425"/>
      <c r="B2746" s="1162">
        <v>1680</v>
      </c>
      <c r="C2746" s="1162">
        <v>1680</v>
      </c>
      <c r="D2746" s="1163" t="s">
        <v>662</v>
      </c>
    </row>
    <row r="2747" spans="1:4" s="1176" customFormat="1" ht="11.25" customHeight="1" x14ac:dyDescent="0.2">
      <c r="A2747" s="1426"/>
      <c r="B2747" s="1157">
        <v>1840</v>
      </c>
      <c r="C2747" s="1157">
        <v>1840</v>
      </c>
      <c r="D2747" s="1164" t="s">
        <v>11</v>
      </c>
    </row>
    <row r="2748" spans="1:4" s="1176" customFormat="1" ht="21" x14ac:dyDescent="0.2">
      <c r="A2748" s="1425" t="s">
        <v>3934</v>
      </c>
      <c r="B2748" s="1162">
        <v>112</v>
      </c>
      <c r="C2748" s="1162">
        <v>112</v>
      </c>
      <c r="D2748" s="1163" t="s">
        <v>661</v>
      </c>
    </row>
    <row r="2749" spans="1:4" s="1176" customFormat="1" ht="11.25" customHeight="1" x14ac:dyDescent="0.2">
      <c r="A2749" s="1425"/>
      <c r="B2749" s="1162">
        <v>5410</v>
      </c>
      <c r="C2749" s="1162">
        <v>5410</v>
      </c>
      <c r="D2749" s="1163" t="s">
        <v>662</v>
      </c>
    </row>
    <row r="2750" spans="1:4" s="1176" customFormat="1" ht="21" x14ac:dyDescent="0.2">
      <c r="A2750" s="1425"/>
      <c r="B2750" s="1162">
        <v>100</v>
      </c>
      <c r="C2750" s="1162">
        <v>100</v>
      </c>
      <c r="D2750" s="1163" t="s">
        <v>658</v>
      </c>
    </row>
    <row r="2751" spans="1:4" s="1176" customFormat="1" ht="11.25" customHeight="1" x14ac:dyDescent="0.2">
      <c r="A2751" s="1426"/>
      <c r="B2751" s="1157">
        <v>5622</v>
      </c>
      <c r="C2751" s="1157">
        <v>5622</v>
      </c>
      <c r="D2751" s="1164" t="s">
        <v>11</v>
      </c>
    </row>
    <row r="2752" spans="1:4" s="1176" customFormat="1" ht="11.25" customHeight="1" x14ac:dyDescent="0.2">
      <c r="A2752" s="1425" t="s">
        <v>3935</v>
      </c>
      <c r="B2752" s="1162">
        <v>200</v>
      </c>
      <c r="C2752" s="1162">
        <v>200</v>
      </c>
      <c r="D2752" s="1163" t="s">
        <v>657</v>
      </c>
    </row>
    <row r="2753" spans="1:4" s="1176" customFormat="1" ht="11.25" customHeight="1" x14ac:dyDescent="0.2">
      <c r="A2753" s="1426"/>
      <c r="B2753" s="1157">
        <v>200</v>
      </c>
      <c r="C2753" s="1157">
        <v>200</v>
      </c>
      <c r="D2753" s="1164" t="s">
        <v>11</v>
      </c>
    </row>
    <row r="2754" spans="1:4" s="1176" customFormat="1" ht="11.25" customHeight="1" x14ac:dyDescent="0.2">
      <c r="A2754" s="1425" t="s">
        <v>3404</v>
      </c>
      <c r="B2754" s="1162">
        <v>70</v>
      </c>
      <c r="C2754" s="1162">
        <v>70</v>
      </c>
      <c r="D2754" s="1163" t="s">
        <v>3300</v>
      </c>
    </row>
    <row r="2755" spans="1:4" s="1176" customFormat="1" ht="11.25" customHeight="1" x14ac:dyDescent="0.2">
      <c r="A2755" s="1426"/>
      <c r="B2755" s="1157">
        <v>70</v>
      </c>
      <c r="C2755" s="1157">
        <v>70</v>
      </c>
      <c r="D2755" s="1164" t="s">
        <v>11</v>
      </c>
    </row>
    <row r="2756" spans="1:4" s="1176" customFormat="1" ht="11.25" customHeight="1" x14ac:dyDescent="0.2">
      <c r="A2756" s="1425" t="s">
        <v>5414</v>
      </c>
      <c r="B2756" s="1162">
        <v>300</v>
      </c>
      <c r="C2756" s="1162">
        <v>300</v>
      </c>
      <c r="D2756" s="1163" t="s">
        <v>619</v>
      </c>
    </row>
    <row r="2757" spans="1:4" s="1176" customFormat="1" ht="11.25" customHeight="1" x14ac:dyDescent="0.2">
      <c r="A2757" s="1426"/>
      <c r="B2757" s="1157">
        <v>300</v>
      </c>
      <c r="C2757" s="1157">
        <v>300</v>
      </c>
      <c r="D2757" s="1164" t="s">
        <v>11</v>
      </c>
    </row>
    <row r="2758" spans="1:4" s="1176" customFormat="1" ht="11.25" customHeight="1" x14ac:dyDescent="0.2">
      <c r="A2758" s="1425" t="s">
        <v>473</v>
      </c>
      <c r="B2758" s="1162">
        <v>30</v>
      </c>
      <c r="C2758" s="1162">
        <v>30</v>
      </c>
      <c r="D2758" s="1163" t="s">
        <v>4966</v>
      </c>
    </row>
    <row r="2759" spans="1:4" s="1176" customFormat="1" ht="11.25" customHeight="1" x14ac:dyDescent="0.2">
      <c r="A2759" s="1426"/>
      <c r="B2759" s="1157">
        <v>30</v>
      </c>
      <c r="C2759" s="1157">
        <v>30</v>
      </c>
      <c r="D2759" s="1164" t="s">
        <v>11</v>
      </c>
    </row>
    <row r="2760" spans="1:4" s="1176" customFormat="1" ht="11.25" customHeight="1" x14ac:dyDescent="0.2">
      <c r="A2760" s="1425" t="s">
        <v>3530</v>
      </c>
      <c r="B2760" s="1162">
        <v>300</v>
      </c>
      <c r="C2760" s="1162">
        <v>300</v>
      </c>
      <c r="D2760" s="1163" t="s">
        <v>4945</v>
      </c>
    </row>
    <row r="2761" spans="1:4" s="1176" customFormat="1" ht="11.25" customHeight="1" x14ac:dyDescent="0.2">
      <c r="A2761" s="1426"/>
      <c r="B2761" s="1157">
        <v>300</v>
      </c>
      <c r="C2761" s="1157">
        <v>300</v>
      </c>
      <c r="D2761" s="1164" t="s">
        <v>11</v>
      </c>
    </row>
    <row r="2762" spans="1:4" s="1176" customFormat="1" ht="11.25" customHeight="1" x14ac:dyDescent="0.2">
      <c r="A2762" s="1425" t="s">
        <v>4432</v>
      </c>
      <c r="B2762" s="1162">
        <v>200</v>
      </c>
      <c r="C2762" s="1162">
        <v>200</v>
      </c>
      <c r="D2762" s="1163" t="s">
        <v>4945</v>
      </c>
    </row>
    <row r="2763" spans="1:4" s="1176" customFormat="1" ht="11.25" customHeight="1" x14ac:dyDescent="0.2">
      <c r="A2763" s="1426"/>
      <c r="B2763" s="1157">
        <v>200</v>
      </c>
      <c r="C2763" s="1157">
        <v>200</v>
      </c>
      <c r="D2763" s="1164" t="s">
        <v>11</v>
      </c>
    </row>
    <row r="2764" spans="1:4" s="1176" customFormat="1" ht="11.25" customHeight="1" x14ac:dyDescent="0.2">
      <c r="A2764" s="1425" t="s">
        <v>3115</v>
      </c>
      <c r="B2764" s="1162">
        <v>500</v>
      </c>
      <c r="C2764" s="1162">
        <v>500</v>
      </c>
      <c r="D2764" s="1163" t="s">
        <v>5008</v>
      </c>
    </row>
    <row r="2765" spans="1:4" s="1176" customFormat="1" ht="11.25" customHeight="1" x14ac:dyDescent="0.2">
      <c r="A2765" s="1426"/>
      <c r="B2765" s="1157">
        <v>500</v>
      </c>
      <c r="C2765" s="1157">
        <v>500</v>
      </c>
      <c r="D2765" s="1164" t="s">
        <v>11</v>
      </c>
    </row>
    <row r="2766" spans="1:4" s="1176" customFormat="1" ht="11.25" customHeight="1" x14ac:dyDescent="0.2">
      <c r="A2766" s="1425" t="s">
        <v>4433</v>
      </c>
      <c r="B2766" s="1162">
        <v>440</v>
      </c>
      <c r="C2766" s="1162">
        <v>440</v>
      </c>
      <c r="D2766" s="1163" t="s">
        <v>4945</v>
      </c>
    </row>
    <row r="2767" spans="1:4" s="1176" customFormat="1" ht="11.25" customHeight="1" x14ac:dyDescent="0.2">
      <c r="A2767" s="1426"/>
      <c r="B2767" s="1157">
        <v>440</v>
      </c>
      <c r="C2767" s="1157">
        <v>440</v>
      </c>
      <c r="D2767" s="1164" t="s">
        <v>11</v>
      </c>
    </row>
    <row r="2768" spans="1:4" s="1176" customFormat="1" ht="11.25" customHeight="1" x14ac:dyDescent="0.2">
      <c r="A2768" s="1425" t="s">
        <v>2942</v>
      </c>
      <c r="B2768" s="1162">
        <v>150</v>
      </c>
      <c r="C2768" s="1162">
        <v>150</v>
      </c>
      <c r="D2768" s="1163" t="s">
        <v>619</v>
      </c>
    </row>
    <row r="2769" spans="1:4" s="1176" customFormat="1" ht="11.25" customHeight="1" x14ac:dyDescent="0.2">
      <c r="A2769" s="1426"/>
      <c r="B2769" s="1157">
        <v>150</v>
      </c>
      <c r="C2769" s="1157">
        <v>150</v>
      </c>
      <c r="D2769" s="1164" t="s">
        <v>11</v>
      </c>
    </row>
    <row r="2770" spans="1:4" s="1176" customFormat="1" ht="11.25" customHeight="1" x14ac:dyDescent="0.2">
      <c r="A2770" s="1425" t="s">
        <v>2943</v>
      </c>
      <c r="B2770" s="1162">
        <v>80</v>
      </c>
      <c r="C2770" s="1162">
        <v>80</v>
      </c>
      <c r="D2770" s="1163" t="s">
        <v>5052</v>
      </c>
    </row>
    <row r="2771" spans="1:4" s="1176" customFormat="1" ht="11.25" customHeight="1" x14ac:dyDescent="0.2">
      <c r="A2771" s="1426"/>
      <c r="B2771" s="1157">
        <v>80</v>
      </c>
      <c r="C2771" s="1157">
        <v>80</v>
      </c>
      <c r="D2771" s="1164" t="s">
        <v>11</v>
      </c>
    </row>
    <row r="2772" spans="1:4" s="1176" customFormat="1" ht="11.25" customHeight="1" x14ac:dyDescent="0.2">
      <c r="A2772" s="1425" t="s">
        <v>440</v>
      </c>
      <c r="B2772" s="1162">
        <v>200</v>
      </c>
      <c r="C2772" s="1162">
        <v>52.020999999999987</v>
      </c>
      <c r="D2772" s="1163" t="s">
        <v>4950</v>
      </c>
    </row>
    <row r="2773" spans="1:4" s="1176" customFormat="1" ht="11.25" customHeight="1" x14ac:dyDescent="0.2">
      <c r="A2773" s="1426"/>
      <c r="B2773" s="1157">
        <v>200</v>
      </c>
      <c r="C2773" s="1157">
        <v>52.020999999999987</v>
      </c>
      <c r="D2773" s="1164" t="s">
        <v>11</v>
      </c>
    </row>
    <row r="2774" spans="1:4" s="1176" customFormat="1" ht="11.25" customHeight="1" x14ac:dyDescent="0.2">
      <c r="A2774" s="1425" t="s">
        <v>1962</v>
      </c>
      <c r="B2774" s="1162">
        <v>1537</v>
      </c>
      <c r="C2774" s="1162">
        <v>1537</v>
      </c>
      <c r="D2774" s="1163" t="s">
        <v>662</v>
      </c>
    </row>
    <row r="2775" spans="1:4" s="1176" customFormat="1" ht="11.25" customHeight="1" x14ac:dyDescent="0.2">
      <c r="A2775" s="1425"/>
      <c r="B2775" s="1162">
        <v>150</v>
      </c>
      <c r="C2775" s="1162">
        <v>150</v>
      </c>
      <c r="D2775" s="1163" t="s">
        <v>447</v>
      </c>
    </row>
    <row r="2776" spans="1:4" s="1176" customFormat="1" ht="11.25" customHeight="1" x14ac:dyDescent="0.2">
      <c r="A2776" s="1426"/>
      <c r="B2776" s="1157">
        <v>1687</v>
      </c>
      <c r="C2776" s="1157">
        <v>1687</v>
      </c>
      <c r="D2776" s="1164" t="s">
        <v>11</v>
      </c>
    </row>
    <row r="2777" spans="1:4" s="1176" customFormat="1" ht="11.25" customHeight="1" x14ac:dyDescent="0.2">
      <c r="A2777" s="1425" t="s">
        <v>2944</v>
      </c>
      <c r="B2777" s="1162">
        <v>250</v>
      </c>
      <c r="C2777" s="1162">
        <v>250</v>
      </c>
      <c r="D2777" s="1163" t="s">
        <v>3790</v>
      </c>
    </row>
    <row r="2778" spans="1:4" s="1176" customFormat="1" ht="11.25" customHeight="1" x14ac:dyDescent="0.2">
      <c r="A2778" s="1425"/>
      <c r="B2778" s="1162">
        <v>120</v>
      </c>
      <c r="C2778" s="1162">
        <v>120</v>
      </c>
      <c r="D2778" s="1163" t="s">
        <v>4966</v>
      </c>
    </row>
    <row r="2779" spans="1:4" s="1176" customFormat="1" ht="11.25" customHeight="1" x14ac:dyDescent="0.2">
      <c r="A2779" s="1426"/>
      <c r="B2779" s="1157">
        <v>370</v>
      </c>
      <c r="C2779" s="1157">
        <v>370</v>
      </c>
      <c r="D2779" s="1164" t="s">
        <v>11</v>
      </c>
    </row>
    <row r="2780" spans="1:4" s="1176" customFormat="1" ht="11.25" customHeight="1" x14ac:dyDescent="0.2">
      <c r="A2780" s="1425" t="s">
        <v>396</v>
      </c>
      <c r="B2780" s="1162">
        <v>290</v>
      </c>
      <c r="C2780" s="1162">
        <v>290</v>
      </c>
      <c r="D2780" s="1163" t="s">
        <v>4945</v>
      </c>
    </row>
    <row r="2781" spans="1:4" s="1176" customFormat="1" ht="11.25" customHeight="1" x14ac:dyDescent="0.2">
      <c r="A2781" s="1426"/>
      <c r="B2781" s="1157">
        <v>290</v>
      </c>
      <c r="C2781" s="1157">
        <v>290</v>
      </c>
      <c r="D2781" s="1164" t="s">
        <v>11</v>
      </c>
    </row>
    <row r="2782" spans="1:4" s="1176" customFormat="1" ht="11.25" customHeight="1" x14ac:dyDescent="0.2">
      <c r="A2782" s="1425" t="s">
        <v>5415</v>
      </c>
      <c r="B2782" s="1162">
        <v>74</v>
      </c>
      <c r="C2782" s="1162">
        <v>59.22</v>
      </c>
      <c r="D2782" s="1163" t="s">
        <v>657</v>
      </c>
    </row>
    <row r="2783" spans="1:4" s="1176" customFormat="1" ht="11.25" customHeight="1" x14ac:dyDescent="0.2">
      <c r="A2783" s="1426"/>
      <c r="B2783" s="1157">
        <v>74</v>
      </c>
      <c r="C2783" s="1157">
        <v>59.22</v>
      </c>
      <c r="D2783" s="1164" t="s">
        <v>11</v>
      </c>
    </row>
    <row r="2784" spans="1:4" s="1176" customFormat="1" ht="11.25" customHeight="1" x14ac:dyDescent="0.2">
      <c r="A2784" s="1425" t="s">
        <v>4473</v>
      </c>
      <c r="B2784" s="1162">
        <v>150</v>
      </c>
      <c r="C2784" s="1162">
        <v>150</v>
      </c>
      <c r="D2784" s="1163" t="s">
        <v>4941</v>
      </c>
    </row>
    <row r="2785" spans="1:4" s="1176" customFormat="1" ht="11.25" customHeight="1" x14ac:dyDescent="0.2">
      <c r="A2785" s="1426"/>
      <c r="B2785" s="1157">
        <v>150</v>
      </c>
      <c r="C2785" s="1157">
        <v>150</v>
      </c>
      <c r="D2785" s="1164" t="s">
        <v>11</v>
      </c>
    </row>
    <row r="2786" spans="1:4" s="1176" customFormat="1" ht="11.25" customHeight="1" x14ac:dyDescent="0.2">
      <c r="A2786" s="1425" t="s">
        <v>5416</v>
      </c>
      <c r="B2786" s="1162">
        <v>1500</v>
      </c>
      <c r="C2786" s="1162">
        <v>617.20882999999992</v>
      </c>
      <c r="D2786" s="1163" t="s">
        <v>620</v>
      </c>
    </row>
    <row r="2787" spans="1:4" s="1176" customFormat="1" ht="11.25" customHeight="1" x14ac:dyDescent="0.2">
      <c r="A2787" s="1426"/>
      <c r="B2787" s="1157">
        <v>1500</v>
      </c>
      <c r="C2787" s="1157">
        <v>617.20882999999992</v>
      </c>
      <c r="D2787" s="1164" t="s">
        <v>11</v>
      </c>
    </row>
    <row r="2788" spans="1:4" s="1176" customFormat="1" ht="11.25" customHeight="1" x14ac:dyDescent="0.2">
      <c r="A2788" s="1425" t="s">
        <v>4434</v>
      </c>
      <c r="B2788" s="1162">
        <v>16.54</v>
      </c>
      <c r="C2788" s="1162">
        <v>16.5396</v>
      </c>
      <c r="D2788" s="1163" t="s">
        <v>4945</v>
      </c>
    </row>
    <row r="2789" spans="1:4" s="1176" customFormat="1" ht="11.25" customHeight="1" x14ac:dyDescent="0.2">
      <c r="A2789" s="1426"/>
      <c r="B2789" s="1157">
        <v>16.54</v>
      </c>
      <c r="C2789" s="1157">
        <v>16.5396</v>
      </c>
      <c r="D2789" s="1164" t="s">
        <v>11</v>
      </c>
    </row>
    <row r="2790" spans="1:4" s="1176" customFormat="1" ht="11.25" customHeight="1" x14ac:dyDescent="0.2">
      <c r="A2790" s="1425" t="s">
        <v>4435</v>
      </c>
      <c r="B2790" s="1162">
        <v>150</v>
      </c>
      <c r="C2790" s="1162">
        <v>150</v>
      </c>
      <c r="D2790" s="1163" t="s">
        <v>4945</v>
      </c>
    </row>
    <row r="2791" spans="1:4" s="1176" customFormat="1" ht="11.25" customHeight="1" x14ac:dyDescent="0.2">
      <c r="A2791" s="1426"/>
      <c r="B2791" s="1157">
        <v>150</v>
      </c>
      <c r="C2791" s="1157">
        <v>150</v>
      </c>
      <c r="D2791" s="1164" t="s">
        <v>11</v>
      </c>
    </row>
    <row r="2792" spans="1:4" s="1176" customFormat="1" ht="11.25" customHeight="1" x14ac:dyDescent="0.2">
      <c r="A2792" s="1425" t="s">
        <v>1963</v>
      </c>
      <c r="B2792" s="1162">
        <v>513</v>
      </c>
      <c r="C2792" s="1162">
        <v>513</v>
      </c>
      <c r="D2792" s="1163" t="s">
        <v>662</v>
      </c>
    </row>
    <row r="2793" spans="1:4" s="1176" customFormat="1" ht="11.25" customHeight="1" x14ac:dyDescent="0.2">
      <c r="A2793" s="1426"/>
      <c r="B2793" s="1157">
        <v>513</v>
      </c>
      <c r="C2793" s="1157">
        <v>513</v>
      </c>
      <c r="D2793" s="1164" t="s">
        <v>11</v>
      </c>
    </row>
    <row r="2794" spans="1:4" s="1176" customFormat="1" ht="11.25" customHeight="1" x14ac:dyDescent="0.2">
      <c r="A2794" s="1425" t="s">
        <v>2945</v>
      </c>
      <c r="B2794" s="1162">
        <v>1412</v>
      </c>
      <c r="C2794" s="1162">
        <v>1412</v>
      </c>
      <c r="D2794" s="1163" t="s">
        <v>662</v>
      </c>
    </row>
    <row r="2795" spans="1:4" s="1176" customFormat="1" ht="11.25" customHeight="1" x14ac:dyDescent="0.2">
      <c r="A2795" s="1426"/>
      <c r="B2795" s="1157">
        <v>1412</v>
      </c>
      <c r="C2795" s="1157">
        <v>1412</v>
      </c>
      <c r="D2795" s="1164" t="s">
        <v>11</v>
      </c>
    </row>
    <row r="2796" spans="1:4" s="1176" customFormat="1" ht="21" x14ac:dyDescent="0.2">
      <c r="A2796" s="1425" t="s">
        <v>1964</v>
      </c>
      <c r="B2796" s="1162">
        <v>162</v>
      </c>
      <c r="C2796" s="1162">
        <v>162</v>
      </c>
      <c r="D2796" s="1163" t="s">
        <v>661</v>
      </c>
    </row>
    <row r="2797" spans="1:4" s="1176" customFormat="1" ht="11.25" customHeight="1" x14ac:dyDescent="0.2">
      <c r="A2797" s="1425"/>
      <c r="B2797" s="1162">
        <v>9288</v>
      </c>
      <c r="C2797" s="1162">
        <v>9288</v>
      </c>
      <c r="D2797" s="1163" t="s">
        <v>662</v>
      </c>
    </row>
    <row r="2798" spans="1:4" s="1176" customFormat="1" ht="11.25" customHeight="1" x14ac:dyDescent="0.2">
      <c r="A2798" s="1426"/>
      <c r="B2798" s="1157">
        <v>9450</v>
      </c>
      <c r="C2798" s="1157">
        <v>9450</v>
      </c>
      <c r="D2798" s="1164" t="s">
        <v>11</v>
      </c>
    </row>
    <row r="2799" spans="1:4" s="1176" customFormat="1" ht="11.25" customHeight="1" x14ac:dyDescent="0.2">
      <c r="A2799" s="1425" t="s">
        <v>4405</v>
      </c>
      <c r="B2799" s="1162">
        <v>160</v>
      </c>
      <c r="C2799" s="1162">
        <v>160</v>
      </c>
      <c r="D2799" s="1163" t="s">
        <v>5009</v>
      </c>
    </row>
    <row r="2800" spans="1:4" s="1176" customFormat="1" ht="11.25" customHeight="1" x14ac:dyDescent="0.2">
      <c r="A2800" s="1426"/>
      <c r="B2800" s="1157">
        <v>160</v>
      </c>
      <c r="C2800" s="1157">
        <v>160</v>
      </c>
      <c r="D2800" s="1164" t="s">
        <v>11</v>
      </c>
    </row>
    <row r="2801" spans="1:4" s="1176" customFormat="1" ht="11.25" customHeight="1" x14ac:dyDescent="0.2">
      <c r="A2801" s="1425" t="s">
        <v>5417</v>
      </c>
      <c r="B2801" s="1162">
        <v>113.21000000000001</v>
      </c>
      <c r="C2801" s="1162">
        <v>0</v>
      </c>
      <c r="D2801" s="1163" t="s">
        <v>3492</v>
      </c>
    </row>
    <row r="2802" spans="1:4" s="1176" customFormat="1" ht="11.25" customHeight="1" x14ac:dyDescent="0.2">
      <c r="A2802" s="1426"/>
      <c r="B2802" s="1157">
        <v>113.21000000000001</v>
      </c>
      <c r="C2802" s="1157">
        <v>0</v>
      </c>
      <c r="D2802" s="1164" t="s">
        <v>11</v>
      </c>
    </row>
    <row r="2803" spans="1:4" s="1176" customFormat="1" ht="11.25" customHeight="1" x14ac:dyDescent="0.2">
      <c r="A2803" s="1425" t="s">
        <v>474</v>
      </c>
      <c r="B2803" s="1162">
        <v>770</v>
      </c>
      <c r="C2803" s="1162">
        <v>770</v>
      </c>
      <c r="D2803" s="1163" t="s">
        <v>673</v>
      </c>
    </row>
    <row r="2804" spans="1:4" s="1176" customFormat="1" ht="11.25" customHeight="1" x14ac:dyDescent="0.2">
      <c r="A2804" s="1425"/>
      <c r="B2804" s="1162">
        <v>150</v>
      </c>
      <c r="C2804" s="1162">
        <v>150</v>
      </c>
      <c r="D2804" s="1163" t="s">
        <v>3300</v>
      </c>
    </row>
    <row r="2805" spans="1:4" s="1176" customFormat="1" ht="11.25" customHeight="1" x14ac:dyDescent="0.2">
      <c r="A2805" s="1425"/>
      <c r="B2805" s="1162">
        <v>570</v>
      </c>
      <c r="C2805" s="1162">
        <v>570</v>
      </c>
      <c r="D2805" s="1163" t="s">
        <v>4966</v>
      </c>
    </row>
    <row r="2806" spans="1:4" s="1176" customFormat="1" ht="11.25" customHeight="1" x14ac:dyDescent="0.2">
      <c r="A2806" s="1426"/>
      <c r="B2806" s="1157">
        <v>1490</v>
      </c>
      <c r="C2806" s="1157">
        <v>1490</v>
      </c>
      <c r="D2806" s="1164" t="s">
        <v>11</v>
      </c>
    </row>
    <row r="2807" spans="1:4" s="1176" customFormat="1" ht="11.25" customHeight="1" x14ac:dyDescent="0.2">
      <c r="A2807" s="1425" t="s">
        <v>4508</v>
      </c>
      <c r="B2807" s="1162">
        <v>150</v>
      </c>
      <c r="C2807" s="1162">
        <v>150</v>
      </c>
      <c r="D2807" s="1163" t="s">
        <v>4966</v>
      </c>
    </row>
    <row r="2808" spans="1:4" s="1176" customFormat="1" ht="11.25" customHeight="1" x14ac:dyDescent="0.2">
      <c r="A2808" s="1426"/>
      <c r="B2808" s="1157">
        <v>150</v>
      </c>
      <c r="C2808" s="1157">
        <v>150</v>
      </c>
      <c r="D2808" s="1164" t="s">
        <v>11</v>
      </c>
    </row>
    <row r="2809" spans="1:4" s="1176" customFormat="1" ht="11.25" customHeight="1" x14ac:dyDescent="0.2">
      <c r="A2809" s="1425" t="s">
        <v>3565</v>
      </c>
      <c r="B2809" s="1162">
        <v>70</v>
      </c>
      <c r="C2809" s="1162">
        <v>70</v>
      </c>
      <c r="D2809" s="1163" t="s">
        <v>3300</v>
      </c>
    </row>
    <row r="2810" spans="1:4" s="1176" customFormat="1" ht="11.25" customHeight="1" x14ac:dyDescent="0.2">
      <c r="A2810" s="1425"/>
      <c r="B2810" s="1162">
        <v>65</v>
      </c>
      <c r="C2810" s="1162">
        <v>65</v>
      </c>
      <c r="D2810" s="1163" t="s">
        <v>4966</v>
      </c>
    </row>
    <row r="2811" spans="1:4" s="1176" customFormat="1" ht="11.25" customHeight="1" x14ac:dyDescent="0.2">
      <c r="A2811" s="1426"/>
      <c r="B2811" s="1157">
        <v>135</v>
      </c>
      <c r="C2811" s="1157">
        <v>135</v>
      </c>
      <c r="D2811" s="1164" t="s">
        <v>11</v>
      </c>
    </row>
    <row r="2812" spans="1:4" s="1176" customFormat="1" ht="11.25" customHeight="1" x14ac:dyDescent="0.2">
      <c r="A2812" s="1425" t="s">
        <v>3405</v>
      </c>
      <c r="B2812" s="1162">
        <v>70</v>
      </c>
      <c r="C2812" s="1162">
        <v>70</v>
      </c>
      <c r="D2812" s="1163" t="s">
        <v>3300</v>
      </c>
    </row>
    <row r="2813" spans="1:4" s="1176" customFormat="1" ht="11.25" customHeight="1" x14ac:dyDescent="0.2">
      <c r="A2813" s="1426"/>
      <c r="B2813" s="1157">
        <v>70</v>
      </c>
      <c r="C2813" s="1157">
        <v>70</v>
      </c>
      <c r="D2813" s="1164" t="s">
        <v>11</v>
      </c>
    </row>
    <row r="2814" spans="1:4" s="1176" customFormat="1" ht="11.25" customHeight="1" x14ac:dyDescent="0.2">
      <c r="A2814" s="1425" t="s">
        <v>2787</v>
      </c>
      <c r="B2814" s="1162">
        <v>170</v>
      </c>
      <c r="C2814" s="1162">
        <v>170</v>
      </c>
      <c r="D2814" s="1163" t="s">
        <v>3791</v>
      </c>
    </row>
    <row r="2815" spans="1:4" s="1176" customFormat="1" ht="11.25" customHeight="1" x14ac:dyDescent="0.2">
      <c r="A2815" s="1426"/>
      <c r="B2815" s="1157">
        <v>170</v>
      </c>
      <c r="C2815" s="1157">
        <v>170</v>
      </c>
      <c r="D2815" s="1164" t="s">
        <v>11</v>
      </c>
    </row>
    <row r="2816" spans="1:4" s="1176" customFormat="1" ht="11.25" customHeight="1" x14ac:dyDescent="0.2">
      <c r="A2816" s="1425" t="s">
        <v>3406</v>
      </c>
      <c r="B2816" s="1162">
        <v>70</v>
      </c>
      <c r="C2816" s="1162">
        <v>70</v>
      </c>
      <c r="D2816" s="1163" t="s">
        <v>3300</v>
      </c>
    </row>
    <row r="2817" spans="1:4" s="1176" customFormat="1" ht="11.25" customHeight="1" x14ac:dyDescent="0.2">
      <c r="A2817" s="1426"/>
      <c r="B2817" s="1157">
        <v>70</v>
      </c>
      <c r="C2817" s="1157">
        <v>70</v>
      </c>
      <c r="D2817" s="1164" t="s">
        <v>11</v>
      </c>
    </row>
    <row r="2818" spans="1:4" s="1176" customFormat="1" ht="11.25" customHeight="1" x14ac:dyDescent="0.2">
      <c r="A2818" s="1425" t="s">
        <v>2717</v>
      </c>
      <c r="B2818" s="1162">
        <v>1000</v>
      </c>
      <c r="C2818" s="1162">
        <v>1000</v>
      </c>
      <c r="D2818" s="1163" t="s">
        <v>673</v>
      </c>
    </row>
    <row r="2819" spans="1:4" s="1176" customFormat="1" ht="11.25" customHeight="1" x14ac:dyDescent="0.2">
      <c r="A2819" s="1426"/>
      <c r="B2819" s="1157">
        <v>1000</v>
      </c>
      <c r="C2819" s="1157">
        <v>1000</v>
      </c>
      <c r="D2819" s="1164" t="s">
        <v>11</v>
      </c>
    </row>
    <row r="2820" spans="1:4" s="1176" customFormat="1" ht="11.25" customHeight="1" x14ac:dyDescent="0.2">
      <c r="A2820" s="1425" t="s">
        <v>1965</v>
      </c>
      <c r="B2820" s="1162">
        <v>115.3</v>
      </c>
      <c r="C2820" s="1162">
        <v>115.3</v>
      </c>
      <c r="D2820" s="1163" t="s">
        <v>648</v>
      </c>
    </row>
    <row r="2821" spans="1:4" s="1176" customFormat="1" ht="11.25" customHeight="1" x14ac:dyDescent="0.2">
      <c r="A2821" s="1426"/>
      <c r="B2821" s="1157">
        <v>115.3</v>
      </c>
      <c r="C2821" s="1157">
        <v>115.3</v>
      </c>
      <c r="D2821" s="1164" t="s">
        <v>11</v>
      </c>
    </row>
    <row r="2822" spans="1:4" s="1176" customFormat="1" ht="11.25" customHeight="1" x14ac:dyDescent="0.2">
      <c r="A2822" s="1425" t="s">
        <v>4509</v>
      </c>
      <c r="B2822" s="1162">
        <v>100</v>
      </c>
      <c r="C2822" s="1162">
        <v>100</v>
      </c>
      <c r="D2822" s="1163" t="s">
        <v>4966</v>
      </c>
    </row>
    <row r="2823" spans="1:4" s="1176" customFormat="1" ht="11.25" customHeight="1" x14ac:dyDescent="0.2">
      <c r="A2823" s="1426"/>
      <c r="B2823" s="1157">
        <v>100</v>
      </c>
      <c r="C2823" s="1157">
        <v>100</v>
      </c>
      <c r="D2823" s="1164" t="s">
        <v>11</v>
      </c>
    </row>
    <row r="2824" spans="1:4" s="1176" customFormat="1" ht="11.25" customHeight="1" x14ac:dyDescent="0.2">
      <c r="A2824" s="1425" t="s">
        <v>2788</v>
      </c>
      <c r="B2824" s="1162">
        <v>70</v>
      </c>
      <c r="C2824" s="1162">
        <v>70</v>
      </c>
      <c r="D2824" s="1163" t="s">
        <v>3300</v>
      </c>
    </row>
    <row r="2825" spans="1:4" s="1176" customFormat="1" ht="11.25" customHeight="1" x14ac:dyDescent="0.2">
      <c r="A2825" s="1426"/>
      <c r="B2825" s="1157">
        <v>70</v>
      </c>
      <c r="C2825" s="1157">
        <v>70</v>
      </c>
      <c r="D2825" s="1164" t="s">
        <v>11</v>
      </c>
    </row>
    <row r="2826" spans="1:4" s="1176" customFormat="1" ht="11.25" customHeight="1" x14ac:dyDescent="0.2">
      <c r="A2826" s="1425" t="s">
        <v>475</v>
      </c>
      <c r="B2826" s="1162">
        <v>440</v>
      </c>
      <c r="C2826" s="1162">
        <v>440</v>
      </c>
      <c r="D2826" s="1163" t="s">
        <v>673</v>
      </c>
    </row>
    <row r="2827" spans="1:4" s="1176" customFormat="1" ht="11.25" customHeight="1" x14ac:dyDescent="0.2">
      <c r="A2827" s="1425"/>
      <c r="B2827" s="1162">
        <v>110</v>
      </c>
      <c r="C2827" s="1162">
        <v>110</v>
      </c>
      <c r="D2827" s="1163" t="s">
        <v>3300</v>
      </c>
    </row>
    <row r="2828" spans="1:4" s="1176" customFormat="1" ht="11.25" customHeight="1" x14ac:dyDescent="0.2">
      <c r="A2828" s="1426"/>
      <c r="B2828" s="1157">
        <v>550</v>
      </c>
      <c r="C2828" s="1157">
        <v>550</v>
      </c>
      <c r="D2828" s="1164" t="s">
        <v>11</v>
      </c>
    </row>
    <row r="2829" spans="1:4" s="1176" customFormat="1" ht="11.25" customHeight="1" x14ac:dyDescent="0.2">
      <c r="A2829" s="1425" t="s">
        <v>3936</v>
      </c>
      <c r="B2829" s="1162">
        <v>70</v>
      </c>
      <c r="C2829" s="1162">
        <v>70</v>
      </c>
      <c r="D2829" s="1163" t="s">
        <v>3300</v>
      </c>
    </row>
    <row r="2830" spans="1:4" s="1176" customFormat="1" ht="11.25" customHeight="1" x14ac:dyDescent="0.2">
      <c r="A2830" s="1426"/>
      <c r="B2830" s="1157">
        <v>70</v>
      </c>
      <c r="C2830" s="1157">
        <v>70</v>
      </c>
      <c r="D2830" s="1164" t="s">
        <v>11</v>
      </c>
    </row>
    <row r="2831" spans="1:4" s="1176" customFormat="1" ht="11.25" customHeight="1" x14ac:dyDescent="0.2">
      <c r="A2831" s="1425" t="s">
        <v>2656</v>
      </c>
      <c r="B2831" s="1162">
        <v>103.05</v>
      </c>
      <c r="C2831" s="1162">
        <v>103.05</v>
      </c>
      <c r="D2831" s="1163" t="s">
        <v>648</v>
      </c>
    </row>
    <row r="2832" spans="1:4" s="1176" customFormat="1" ht="11.25" customHeight="1" x14ac:dyDescent="0.2">
      <c r="A2832" s="1426"/>
      <c r="B2832" s="1157">
        <v>103.05</v>
      </c>
      <c r="C2832" s="1157">
        <v>103.05</v>
      </c>
      <c r="D2832" s="1164" t="s">
        <v>11</v>
      </c>
    </row>
    <row r="2833" spans="1:4" s="1176" customFormat="1" ht="11.25" customHeight="1" x14ac:dyDescent="0.2">
      <c r="A2833" s="1425" t="s">
        <v>476</v>
      </c>
      <c r="B2833" s="1162">
        <v>220</v>
      </c>
      <c r="C2833" s="1162">
        <v>220</v>
      </c>
      <c r="D2833" s="1163" t="s">
        <v>673</v>
      </c>
    </row>
    <row r="2834" spans="1:4" s="1176" customFormat="1" ht="11.25" customHeight="1" x14ac:dyDescent="0.2">
      <c r="A2834" s="1425"/>
      <c r="B2834" s="1162">
        <v>200</v>
      </c>
      <c r="C2834" s="1162">
        <v>200</v>
      </c>
      <c r="D2834" s="1163" t="s">
        <v>4966</v>
      </c>
    </row>
    <row r="2835" spans="1:4" s="1176" customFormat="1" ht="11.25" customHeight="1" x14ac:dyDescent="0.2">
      <c r="A2835" s="1426"/>
      <c r="B2835" s="1157">
        <v>420</v>
      </c>
      <c r="C2835" s="1157">
        <v>420</v>
      </c>
      <c r="D2835" s="1164" t="s">
        <v>11</v>
      </c>
    </row>
    <row r="2836" spans="1:4" s="1176" customFormat="1" ht="11.25" customHeight="1" x14ac:dyDescent="0.2">
      <c r="A2836" s="1425" t="s">
        <v>1966</v>
      </c>
      <c r="B2836" s="1162">
        <v>440</v>
      </c>
      <c r="C2836" s="1162">
        <v>440</v>
      </c>
      <c r="D2836" s="1163" t="s">
        <v>673</v>
      </c>
    </row>
    <row r="2837" spans="1:4" s="1176" customFormat="1" ht="11.25" customHeight="1" x14ac:dyDescent="0.2">
      <c r="A2837" s="1426"/>
      <c r="B2837" s="1157">
        <v>440</v>
      </c>
      <c r="C2837" s="1157">
        <v>440</v>
      </c>
      <c r="D2837" s="1164" t="s">
        <v>11</v>
      </c>
    </row>
    <row r="2838" spans="1:4" s="1176" customFormat="1" ht="11.25" customHeight="1" x14ac:dyDescent="0.2">
      <c r="A2838" s="1425" t="s">
        <v>3407</v>
      </c>
      <c r="B2838" s="1162">
        <v>70</v>
      </c>
      <c r="C2838" s="1162">
        <v>70</v>
      </c>
      <c r="D2838" s="1163" t="s">
        <v>3300</v>
      </c>
    </row>
    <row r="2839" spans="1:4" s="1176" customFormat="1" ht="11.25" customHeight="1" x14ac:dyDescent="0.2">
      <c r="A2839" s="1426"/>
      <c r="B2839" s="1157">
        <v>70</v>
      </c>
      <c r="C2839" s="1157">
        <v>70</v>
      </c>
      <c r="D2839" s="1164" t="s">
        <v>11</v>
      </c>
    </row>
    <row r="2840" spans="1:4" s="1176" customFormat="1" ht="11.25" customHeight="1" x14ac:dyDescent="0.2">
      <c r="A2840" s="1425" t="s">
        <v>1967</v>
      </c>
      <c r="B2840" s="1162">
        <v>249.85</v>
      </c>
      <c r="C2840" s="1162">
        <v>249.85</v>
      </c>
      <c r="D2840" s="1163" t="s">
        <v>3791</v>
      </c>
    </row>
    <row r="2841" spans="1:4" s="1176" customFormat="1" ht="11.25" customHeight="1" x14ac:dyDescent="0.2">
      <c r="A2841" s="1426"/>
      <c r="B2841" s="1157">
        <v>249.85</v>
      </c>
      <c r="C2841" s="1157">
        <v>249.85</v>
      </c>
      <c r="D2841" s="1164" t="s">
        <v>11</v>
      </c>
    </row>
    <row r="2842" spans="1:4" s="1176" customFormat="1" ht="11.25" customHeight="1" x14ac:dyDescent="0.2">
      <c r="A2842" s="1425" t="s">
        <v>5418</v>
      </c>
      <c r="B2842" s="1162">
        <v>450</v>
      </c>
      <c r="C2842" s="1162">
        <v>450</v>
      </c>
      <c r="D2842" s="1163" t="s">
        <v>3492</v>
      </c>
    </row>
    <row r="2843" spans="1:4" s="1176" customFormat="1" ht="11.25" customHeight="1" x14ac:dyDescent="0.2">
      <c r="A2843" s="1426"/>
      <c r="B2843" s="1157">
        <v>450</v>
      </c>
      <c r="C2843" s="1157">
        <v>450</v>
      </c>
      <c r="D2843" s="1164" t="s">
        <v>11</v>
      </c>
    </row>
    <row r="2844" spans="1:4" s="1176" customFormat="1" ht="11.25" customHeight="1" x14ac:dyDescent="0.2">
      <c r="A2844" s="1425" t="s">
        <v>4539</v>
      </c>
      <c r="B2844" s="1162">
        <v>70</v>
      </c>
      <c r="C2844" s="1162">
        <v>70</v>
      </c>
      <c r="D2844" s="1163" t="s">
        <v>4534</v>
      </c>
    </row>
    <row r="2845" spans="1:4" s="1176" customFormat="1" ht="11.25" customHeight="1" x14ac:dyDescent="0.2">
      <c r="A2845" s="1426"/>
      <c r="B2845" s="1157">
        <v>70</v>
      </c>
      <c r="C2845" s="1157">
        <v>70</v>
      </c>
      <c r="D2845" s="1164" t="s">
        <v>11</v>
      </c>
    </row>
    <row r="2846" spans="1:4" s="1176" customFormat="1" ht="11.25" customHeight="1" x14ac:dyDescent="0.2">
      <c r="A2846" s="1425" t="s">
        <v>5419</v>
      </c>
      <c r="B2846" s="1162">
        <v>89.25</v>
      </c>
      <c r="C2846" s="1162">
        <v>0</v>
      </c>
      <c r="D2846" s="1163" t="s">
        <v>3492</v>
      </c>
    </row>
    <row r="2847" spans="1:4" s="1176" customFormat="1" ht="11.25" customHeight="1" x14ac:dyDescent="0.2">
      <c r="A2847" s="1426"/>
      <c r="B2847" s="1157">
        <v>89.25</v>
      </c>
      <c r="C2847" s="1157">
        <v>0</v>
      </c>
      <c r="D2847" s="1164" t="s">
        <v>11</v>
      </c>
    </row>
    <row r="2848" spans="1:4" s="1176" customFormat="1" ht="11.25" customHeight="1" x14ac:dyDescent="0.2">
      <c r="A2848" s="1425" t="s">
        <v>4447</v>
      </c>
      <c r="B2848" s="1162">
        <v>160</v>
      </c>
      <c r="C2848" s="1162">
        <v>160</v>
      </c>
      <c r="D2848" s="1163" t="s">
        <v>4951</v>
      </c>
    </row>
    <row r="2849" spans="1:4" s="1176" customFormat="1" ht="11.25" customHeight="1" x14ac:dyDescent="0.2">
      <c r="A2849" s="1426"/>
      <c r="B2849" s="1157">
        <v>160</v>
      </c>
      <c r="C2849" s="1157">
        <v>160</v>
      </c>
      <c r="D2849" s="1164" t="s">
        <v>11</v>
      </c>
    </row>
    <row r="2850" spans="1:4" s="1176" customFormat="1" ht="11.25" customHeight="1" x14ac:dyDescent="0.2">
      <c r="A2850" s="1425" t="s">
        <v>5420</v>
      </c>
      <c r="B2850" s="1162">
        <v>150</v>
      </c>
      <c r="C2850" s="1162">
        <v>150</v>
      </c>
      <c r="D2850" s="1163" t="s">
        <v>3492</v>
      </c>
    </row>
    <row r="2851" spans="1:4" s="1176" customFormat="1" ht="11.25" customHeight="1" x14ac:dyDescent="0.2">
      <c r="A2851" s="1426"/>
      <c r="B2851" s="1157">
        <v>150</v>
      </c>
      <c r="C2851" s="1157">
        <v>150</v>
      </c>
      <c r="D2851" s="1164" t="s">
        <v>11</v>
      </c>
    </row>
    <row r="2852" spans="1:4" s="1176" customFormat="1" ht="11.25" customHeight="1" x14ac:dyDescent="0.2">
      <c r="A2852" s="1425" t="s">
        <v>5421</v>
      </c>
      <c r="B2852" s="1162">
        <v>150</v>
      </c>
      <c r="C2852" s="1162">
        <v>150</v>
      </c>
      <c r="D2852" s="1163" t="s">
        <v>3492</v>
      </c>
    </row>
    <row r="2853" spans="1:4" s="1176" customFormat="1" ht="11.25" customHeight="1" x14ac:dyDescent="0.2">
      <c r="A2853" s="1426"/>
      <c r="B2853" s="1157">
        <v>150</v>
      </c>
      <c r="C2853" s="1157">
        <v>150</v>
      </c>
      <c r="D2853" s="1164" t="s">
        <v>11</v>
      </c>
    </row>
    <row r="2854" spans="1:4" s="1176" customFormat="1" ht="11.25" customHeight="1" x14ac:dyDescent="0.2">
      <c r="A2854" s="1425" t="s">
        <v>4465</v>
      </c>
      <c r="B2854" s="1162">
        <v>102.74</v>
      </c>
      <c r="C2854" s="1162">
        <v>102.73699999999999</v>
      </c>
      <c r="D2854" s="1163" t="s">
        <v>5039</v>
      </c>
    </row>
    <row r="2855" spans="1:4" s="1176" customFormat="1" ht="11.25" customHeight="1" x14ac:dyDescent="0.2">
      <c r="A2855" s="1426"/>
      <c r="B2855" s="1157">
        <v>102.74</v>
      </c>
      <c r="C2855" s="1157">
        <v>102.73699999999999</v>
      </c>
      <c r="D2855" s="1164" t="s">
        <v>11</v>
      </c>
    </row>
    <row r="2856" spans="1:4" s="1176" customFormat="1" ht="11.25" customHeight="1" x14ac:dyDescent="0.2">
      <c r="A2856" s="1425" t="s">
        <v>5422</v>
      </c>
      <c r="B2856" s="1162">
        <v>300</v>
      </c>
      <c r="C2856" s="1162">
        <v>300</v>
      </c>
      <c r="D2856" s="1163" t="s">
        <v>3492</v>
      </c>
    </row>
    <row r="2857" spans="1:4" s="1176" customFormat="1" ht="11.25" customHeight="1" x14ac:dyDescent="0.2">
      <c r="A2857" s="1426"/>
      <c r="B2857" s="1157">
        <v>300</v>
      </c>
      <c r="C2857" s="1157">
        <v>300</v>
      </c>
      <c r="D2857" s="1164" t="s">
        <v>11</v>
      </c>
    </row>
    <row r="2858" spans="1:4" s="1176" customFormat="1" ht="11.25" customHeight="1" x14ac:dyDescent="0.2">
      <c r="A2858" s="1425" t="s">
        <v>3408</v>
      </c>
      <c r="B2858" s="1162">
        <v>300</v>
      </c>
      <c r="C2858" s="1162">
        <v>300</v>
      </c>
      <c r="D2858" s="1163" t="s">
        <v>619</v>
      </c>
    </row>
    <row r="2859" spans="1:4" s="1176" customFormat="1" ht="11.25" customHeight="1" x14ac:dyDescent="0.2">
      <c r="A2859" s="1426"/>
      <c r="B2859" s="1157">
        <v>300</v>
      </c>
      <c r="C2859" s="1157">
        <v>300</v>
      </c>
      <c r="D2859" s="1164" t="s">
        <v>11</v>
      </c>
    </row>
    <row r="2860" spans="1:4" s="1176" customFormat="1" ht="11.25" customHeight="1" x14ac:dyDescent="0.2">
      <c r="A2860" s="1425" t="s">
        <v>1968</v>
      </c>
      <c r="B2860" s="1162">
        <v>160</v>
      </c>
      <c r="C2860" s="1162">
        <v>160</v>
      </c>
      <c r="D2860" s="1163" t="s">
        <v>617</v>
      </c>
    </row>
    <row r="2861" spans="1:4" s="1176" customFormat="1" ht="11.25" customHeight="1" x14ac:dyDescent="0.2">
      <c r="A2861" s="1426"/>
      <c r="B2861" s="1157">
        <v>160</v>
      </c>
      <c r="C2861" s="1157">
        <v>160</v>
      </c>
      <c r="D2861" s="1164" t="s">
        <v>11</v>
      </c>
    </row>
    <row r="2862" spans="1:4" s="1176" customFormat="1" ht="11.25" customHeight="1" x14ac:dyDescent="0.2">
      <c r="A2862" s="1425" t="s">
        <v>2946</v>
      </c>
      <c r="B2862" s="1162">
        <v>47.77</v>
      </c>
      <c r="C2862" s="1162">
        <v>47.765000000000001</v>
      </c>
      <c r="D2862" s="1163" t="s">
        <v>639</v>
      </c>
    </row>
    <row r="2863" spans="1:4" s="1176" customFormat="1" ht="11.25" customHeight="1" x14ac:dyDescent="0.2">
      <c r="A2863" s="1426"/>
      <c r="B2863" s="1157">
        <v>47.77</v>
      </c>
      <c r="C2863" s="1157">
        <v>47.765000000000001</v>
      </c>
      <c r="D2863" s="1164" t="s">
        <v>11</v>
      </c>
    </row>
    <row r="2864" spans="1:4" s="1176" customFormat="1" ht="11.25" customHeight="1" x14ac:dyDescent="0.2">
      <c r="A2864" s="1425" t="s">
        <v>5423</v>
      </c>
      <c r="B2864" s="1162">
        <v>149.15</v>
      </c>
      <c r="C2864" s="1162">
        <v>149.148</v>
      </c>
      <c r="D2864" s="1163" t="s">
        <v>3492</v>
      </c>
    </row>
    <row r="2865" spans="1:4" s="1176" customFormat="1" ht="11.25" customHeight="1" x14ac:dyDescent="0.2">
      <c r="A2865" s="1426"/>
      <c r="B2865" s="1157">
        <v>149.15</v>
      </c>
      <c r="C2865" s="1157">
        <v>149.148</v>
      </c>
      <c r="D2865" s="1164" t="s">
        <v>11</v>
      </c>
    </row>
    <row r="2866" spans="1:4" s="1176" customFormat="1" ht="21" x14ac:dyDescent="0.2">
      <c r="A2866" s="1425" t="s">
        <v>1969</v>
      </c>
      <c r="B2866" s="1162">
        <v>222</v>
      </c>
      <c r="C2866" s="1162">
        <v>222</v>
      </c>
      <c r="D2866" s="1163" t="s">
        <v>661</v>
      </c>
    </row>
    <row r="2867" spans="1:4" s="1176" customFormat="1" ht="11.25" customHeight="1" x14ac:dyDescent="0.2">
      <c r="A2867" s="1425"/>
      <c r="B2867" s="1162">
        <v>3836</v>
      </c>
      <c r="C2867" s="1162">
        <v>3836</v>
      </c>
      <c r="D2867" s="1163" t="s">
        <v>662</v>
      </c>
    </row>
    <row r="2868" spans="1:4" s="1176" customFormat="1" ht="11.25" customHeight="1" x14ac:dyDescent="0.2">
      <c r="A2868" s="1426"/>
      <c r="B2868" s="1157">
        <v>4058</v>
      </c>
      <c r="C2868" s="1157">
        <v>4058</v>
      </c>
      <c r="D2868" s="1164" t="s">
        <v>11</v>
      </c>
    </row>
    <row r="2869" spans="1:4" s="1176" customFormat="1" ht="11.25" customHeight="1" x14ac:dyDescent="0.2">
      <c r="A2869" s="1425" t="s">
        <v>5424</v>
      </c>
      <c r="B2869" s="1162">
        <v>48469.119999999995</v>
      </c>
      <c r="C2869" s="1162">
        <v>48469.120999999999</v>
      </c>
      <c r="D2869" s="1163" t="s">
        <v>1741</v>
      </c>
    </row>
    <row r="2870" spans="1:4" s="1176" customFormat="1" ht="11.25" customHeight="1" x14ac:dyDescent="0.2">
      <c r="A2870" s="1425"/>
      <c r="B2870" s="1162">
        <v>91</v>
      </c>
      <c r="C2870" s="1162">
        <v>91</v>
      </c>
      <c r="D2870" s="1163" t="s">
        <v>3789</v>
      </c>
    </row>
    <row r="2871" spans="1:4" s="1176" customFormat="1" ht="11.25" customHeight="1" x14ac:dyDescent="0.2">
      <c r="A2871" s="1425"/>
      <c r="B2871" s="1162">
        <v>157.53</v>
      </c>
      <c r="C2871" s="1162">
        <v>157.52100000000002</v>
      </c>
      <c r="D2871" s="1163" t="s">
        <v>3491</v>
      </c>
    </row>
    <row r="2872" spans="1:4" s="1176" customFormat="1" ht="11.25" customHeight="1" x14ac:dyDescent="0.2">
      <c r="A2872" s="1426"/>
      <c r="B2872" s="1157">
        <v>48717.649999999994</v>
      </c>
      <c r="C2872" s="1157">
        <v>48717.642</v>
      </c>
      <c r="D2872" s="1164" t="s">
        <v>11</v>
      </c>
    </row>
    <row r="2873" spans="1:4" s="1176" customFormat="1" ht="11.25" customHeight="1" x14ac:dyDescent="0.2">
      <c r="A2873" s="1425" t="s">
        <v>1970</v>
      </c>
      <c r="B2873" s="1162">
        <v>10368.18</v>
      </c>
      <c r="C2873" s="1162">
        <v>10368.181</v>
      </c>
      <c r="D2873" s="1163" t="s">
        <v>1741</v>
      </c>
    </row>
    <row r="2874" spans="1:4" s="1176" customFormat="1" ht="11.25" customHeight="1" x14ac:dyDescent="0.2">
      <c r="A2874" s="1426"/>
      <c r="B2874" s="1157">
        <v>10368.18</v>
      </c>
      <c r="C2874" s="1157">
        <v>10368.181</v>
      </c>
      <c r="D2874" s="1164" t="s">
        <v>11</v>
      </c>
    </row>
    <row r="2875" spans="1:4" s="1176" customFormat="1" ht="11.25" customHeight="1" x14ac:dyDescent="0.2">
      <c r="A2875" s="1425" t="s">
        <v>1971</v>
      </c>
      <c r="B2875" s="1162">
        <v>33233.660000000003</v>
      </c>
      <c r="C2875" s="1162">
        <v>33233.654999999999</v>
      </c>
      <c r="D2875" s="1163" t="s">
        <v>1741</v>
      </c>
    </row>
    <row r="2876" spans="1:4" s="1176" customFormat="1" ht="11.25" customHeight="1" x14ac:dyDescent="0.2">
      <c r="A2876" s="1426"/>
      <c r="B2876" s="1157">
        <v>33233.660000000003</v>
      </c>
      <c r="C2876" s="1157">
        <v>33233.654999999999</v>
      </c>
      <c r="D2876" s="1164" t="s">
        <v>11</v>
      </c>
    </row>
    <row r="2877" spans="1:4" s="1176" customFormat="1" ht="11.25" customHeight="1" x14ac:dyDescent="0.2">
      <c r="A2877" s="1425" t="s">
        <v>1972</v>
      </c>
      <c r="B2877" s="1162">
        <v>16863.13</v>
      </c>
      <c r="C2877" s="1162">
        <v>16863.13</v>
      </c>
      <c r="D2877" s="1163" t="s">
        <v>1741</v>
      </c>
    </row>
    <row r="2878" spans="1:4" s="1176" customFormat="1" ht="11.25" customHeight="1" x14ac:dyDescent="0.2">
      <c r="A2878" s="1426"/>
      <c r="B2878" s="1157">
        <v>16863.13</v>
      </c>
      <c r="C2878" s="1157">
        <v>16863.13</v>
      </c>
      <c r="D2878" s="1164" t="s">
        <v>11</v>
      </c>
    </row>
    <row r="2879" spans="1:4" s="1176" customFormat="1" ht="11.25" customHeight="1" x14ac:dyDescent="0.2">
      <c r="A2879" s="1425" t="s">
        <v>1973</v>
      </c>
      <c r="B2879" s="1162">
        <v>44449.24</v>
      </c>
      <c r="C2879" s="1162">
        <v>44449.241000000002</v>
      </c>
      <c r="D2879" s="1163" t="s">
        <v>1741</v>
      </c>
    </row>
    <row r="2880" spans="1:4" s="1176" customFormat="1" ht="11.25" customHeight="1" x14ac:dyDescent="0.2">
      <c r="A2880" s="1426"/>
      <c r="B2880" s="1157">
        <v>44449.24</v>
      </c>
      <c r="C2880" s="1157">
        <v>44449.241000000002</v>
      </c>
      <c r="D2880" s="1164" t="s">
        <v>11</v>
      </c>
    </row>
    <row r="2881" spans="1:4" s="1176" customFormat="1" ht="11.25" customHeight="1" x14ac:dyDescent="0.2">
      <c r="A2881" s="1425" t="s">
        <v>1974</v>
      </c>
      <c r="B2881" s="1162">
        <v>11110.5</v>
      </c>
      <c r="C2881" s="1162">
        <v>11110.499</v>
      </c>
      <c r="D2881" s="1163" t="s">
        <v>1741</v>
      </c>
    </row>
    <row r="2882" spans="1:4" s="1176" customFormat="1" ht="11.25" customHeight="1" x14ac:dyDescent="0.2">
      <c r="A2882" s="1426"/>
      <c r="B2882" s="1157">
        <v>11110.5</v>
      </c>
      <c r="C2882" s="1157">
        <v>11110.499</v>
      </c>
      <c r="D2882" s="1164" t="s">
        <v>11</v>
      </c>
    </row>
    <row r="2883" spans="1:4" s="1176" customFormat="1" ht="11.25" customHeight="1" x14ac:dyDescent="0.2">
      <c r="A2883" s="1425" t="s">
        <v>1975</v>
      </c>
      <c r="B2883" s="1162">
        <v>34164.79</v>
      </c>
      <c r="C2883" s="1162">
        <v>34164.792999999998</v>
      </c>
      <c r="D2883" s="1163" t="s">
        <v>1741</v>
      </c>
    </row>
    <row r="2884" spans="1:4" s="1176" customFormat="1" ht="11.25" customHeight="1" x14ac:dyDescent="0.2">
      <c r="A2884" s="1426"/>
      <c r="B2884" s="1157">
        <v>34164.79</v>
      </c>
      <c r="C2884" s="1157">
        <v>34164.792999999998</v>
      </c>
      <c r="D2884" s="1164" t="s">
        <v>11</v>
      </c>
    </row>
    <row r="2885" spans="1:4" s="1176" customFormat="1" ht="11.25" customHeight="1" x14ac:dyDescent="0.2">
      <c r="A2885" s="1425" t="s">
        <v>1976</v>
      </c>
      <c r="B2885" s="1162">
        <v>30669.8</v>
      </c>
      <c r="C2885" s="1162">
        <v>30669.804</v>
      </c>
      <c r="D2885" s="1163" t="s">
        <v>1741</v>
      </c>
    </row>
    <row r="2886" spans="1:4" s="1176" customFormat="1" ht="11.25" customHeight="1" x14ac:dyDescent="0.2">
      <c r="A2886" s="1426"/>
      <c r="B2886" s="1157">
        <v>30669.8</v>
      </c>
      <c r="C2886" s="1157">
        <v>30669.804</v>
      </c>
      <c r="D2886" s="1164" t="s">
        <v>11</v>
      </c>
    </row>
    <row r="2887" spans="1:4" s="1176" customFormat="1" ht="11.25" customHeight="1" x14ac:dyDescent="0.2">
      <c r="A2887" s="1425" t="s">
        <v>1977</v>
      </c>
      <c r="B2887" s="1162">
        <v>8469.41</v>
      </c>
      <c r="C2887" s="1162">
        <v>8469.4060000000009</v>
      </c>
      <c r="D2887" s="1163" t="s">
        <v>1741</v>
      </c>
    </row>
    <row r="2888" spans="1:4" s="1176" customFormat="1" ht="11.25" customHeight="1" x14ac:dyDescent="0.2">
      <c r="A2888" s="1426"/>
      <c r="B2888" s="1157">
        <v>8469.41</v>
      </c>
      <c r="C2888" s="1157">
        <v>8469.4060000000009</v>
      </c>
      <c r="D2888" s="1164" t="s">
        <v>11</v>
      </c>
    </row>
    <row r="2889" spans="1:4" s="1176" customFormat="1" ht="11.25" customHeight="1" x14ac:dyDescent="0.2">
      <c r="A2889" s="1425" t="s">
        <v>1978</v>
      </c>
      <c r="B2889" s="1162">
        <v>28117.32</v>
      </c>
      <c r="C2889" s="1162">
        <v>28117.319</v>
      </c>
      <c r="D2889" s="1163" t="s">
        <v>1741</v>
      </c>
    </row>
    <row r="2890" spans="1:4" s="1176" customFormat="1" ht="11.25" customHeight="1" x14ac:dyDescent="0.2">
      <c r="A2890" s="1426"/>
      <c r="B2890" s="1157">
        <v>28117.32</v>
      </c>
      <c r="C2890" s="1157">
        <v>28117.319</v>
      </c>
      <c r="D2890" s="1164" t="s">
        <v>11</v>
      </c>
    </row>
    <row r="2891" spans="1:4" s="1176" customFormat="1" ht="11.25" customHeight="1" x14ac:dyDescent="0.2">
      <c r="A2891" s="1425" t="s">
        <v>1979</v>
      </c>
      <c r="B2891" s="1162">
        <v>24350.92</v>
      </c>
      <c r="C2891" s="1162">
        <v>24350.922999999999</v>
      </c>
      <c r="D2891" s="1163" t="s">
        <v>1741</v>
      </c>
    </row>
    <row r="2892" spans="1:4" s="1176" customFormat="1" ht="11.25" customHeight="1" x14ac:dyDescent="0.2">
      <c r="A2892" s="1426"/>
      <c r="B2892" s="1157">
        <v>24350.92</v>
      </c>
      <c r="C2892" s="1157">
        <v>24350.922999999999</v>
      </c>
      <c r="D2892" s="1164" t="s">
        <v>11</v>
      </c>
    </row>
    <row r="2893" spans="1:4" s="1176" customFormat="1" ht="11.25" customHeight="1" x14ac:dyDescent="0.2">
      <c r="A2893" s="1425" t="s">
        <v>1980</v>
      </c>
      <c r="B2893" s="1162">
        <v>18256.18</v>
      </c>
      <c r="C2893" s="1162">
        <v>18256.177</v>
      </c>
      <c r="D2893" s="1163" t="s">
        <v>1741</v>
      </c>
    </row>
    <row r="2894" spans="1:4" s="1176" customFormat="1" ht="11.25" customHeight="1" x14ac:dyDescent="0.2">
      <c r="A2894" s="1426"/>
      <c r="B2894" s="1157">
        <v>18256.18</v>
      </c>
      <c r="C2894" s="1157">
        <v>18256.177</v>
      </c>
      <c r="D2894" s="1164" t="s">
        <v>11</v>
      </c>
    </row>
    <row r="2895" spans="1:4" s="1176" customFormat="1" ht="11.25" customHeight="1" x14ac:dyDescent="0.2">
      <c r="A2895" s="1425" t="s">
        <v>1981</v>
      </c>
      <c r="B2895" s="1162">
        <v>3880.5</v>
      </c>
      <c r="C2895" s="1162">
        <v>3880.5</v>
      </c>
      <c r="D2895" s="1163" t="s">
        <v>1741</v>
      </c>
    </row>
    <row r="2896" spans="1:4" s="1176" customFormat="1" ht="11.25" customHeight="1" x14ac:dyDescent="0.2">
      <c r="A2896" s="1426"/>
      <c r="B2896" s="1157">
        <v>3880.5</v>
      </c>
      <c r="C2896" s="1157">
        <v>3880.5</v>
      </c>
      <c r="D2896" s="1164" t="s">
        <v>11</v>
      </c>
    </row>
    <row r="2897" spans="1:4" s="1176" customFormat="1" ht="11.25" customHeight="1" x14ac:dyDescent="0.2">
      <c r="A2897" s="1425" t="s">
        <v>1982</v>
      </c>
      <c r="B2897" s="1162">
        <v>16080.76</v>
      </c>
      <c r="C2897" s="1162">
        <v>16080.754999999999</v>
      </c>
      <c r="D2897" s="1163" t="s">
        <v>1741</v>
      </c>
    </row>
    <row r="2898" spans="1:4" s="1176" customFormat="1" ht="11.25" customHeight="1" x14ac:dyDescent="0.2">
      <c r="A2898" s="1426"/>
      <c r="B2898" s="1157">
        <v>16080.76</v>
      </c>
      <c r="C2898" s="1157">
        <v>16080.754999999999</v>
      </c>
      <c r="D2898" s="1164" t="s">
        <v>11</v>
      </c>
    </row>
    <row r="2899" spans="1:4" s="1176" customFormat="1" ht="11.25" customHeight="1" x14ac:dyDescent="0.2">
      <c r="A2899" s="1425" t="s">
        <v>3937</v>
      </c>
      <c r="B2899" s="1162">
        <v>69</v>
      </c>
      <c r="C2899" s="1162">
        <v>69</v>
      </c>
      <c r="D2899" s="1163" t="s">
        <v>619</v>
      </c>
    </row>
    <row r="2900" spans="1:4" s="1176" customFormat="1" ht="11.25" customHeight="1" x14ac:dyDescent="0.2">
      <c r="A2900" s="1426"/>
      <c r="B2900" s="1157">
        <v>69</v>
      </c>
      <c r="C2900" s="1157">
        <v>69</v>
      </c>
      <c r="D2900" s="1164" t="s">
        <v>11</v>
      </c>
    </row>
    <row r="2901" spans="1:4" s="1176" customFormat="1" ht="11.25" customHeight="1" x14ac:dyDescent="0.2">
      <c r="A2901" s="1425" t="s">
        <v>441</v>
      </c>
      <c r="B2901" s="1162">
        <v>412</v>
      </c>
      <c r="C2901" s="1162">
        <v>412</v>
      </c>
      <c r="D2901" s="1163" t="s">
        <v>5215</v>
      </c>
    </row>
    <row r="2902" spans="1:4" s="1176" customFormat="1" ht="11.25" customHeight="1" x14ac:dyDescent="0.2">
      <c r="A2902" s="1425"/>
      <c r="B2902" s="1162">
        <v>505</v>
      </c>
      <c r="C2902" s="1162">
        <v>505</v>
      </c>
      <c r="D2902" s="1163" t="s">
        <v>4950</v>
      </c>
    </row>
    <row r="2903" spans="1:4" s="1176" customFormat="1" ht="11.25" customHeight="1" x14ac:dyDescent="0.2">
      <c r="A2903" s="1426"/>
      <c r="B2903" s="1157">
        <v>917</v>
      </c>
      <c r="C2903" s="1157">
        <v>917</v>
      </c>
      <c r="D2903" s="1164" t="s">
        <v>11</v>
      </c>
    </row>
    <row r="2904" spans="1:4" s="1176" customFormat="1" ht="11.25" customHeight="1" x14ac:dyDescent="0.2">
      <c r="A2904" s="1425" t="s">
        <v>5425</v>
      </c>
      <c r="B2904" s="1162">
        <v>113.28</v>
      </c>
      <c r="C2904" s="1162">
        <v>113.28</v>
      </c>
      <c r="D2904" s="1163" t="s">
        <v>3492</v>
      </c>
    </row>
    <row r="2905" spans="1:4" s="1176" customFormat="1" ht="11.25" customHeight="1" x14ac:dyDescent="0.2">
      <c r="A2905" s="1426"/>
      <c r="B2905" s="1157">
        <v>113.28</v>
      </c>
      <c r="C2905" s="1157">
        <v>113.28</v>
      </c>
      <c r="D2905" s="1164" t="s">
        <v>11</v>
      </c>
    </row>
    <row r="2906" spans="1:4" s="1176" customFormat="1" ht="11.25" customHeight="1" x14ac:dyDescent="0.2">
      <c r="A2906" s="1425" t="s">
        <v>5426</v>
      </c>
      <c r="B2906" s="1162">
        <v>150</v>
      </c>
      <c r="C2906" s="1162">
        <v>150</v>
      </c>
      <c r="D2906" s="1163" t="s">
        <v>3492</v>
      </c>
    </row>
    <row r="2907" spans="1:4" s="1176" customFormat="1" ht="11.25" customHeight="1" x14ac:dyDescent="0.2">
      <c r="A2907" s="1426"/>
      <c r="B2907" s="1157">
        <v>150</v>
      </c>
      <c r="C2907" s="1157">
        <v>150</v>
      </c>
      <c r="D2907" s="1164" t="s">
        <v>11</v>
      </c>
    </row>
    <row r="2908" spans="1:4" s="1176" customFormat="1" ht="11.25" customHeight="1" x14ac:dyDescent="0.2">
      <c r="A2908" s="1425" t="s">
        <v>2758</v>
      </c>
      <c r="B2908" s="1162">
        <v>300</v>
      </c>
      <c r="C2908" s="1162">
        <v>300</v>
      </c>
      <c r="D2908" s="1163" t="s">
        <v>619</v>
      </c>
    </row>
    <row r="2909" spans="1:4" s="1176" customFormat="1" ht="11.25" customHeight="1" x14ac:dyDescent="0.2">
      <c r="A2909" s="1425"/>
      <c r="B2909" s="1162">
        <v>4600</v>
      </c>
      <c r="C2909" s="1162">
        <v>4600</v>
      </c>
      <c r="D2909" s="1163" t="s">
        <v>5008</v>
      </c>
    </row>
    <row r="2910" spans="1:4" s="1176" customFormat="1" ht="11.25" customHeight="1" x14ac:dyDescent="0.2">
      <c r="A2910" s="1426"/>
      <c r="B2910" s="1157">
        <v>4900</v>
      </c>
      <c r="C2910" s="1157">
        <v>4900</v>
      </c>
      <c r="D2910" s="1164" t="s">
        <v>11</v>
      </c>
    </row>
    <row r="2911" spans="1:4" s="1176" customFormat="1" ht="11.25" customHeight="1" x14ac:dyDescent="0.2">
      <c r="A2911" s="1425" t="s">
        <v>3409</v>
      </c>
      <c r="B2911" s="1162">
        <v>300</v>
      </c>
      <c r="C2911" s="1162">
        <v>300</v>
      </c>
      <c r="D2911" s="1163" t="s">
        <v>619</v>
      </c>
    </row>
    <row r="2912" spans="1:4" s="1176" customFormat="1" ht="11.25" customHeight="1" x14ac:dyDescent="0.2">
      <c r="A2912" s="1426"/>
      <c r="B2912" s="1157">
        <v>300</v>
      </c>
      <c r="C2912" s="1157">
        <v>300</v>
      </c>
      <c r="D2912" s="1164" t="s">
        <v>11</v>
      </c>
    </row>
    <row r="2913" spans="1:4" s="1176" customFormat="1" ht="11.25" customHeight="1" x14ac:dyDescent="0.2">
      <c r="A2913" s="1425" t="s">
        <v>5427</v>
      </c>
      <c r="B2913" s="1162">
        <v>150</v>
      </c>
      <c r="C2913" s="1162">
        <v>150</v>
      </c>
      <c r="D2913" s="1163" t="s">
        <v>3300</v>
      </c>
    </row>
    <row r="2914" spans="1:4" s="1176" customFormat="1" ht="11.25" customHeight="1" x14ac:dyDescent="0.2">
      <c r="A2914" s="1426"/>
      <c r="B2914" s="1157">
        <v>150</v>
      </c>
      <c r="C2914" s="1157">
        <v>150</v>
      </c>
      <c r="D2914" s="1164" t="s">
        <v>11</v>
      </c>
    </row>
    <row r="2915" spans="1:4" s="1176" customFormat="1" ht="11.25" customHeight="1" x14ac:dyDescent="0.2">
      <c r="A2915" s="1425" t="s">
        <v>4543</v>
      </c>
      <c r="B2915" s="1162">
        <v>60</v>
      </c>
      <c r="C2915" s="1162">
        <v>60</v>
      </c>
      <c r="D2915" s="1163" t="s">
        <v>5094</v>
      </c>
    </row>
    <row r="2916" spans="1:4" s="1176" customFormat="1" ht="11.25" customHeight="1" x14ac:dyDescent="0.2">
      <c r="A2916" s="1426"/>
      <c r="B2916" s="1157">
        <v>60</v>
      </c>
      <c r="C2916" s="1157">
        <v>60</v>
      </c>
      <c r="D2916" s="1164" t="s">
        <v>11</v>
      </c>
    </row>
    <row r="2917" spans="1:4" s="1176" customFormat="1" ht="11.25" customHeight="1" x14ac:dyDescent="0.2">
      <c r="A2917" s="1425" t="s">
        <v>3566</v>
      </c>
      <c r="B2917" s="1162">
        <v>150</v>
      </c>
      <c r="C2917" s="1162">
        <v>150</v>
      </c>
      <c r="D2917" s="1163" t="s">
        <v>4966</v>
      </c>
    </row>
    <row r="2918" spans="1:4" s="1176" customFormat="1" ht="11.25" customHeight="1" x14ac:dyDescent="0.2">
      <c r="A2918" s="1426"/>
      <c r="B2918" s="1157">
        <v>150</v>
      </c>
      <c r="C2918" s="1157">
        <v>150</v>
      </c>
      <c r="D2918" s="1164" t="s">
        <v>11</v>
      </c>
    </row>
    <row r="2919" spans="1:4" s="1176" customFormat="1" ht="11.25" customHeight="1" x14ac:dyDescent="0.2">
      <c r="A2919" s="1425" t="s">
        <v>5428</v>
      </c>
      <c r="B2919" s="1162">
        <v>40</v>
      </c>
      <c r="C2919" s="1162">
        <v>40</v>
      </c>
      <c r="D2919" s="1163" t="s">
        <v>3324</v>
      </c>
    </row>
    <row r="2920" spans="1:4" s="1176" customFormat="1" ht="11.25" customHeight="1" x14ac:dyDescent="0.2">
      <c r="A2920" s="1426"/>
      <c r="B2920" s="1157">
        <v>40</v>
      </c>
      <c r="C2920" s="1157">
        <v>40</v>
      </c>
      <c r="D2920" s="1164" t="s">
        <v>11</v>
      </c>
    </row>
    <row r="2921" spans="1:4" s="1176" customFormat="1" ht="11.25" customHeight="1" x14ac:dyDescent="0.2">
      <c r="A2921" s="1425" t="s">
        <v>404</v>
      </c>
      <c r="B2921" s="1162">
        <v>500</v>
      </c>
      <c r="C2921" s="1162">
        <v>500</v>
      </c>
      <c r="D2921" s="1163" t="s">
        <v>5184</v>
      </c>
    </row>
    <row r="2922" spans="1:4" s="1176" customFormat="1" ht="11.25" customHeight="1" x14ac:dyDescent="0.2">
      <c r="A2922" s="1426"/>
      <c r="B2922" s="1157">
        <v>500</v>
      </c>
      <c r="C2922" s="1157">
        <v>500</v>
      </c>
      <c r="D2922" s="1164" t="s">
        <v>11</v>
      </c>
    </row>
    <row r="2923" spans="1:4" s="1176" customFormat="1" ht="11.25" customHeight="1" x14ac:dyDescent="0.2">
      <c r="A2923" s="1425" t="s">
        <v>2718</v>
      </c>
      <c r="B2923" s="1162">
        <v>44.27</v>
      </c>
      <c r="C2923" s="1162">
        <v>44.265000000000001</v>
      </c>
      <c r="D2923" s="1163" t="s">
        <v>657</v>
      </c>
    </row>
    <row r="2924" spans="1:4" s="1176" customFormat="1" ht="11.25" customHeight="1" x14ac:dyDescent="0.2">
      <c r="A2924" s="1426"/>
      <c r="B2924" s="1157">
        <v>44.27</v>
      </c>
      <c r="C2924" s="1157">
        <v>44.265000000000001</v>
      </c>
      <c r="D2924" s="1164" t="s">
        <v>11</v>
      </c>
    </row>
    <row r="2925" spans="1:4" s="1176" customFormat="1" ht="11.25" customHeight="1" x14ac:dyDescent="0.2">
      <c r="A2925" s="1425" t="s">
        <v>2947</v>
      </c>
      <c r="B2925" s="1162">
        <v>80</v>
      </c>
      <c r="C2925" s="1162">
        <v>80</v>
      </c>
      <c r="D2925" s="1163" t="s">
        <v>3324</v>
      </c>
    </row>
    <row r="2926" spans="1:4" s="1176" customFormat="1" ht="11.25" customHeight="1" x14ac:dyDescent="0.2">
      <c r="A2926" s="1426"/>
      <c r="B2926" s="1157">
        <v>80</v>
      </c>
      <c r="C2926" s="1157">
        <v>80</v>
      </c>
      <c r="D2926" s="1164" t="s">
        <v>11</v>
      </c>
    </row>
    <row r="2927" spans="1:4" s="1176" customFormat="1" ht="11.25" customHeight="1" x14ac:dyDescent="0.2">
      <c r="A2927" s="1425" t="s">
        <v>4408</v>
      </c>
      <c r="B2927" s="1162">
        <v>100</v>
      </c>
      <c r="C2927" s="1162">
        <v>100</v>
      </c>
      <c r="D2927" s="1163" t="s">
        <v>4942</v>
      </c>
    </row>
    <row r="2928" spans="1:4" s="1176" customFormat="1" ht="11.25" customHeight="1" x14ac:dyDescent="0.2">
      <c r="A2928" s="1426"/>
      <c r="B2928" s="1157">
        <v>100</v>
      </c>
      <c r="C2928" s="1157">
        <v>100</v>
      </c>
      <c r="D2928" s="1164" t="s">
        <v>11</v>
      </c>
    </row>
    <row r="2929" spans="1:4" s="1176" customFormat="1" ht="11.25" customHeight="1" x14ac:dyDescent="0.2">
      <c r="A2929" s="1425" t="s">
        <v>5429</v>
      </c>
      <c r="B2929" s="1162">
        <v>70</v>
      </c>
      <c r="C2929" s="1162">
        <v>70</v>
      </c>
      <c r="D2929" s="1163" t="s">
        <v>3300</v>
      </c>
    </row>
    <row r="2930" spans="1:4" s="1176" customFormat="1" ht="11.25" customHeight="1" x14ac:dyDescent="0.2">
      <c r="A2930" s="1426"/>
      <c r="B2930" s="1157">
        <v>70</v>
      </c>
      <c r="C2930" s="1157">
        <v>70</v>
      </c>
      <c r="D2930" s="1164" t="s">
        <v>11</v>
      </c>
    </row>
    <row r="2931" spans="1:4" s="1176" customFormat="1" ht="11.25" customHeight="1" x14ac:dyDescent="0.2">
      <c r="A2931" s="1425" t="s">
        <v>3144</v>
      </c>
      <c r="B2931" s="1162">
        <v>75</v>
      </c>
      <c r="C2931" s="1162">
        <v>75</v>
      </c>
      <c r="D2931" s="1163" t="s">
        <v>4966</v>
      </c>
    </row>
    <row r="2932" spans="1:4" s="1176" customFormat="1" ht="11.25" customHeight="1" x14ac:dyDescent="0.2">
      <c r="A2932" s="1426"/>
      <c r="B2932" s="1157">
        <v>75</v>
      </c>
      <c r="C2932" s="1157">
        <v>75</v>
      </c>
      <c r="D2932" s="1164" t="s">
        <v>11</v>
      </c>
    </row>
    <row r="2933" spans="1:4" s="1176" customFormat="1" ht="11.25" customHeight="1" x14ac:dyDescent="0.2">
      <c r="A2933" s="1425" t="s">
        <v>4436</v>
      </c>
      <c r="B2933" s="1162">
        <v>87.5</v>
      </c>
      <c r="C2933" s="1162">
        <v>87.5</v>
      </c>
      <c r="D2933" s="1163" t="s">
        <v>4945</v>
      </c>
    </row>
    <row r="2934" spans="1:4" s="1176" customFormat="1" ht="11.25" customHeight="1" x14ac:dyDescent="0.2">
      <c r="A2934" s="1426"/>
      <c r="B2934" s="1157">
        <v>87.5</v>
      </c>
      <c r="C2934" s="1157">
        <v>87.5</v>
      </c>
      <c r="D2934" s="1164" t="s">
        <v>11</v>
      </c>
    </row>
    <row r="2935" spans="1:4" s="1176" customFormat="1" ht="11.25" customHeight="1" x14ac:dyDescent="0.2">
      <c r="A2935" s="1425" t="s">
        <v>4510</v>
      </c>
      <c r="B2935" s="1162">
        <v>75</v>
      </c>
      <c r="C2935" s="1162">
        <v>62.4</v>
      </c>
      <c r="D2935" s="1163" t="s">
        <v>4966</v>
      </c>
    </row>
    <row r="2936" spans="1:4" s="1176" customFormat="1" ht="11.25" customHeight="1" x14ac:dyDescent="0.2">
      <c r="A2936" s="1426"/>
      <c r="B2936" s="1157">
        <v>75</v>
      </c>
      <c r="C2936" s="1157">
        <v>62.4</v>
      </c>
      <c r="D2936" s="1164" t="s">
        <v>11</v>
      </c>
    </row>
    <row r="2937" spans="1:4" s="1176" customFormat="1" ht="11.25" customHeight="1" x14ac:dyDescent="0.2">
      <c r="A2937" s="1425" t="s">
        <v>3410</v>
      </c>
      <c r="B2937" s="1162">
        <v>70</v>
      </c>
      <c r="C2937" s="1162">
        <v>70</v>
      </c>
      <c r="D2937" s="1163" t="s">
        <v>3300</v>
      </c>
    </row>
    <row r="2938" spans="1:4" s="1176" customFormat="1" ht="11.25" customHeight="1" x14ac:dyDescent="0.2">
      <c r="A2938" s="1425"/>
      <c r="B2938" s="1162">
        <v>75</v>
      </c>
      <c r="C2938" s="1162">
        <v>75</v>
      </c>
      <c r="D2938" s="1163" t="s">
        <v>4966</v>
      </c>
    </row>
    <row r="2939" spans="1:4" s="1176" customFormat="1" ht="11.25" customHeight="1" x14ac:dyDescent="0.2">
      <c r="A2939" s="1426"/>
      <c r="B2939" s="1157">
        <v>145</v>
      </c>
      <c r="C2939" s="1157">
        <v>145</v>
      </c>
      <c r="D2939" s="1164" t="s">
        <v>11</v>
      </c>
    </row>
    <row r="2940" spans="1:4" s="1176" customFormat="1" ht="11.25" customHeight="1" x14ac:dyDescent="0.2">
      <c r="A2940" s="1425" t="s">
        <v>5430</v>
      </c>
      <c r="B2940" s="1162">
        <v>150</v>
      </c>
      <c r="C2940" s="1162">
        <v>150</v>
      </c>
      <c r="D2940" s="1163" t="s">
        <v>3492</v>
      </c>
    </row>
    <row r="2941" spans="1:4" s="1176" customFormat="1" ht="11.25" customHeight="1" x14ac:dyDescent="0.2">
      <c r="A2941" s="1426"/>
      <c r="B2941" s="1157">
        <v>150</v>
      </c>
      <c r="C2941" s="1157">
        <v>150</v>
      </c>
      <c r="D2941" s="1164" t="s">
        <v>11</v>
      </c>
    </row>
    <row r="2942" spans="1:4" s="1176" customFormat="1" ht="11.25" customHeight="1" x14ac:dyDescent="0.2">
      <c r="A2942" s="1425" t="s">
        <v>5431</v>
      </c>
      <c r="B2942" s="1162">
        <v>429.56</v>
      </c>
      <c r="C2942" s="1162">
        <v>429.56399999999996</v>
      </c>
      <c r="D2942" s="1163" t="s">
        <v>3492</v>
      </c>
    </row>
    <row r="2943" spans="1:4" s="1176" customFormat="1" ht="11.25" customHeight="1" x14ac:dyDescent="0.2">
      <c r="A2943" s="1426"/>
      <c r="B2943" s="1157">
        <v>429.56</v>
      </c>
      <c r="C2943" s="1157">
        <v>429.56399999999996</v>
      </c>
      <c r="D2943" s="1164" t="s">
        <v>11</v>
      </c>
    </row>
    <row r="2944" spans="1:4" s="1176" customFormat="1" ht="11.25" customHeight="1" x14ac:dyDescent="0.2">
      <c r="A2944" s="1425" t="s">
        <v>3567</v>
      </c>
      <c r="B2944" s="1162">
        <v>500</v>
      </c>
      <c r="C2944" s="1162">
        <v>500</v>
      </c>
      <c r="D2944" s="1163" t="s">
        <v>4966</v>
      </c>
    </row>
    <row r="2945" spans="1:4" s="1176" customFormat="1" ht="11.25" customHeight="1" x14ac:dyDescent="0.2">
      <c r="A2945" s="1426"/>
      <c r="B2945" s="1157">
        <v>500</v>
      </c>
      <c r="C2945" s="1157">
        <v>500</v>
      </c>
      <c r="D2945" s="1164" t="s">
        <v>11</v>
      </c>
    </row>
    <row r="2946" spans="1:4" s="1176" customFormat="1" ht="11.25" customHeight="1" x14ac:dyDescent="0.2">
      <c r="A2946" s="1425" t="s">
        <v>3568</v>
      </c>
      <c r="B2946" s="1162">
        <v>600</v>
      </c>
      <c r="C2946" s="1162">
        <v>600</v>
      </c>
      <c r="D2946" s="1163" t="s">
        <v>4966</v>
      </c>
    </row>
    <row r="2947" spans="1:4" s="1176" customFormat="1" ht="11.25" customHeight="1" x14ac:dyDescent="0.2">
      <c r="A2947" s="1426"/>
      <c r="B2947" s="1157">
        <v>600</v>
      </c>
      <c r="C2947" s="1157">
        <v>600</v>
      </c>
      <c r="D2947" s="1164" t="s">
        <v>11</v>
      </c>
    </row>
    <row r="2948" spans="1:4" s="1176" customFormat="1" ht="11.25" customHeight="1" x14ac:dyDescent="0.2">
      <c r="A2948" s="1425" t="s">
        <v>477</v>
      </c>
      <c r="B2948" s="1162">
        <v>2963.24</v>
      </c>
      <c r="C2948" s="1162">
        <v>2963.24</v>
      </c>
      <c r="D2948" s="1163" t="s">
        <v>4966</v>
      </c>
    </row>
    <row r="2949" spans="1:4" s="1176" customFormat="1" ht="11.25" customHeight="1" x14ac:dyDescent="0.2">
      <c r="A2949" s="1426"/>
      <c r="B2949" s="1157">
        <v>2963.24</v>
      </c>
      <c r="C2949" s="1157">
        <v>2963.24</v>
      </c>
      <c r="D2949" s="1164" t="s">
        <v>11</v>
      </c>
    </row>
    <row r="2950" spans="1:4" s="1176" customFormat="1" ht="11.25" customHeight="1" x14ac:dyDescent="0.2">
      <c r="A2950" s="1425" t="s">
        <v>4511</v>
      </c>
      <c r="B2950" s="1162">
        <v>150</v>
      </c>
      <c r="C2950" s="1162">
        <v>150</v>
      </c>
      <c r="D2950" s="1163" t="s">
        <v>3300</v>
      </c>
    </row>
    <row r="2951" spans="1:4" s="1176" customFormat="1" ht="11.25" customHeight="1" x14ac:dyDescent="0.2">
      <c r="A2951" s="1425"/>
      <c r="B2951" s="1162">
        <v>800</v>
      </c>
      <c r="C2951" s="1162">
        <v>800</v>
      </c>
      <c r="D2951" s="1163" t="s">
        <v>4966</v>
      </c>
    </row>
    <row r="2952" spans="1:4" s="1176" customFormat="1" ht="11.25" customHeight="1" x14ac:dyDescent="0.2">
      <c r="A2952" s="1426"/>
      <c r="B2952" s="1157">
        <v>950</v>
      </c>
      <c r="C2952" s="1157">
        <v>950</v>
      </c>
      <c r="D2952" s="1164" t="s">
        <v>11</v>
      </c>
    </row>
    <row r="2953" spans="1:4" s="1176" customFormat="1" ht="11.25" customHeight="1" x14ac:dyDescent="0.2">
      <c r="A2953" s="1425" t="s">
        <v>4474</v>
      </c>
      <c r="B2953" s="1162">
        <v>214.12</v>
      </c>
      <c r="C2953" s="1162">
        <v>107.059</v>
      </c>
      <c r="D2953" s="1163" t="s">
        <v>4941</v>
      </c>
    </row>
    <row r="2954" spans="1:4" s="1176" customFormat="1" ht="11.25" customHeight="1" x14ac:dyDescent="0.2">
      <c r="A2954" s="1426"/>
      <c r="B2954" s="1157">
        <v>214.12</v>
      </c>
      <c r="C2954" s="1157">
        <v>107.059</v>
      </c>
      <c r="D2954" s="1164" t="s">
        <v>11</v>
      </c>
    </row>
    <row r="2955" spans="1:4" s="1176" customFormat="1" ht="11.25" customHeight="1" x14ac:dyDescent="0.2">
      <c r="A2955" s="1425" t="s">
        <v>3938</v>
      </c>
      <c r="B2955" s="1162">
        <v>70</v>
      </c>
      <c r="C2955" s="1162">
        <v>70</v>
      </c>
      <c r="D2955" s="1163" t="s">
        <v>3300</v>
      </c>
    </row>
    <row r="2956" spans="1:4" s="1176" customFormat="1" ht="11.25" customHeight="1" x14ac:dyDescent="0.2">
      <c r="A2956" s="1426"/>
      <c r="B2956" s="1157">
        <v>70</v>
      </c>
      <c r="C2956" s="1157">
        <v>70</v>
      </c>
      <c r="D2956" s="1164" t="s">
        <v>11</v>
      </c>
    </row>
    <row r="2957" spans="1:4" s="1176" customFormat="1" ht="11.25" customHeight="1" x14ac:dyDescent="0.2">
      <c r="A2957" s="1425" t="s">
        <v>2763</v>
      </c>
      <c r="B2957" s="1162">
        <v>195</v>
      </c>
      <c r="C2957" s="1162">
        <v>195</v>
      </c>
      <c r="D2957" s="1163" t="s">
        <v>4945</v>
      </c>
    </row>
    <row r="2958" spans="1:4" s="1176" customFormat="1" ht="11.25" customHeight="1" x14ac:dyDescent="0.2">
      <c r="A2958" s="1426"/>
      <c r="B2958" s="1157">
        <v>195</v>
      </c>
      <c r="C2958" s="1157">
        <v>195</v>
      </c>
      <c r="D2958" s="1164" t="s">
        <v>11</v>
      </c>
    </row>
    <row r="2959" spans="1:4" s="1176" customFormat="1" ht="11.25" customHeight="1" x14ac:dyDescent="0.2">
      <c r="A2959" s="1425" t="s">
        <v>4437</v>
      </c>
      <c r="B2959" s="1162">
        <v>200</v>
      </c>
      <c r="C2959" s="1162">
        <v>200</v>
      </c>
      <c r="D2959" s="1163" t="s">
        <v>4945</v>
      </c>
    </row>
    <row r="2960" spans="1:4" s="1176" customFormat="1" ht="11.25" customHeight="1" x14ac:dyDescent="0.2">
      <c r="A2960" s="1426"/>
      <c r="B2960" s="1157">
        <v>200</v>
      </c>
      <c r="C2960" s="1157">
        <v>200</v>
      </c>
      <c r="D2960" s="1164" t="s">
        <v>11</v>
      </c>
    </row>
    <row r="2961" spans="1:4" s="1176" customFormat="1" ht="11.25" customHeight="1" x14ac:dyDescent="0.2">
      <c r="A2961" s="1425" t="s">
        <v>3116</v>
      </c>
      <c r="B2961" s="1162">
        <v>199.9</v>
      </c>
      <c r="C2961" s="1162">
        <v>199.9</v>
      </c>
      <c r="D2961" s="1163" t="s">
        <v>4945</v>
      </c>
    </row>
    <row r="2962" spans="1:4" s="1176" customFormat="1" ht="11.25" customHeight="1" x14ac:dyDescent="0.2">
      <c r="A2962" s="1426"/>
      <c r="B2962" s="1157">
        <v>199.9</v>
      </c>
      <c r="C2962" s="1157">
        <v>199.9</v>
      </c>
      <c r="D2962" s="1164" t="s">
        <v>11</v>
      </c>
    </row>
    <row r="2963" spans="1:4" s="1176" customFormat="1" ht="11.25" customHeight="1" x14ac:dyDescent="0.2">
      <c r="A2963" s="1425" t="s">
        <v>4512</v>
      </c>
      <c r="B2963" s="1162">
        <v>50</v>
      </c>
      <c r="C2963" s="1162">
        <v>50</v>
      </c>
      <c r="D2963" s="1163" t="s">
        <v>4966</v>
      </c>
    </row>
    <row r="2964" spans="1:4" s="1176" customFormat="1" ht="11.25" customHeight="1" x14ac:dyDescent="0.2">
      <c r="A2964" s="1426"/>
      <c r="B2964" s="1157">
        <v>50</v>
      </c>
      <c r="C2964" s="1157">
        <v>50</v>
      </c>
      <c r="D2964" s="1164" t="s">
        <v>11</v>
      </c>
    </row>
    <row r="2965" spans="1:4" s="1176" customFormat="1" ht="11.25" customHeight="1" x14ac:dyDescent="0.2">
      <c r="A2965" s="1425" t="s">
        <v>3101</v>
      </c>
      <c r="B2965" s="1162">
        <v>50</v>
      </c>
      <c r="C2965" s="1162">
        <v>50</v>
      </c>
      <c r="D2965" s="1163" t="s">
        <v>4942</v>
      </c>
    </row>
    <row r="2966" spans="1:4" s="1176" customFormat="1" ht="11.25" customHeight="1" x14ac:dyDescent="0.2">
      <c r="A2966" s="1426"/>
      <c r="B2966" s="1157">
        <v>50</v>
      </c>
      <c r="C2966" s="1157">
        <v>50</v>
      </c>
      <c r="D2966" s="1164" t="s">
        <v>11</v>
      </c>
    </row>
    <row r="2967" spans="1:4" s="1176" customFormat="1" ht="11.25" customHeight="1" x14ac:dyDescent="0.2">
      <c r="A2967" s="1425" t="s">
        <v>3939</v>
      </c>
      <c r="B2967" s="1162">
        <v>41.84</v>
      </c>
      <c r="C2967" s="1162">
        <v>41.833620000000003</v>
      </c>
      <c r="D2967" s="1163" t="s">
        <v>648</v>
      </c>
    </row>
    <row r="2968" spans="1:4" s="1176" customFormat="1" ht="11.25" customHeight="1" x14ac:dyDescent="0.2">
      <c r="A2968" s="1426"/>
      <c r="B2968" s="1157">
        <v>41.84</v>
      </c>
      <c r="C2968" s="1157">
        <v>41.833620000000003</v>
      </c>
      <c r="D2968" s="1164" t="s">
        <v>11</v>
      </c>
    </row>
    <row r="2969" spans="1:4" s="1176" customFormat="1" ht="11.25" customHeight="1" x14ac:dyDescent="0.2">
      <c r="A2969" s="1425" t="s">
        <v>3145</v>
      </c>
      <c r="B2969" s="1162">
        <v>100</v>
      </c>
      <c r="C2969" s="1162">
        <v>100</v>
      </c>
      <c r="D2969" s="1163" t="s">
        <v>4966</v>
      </c>
    </row>
    <row r="2970" spans="1:4" s="1176" customFormat="1" ht="11.25" customHeight="1" x14ac:dyDescent="0.2">
      <c r="A2970" s="1426"/>
      <c r="B2970" s="1157">
        <v>100</v>
      </c>
      <c r="C2970" s="1157">
        <v>100</v>
      </c>
      <c r="D2970" s="1164" t="s">
        <v>11</v>
      </c>
    </row>
    <row r="2971" spans="1:4" s="1176" customFormat="1" ht="11.25" customHeight="1" x14ac:dyDescent="0.2">
      <c r="A2971" s="1425" t="s">
        <v>5432</v>
      </c>
      <c r="B2971" s="1162">
        <v>420.24</v>
      </c>
      <c r="C2971" s="1162">
        <v>0</v>
      </c>
      <c r="D2971" s="1163" t="s">
        <v>3492</v>
      </c>
    </row>
    <row r="2972" spans="1:4" s="1176" customFormat="1" ht="11.25" customHeight="1" x14ac:dyDescent="0.2">
      <c r="A2972" s="1426"/>
      <c r="B2972" s="1157">
        <v>420.24</v>
      </c>
      <c r="C2972" s="1157">
        <v>0</v>
      </c>
      <c r="D2972" s="1164" t="s">
        <v>11</v>
      </c>
    </row>
    <row r="2973" spans="1:4" s="1176" customFormat="1" ht="11.25" customHeight="1" x14ac:dyDescent="0.2">
      <c r="A2973" s="1425" t="s">
        <v>5433</v>
      </c>
      <c r="B2973" s="1162">
        <v>285.60000000000002</v>
      </c>
      <c r="C2973" s="1162">
        <v>285.60000000000002</v>
      </c>
      <c r="D2973" s="1163" t="s">
        <v>3492</v>
      </c>
    </row>
    <row r="2974" spans="1:4" s="1176" customFormat="1" ht="11.25" customHeight="1" x14ac:dyDescent="0.2">
      <c r="A2974" s="1426"/>
      <c r="B2974" s="1157">
        <v>285.60000000000002</v>
      </c>
      <c r="C2974" s="1157">
        <v>285.60000000000002</v>
      </c>
      <c r="D2974" s="1164" t="s">
        <v>11</v>
      </c>
    </row>
    <row r="2975" spans="1:4" s="1176" customFormat="1" ht="11.25" customHeight="1" x14ac:dyDescent="0.2">
      <c r="A2975" s="1425" t="s">
        <v>2764</v>
      </c>
      <c r="B2975" s="1162">
        <v>198</v>
      </c>
      <c r="C2975" s="1162">
        <v>198</v>
      </c>
      <c r="D2975" s="1163" t="s">
        <v>4945</v>
      </c>
    </row>
    <row r="2976" spans="1:4" s="1176" customFormat="1" ht="11.25" customHeight="1" x14ac:dyDescent="0.2">
      <c r="A2976" s="1426"/>
      <c r="B2976" s="1157">
        <v>198</v>
      </c>
      <c r="C2976" s="1157">
        <v>198</v>
      </c>
      <c r="D2976" s="1164" t="s">
        <v>11</v>
      </c>
    </row>
    <row r="2977" spans="1:4" s="1176" customFormat="1" ht="11.25" customHeight="1" x14ac:dyDescent="0.2">
      <c r="A2977" s="1425" t="s">
        <v>1983</v>
      </c>
      <c r="B2977" s="1162">
        <v>0.05</v>
      </c>
      <c r="C2977" s="1162">
        <v>0</v>
      </c>
      <c r="D2977" s="1163" t="s">
        <v>648</v>
      </c>
    </row>
    <row r="2978" spans="1:4" s="1176" customFormat="1" ht="11.25" customHeight="1" x14ac:dyDescent="0.2">
      <c r="A2978" s="1426"/>
      <c r="B2978" s="1157">
        <v>0.05</v>
      </c>
      <c r="C2978" s="1157">
        <v>0</v>
      </c>
      <c r="D2978" s="1164" t="s">
        <v>11</v>
      </c>
    </row>
    <row r="2979" spans="1:4" s="1176" customFormat="1" ht="11.25" customHeight="1" x14ac:dyDescent="0.2">
      <c r="A2979" s="1425" t="s">
        <v>3120</v>
      </c>
      <c r="B2979" s="1162">
        <v>859.03</v>
      </c>
      <c r="C2979" s="1162">
        <v>0</v>
      </c>
      <c r="D2979" s="1163" t="s">
        <v>4312</v>
      </c>
    </row>
    <row r="2980" spans="1:4" s="1176" customFormat="1" ht="11.25" customHeight="1" x14ac:dyDescent="0.2">
      <c r="A2980" s="1426"/>
      <c r="B2980" s="1157">
        <v>859.03</v>
      </c>
      <c r="C2980" s="1157">
        <v>0</v>
      </c>
      <c r="D2980" s="1164" t="s">
        <v>11</v>
      </c>
    </row>
    <row r="2981" spans="1:4" s="1176" customFormat="1" ht="11.25" customHeight="1" x14ac:dyDescent="0.2">
      <c r="A2981" s="1425" t="s">
        <v>1984</v>
      </c>
      <c r="B2981" s="1162">
        <v>220</v>
      </c>
      <c r="C2981" s="1162">
        <v>220</v>
      </c>
      <c r="D2981" s="1163" t="s">
        <v>673</v>
      </c>
    </row>
    <row r="2982" spans="1:4" s="1176" customFormat="1" ht="11.25" customHeight="1" x14ac:dyDescent="0.2">
      <c r="A2982" s="1425"/>
      <c r="B2982" s="1162">
        <v>350</v>
      </c>
      <c r="C2982" s="1162">
        <v>350</v>
      </c>
      <c r="D2982" s="1163" t="s">
        <v>4966</v>
      </c>
    </row>
    <row r="2983" spans="1:4" s="1176" customFormat="1" ht="11.25" customHeight="1" x14ac:dyDescent="0.2">
      <c r="A2983" s="1426"/>
      <c r="B2983" s="1157">
        <v>570</v>
      </c>
      <c r="C2983" s="1157">
        <v>570</v>
      </c>
      <c r="D2983" s="1164" t="s">
        <v>11</v>
      </c>
    </row>
    <row r="2984" spans="1:4" s="1176" customFormat="1" ht="11.25" customHeight="1" x14ac:dyDescent="0.2">
      <c r="A2984" s="1425" t="s">
        <v>1985</v>
      </c>
      <c r="B2984" s="1162">
        <v>770</v>
      </c>
      <c r="C2984" s="1162">
        <v>770</v>
      </c>
      <c r="D2984" s="1163" t="s">
        <v>673</v>
      </c>
    </row>
    <row r="2985" spans="1:4" s="1176" customFormat="1" ht="11.25" customHeight="1" x14ac:dyDescent="0.2">
      <c r="A2985" s="1425"/>
      <c r="B2985" s="1162">
        <v>80</v>
      </c>
      <c r="C2985" s="1162">
        <v>80</v>
      </c>
      <c r="D2985" s="1163" t="s">
        <v>4966</v>
      </c>
    </row>
    <row r="2986" spans="1:4" s="1176" customFormat="1" ht="11.25" customHeight="1" x14ac:dyDescent="0.2">
      <c r="A2986" s="1426"/>
      <c r="B2986" s="1157">
        <v>850</v>
      </c>
      <c r="C2986" s="1157">
        <v>850</v>
      </c>
      <c r="D2986" s="1164" t="s">
        <v>11</v>
      </c>
    </row>
    <row r="2987" spans="1:4" s="1176" customFormat="1" ht="11.25" customHeight="1" x14ac:dyDescent="0.2">
      <c r="A2987" s="1425" t="s">
        <v>478</v>
      </c>
      <c r="B2987" s="1162">
        <v>220</v>
      </c>
      <c r="C2987" s="1162">
        <v>220</v>
      </c>
      <c r="D2987" s="1163" t="s">
        <v>673</v>
      </c>
    </row>
    <row r="2988" spans="1:4" s="1176" customFormat="1" ht="11.25" customHeight="1" x14ac:dyDescent="0.2">
      <c r="A2988" s="1425"/>
      <c r="B2988" s="1162">
        <v>70</v>
      </c>
      <c r="C2988" s="1162">
        <v>70</v>
      </c>
      <c r="D2988" s="1163" t="s">
        <v>3300</v>
      </c>
    </row>
    <row r="2989" spans="1:4" s="1176" customFormat="1" ht="11.25" customHeight="1" x14ac:dyDescent="0.2">
      <c r="A2989" s="1425"/>
      <c r="B2989" s="1162">
        <v>200</v>
      </c>
      <c r="C2989" s="1162">
        <v>200</v>
      </c>
      <c r="D2989" s="1163" t="s">
        <v>4966</v>
      </c>
    </row>
    <row r="2990" spans="1:4" s="1176" customFormat="1" ht="11.25" customHeight="1" x14ac:dyDescent="0.2">
      <c r="A2990" s="1426"/>
      <c r="B2990" s="1157">
        <v>490</v>
      </c>
      <c r="C2990" s="1157">
        <v>490</v>
      </c>
      <c r="D2990" s="1164" t="s">
        <v>11</v>
      </c>
    </row>
    <row r="2991" spans="1:4" s="1176" customFormat="1" ht="11.25" customHeight="1" x14ac:dyDescent="0.2">
      <c r="A2991" s="1425" t="s">
        <v>1986</v>
      </c>
      <c r="B2991" s="1162">
        <v>400</v>
      </c>
      <c r="C2991" s="1162">
        <v>400</v>
      </c>
      <c r="D2991" s="1163" t="s">
        <v>673</v>
      </c>
    </row>
    <row r="2992" spans="1:4" s="1176" customFormat="1" ht="11.25" customHeight="1" x14ac:dyDescent="0.2">
      <c r="A2992" s="1426"/>
      <c r="B2992" s="1157">
        <v>400</v>
      </c>
      <c r="C2992" s="1157">
        <v>400</v>
      </c>
      <c r="D2992" s="1164" t="s">
        <v>11</v>
      </c>
    </row>
    <row r="2993" spans="1:4" s="1176" customFormat="1" ht="11.25" customHeight="1" x14ac:dyDescent="0.2">
      <c r="A2993" s="1425" t="s">
        <v>4513</v>
      </c>
      <c r="B2993" s="1162">
        <v>200</v>
      </c>
      <c r="C2993" s="1162">
        <v>200</v>
      </c>
      <c r="D2993" s="1163" t="s">
        <v>4966</v>
      </c>
    </row>
    <row r="2994" spans="1:4" s="1176" customFormat="1" ht="11.25" customHeight="1" x14ac:dyDescent="0.2">
      <c r="A2994" s="1426"/>
      <c r="B2994" s="1157">
        <v>200</v>
      </c>
      <c r="C2994" s="1157">
        <v>200</v>
      </c>
      <c r="D2994" s="1164" t="s">
        <v>11</v>
      </c>
    </row>
    <row r="2995" spans="1:4" s="1176" customFormat="1" ht="11.25" customHeight="1" x14ac:dyDescent="0.2">
      <c r="A2995" s="1425" t="s">
        <v>3569</v>
      </c>
      <c r="B2995" s="1162">
        <v>200</v>
      </c>
      <c r="C2995" s="1162">
        <v>200</v>
      </c>
      <c r="D2995" s="1163" t="s">
        <v>4966</v>
      </c>
    </row>
    <row r="2996" spans="1:4" s="1176" customFormat="1" ht="11.25" customHeight="1" x14ac:dyDescent="0.2">
      <c r="A2996" s="1426"/>
      <c r="B2996" s="1157">
        <v>200</v>
      </c>
      <c r="C2996" s="1157">
        <v>200</v>
      </c>
      <c r="D2996" s="1164" t="s">
        <v>11</v>
      </c>
    </row>
    <row r="2997" spans="1:4" s="1176" customFormat="1" ht="11.25" customHeight="1" x14ac:dyDescent="0.2">
      <c r="A2997" s="1425" t="s">
        <v>1987</v>
      </c>
      <c r="B2997" s="1162">
        <v>220</v>
      </c>
      <c r="C2997" s="1162">
        <v>220</v>
      </c>
      <c r="D2997" s="1163" t="s">
        <v>673</v>
      </c>
    </row>
    <row r="2998" spans="1:4" s="1176" customFormat="1" ht="11.25" customHeight="1" x14ac:dyDescent="0.2">
      <c r="A2998" s="1425"/>
      <c r="B2998" s="1162">
        <v>70</v>
      </c>
      <c r="C2998" s="1162">
        <v>70</v>
      </c>
      <c r="D2998" s="1163" t="s">
        <v>3300</v>
      </c>
    </row>
    <row r="2999" spans="1:4" s="1176" customFormat="1" ht="11.25" customHeight="1" x14ac:dyDescent="0.2">
      <c r="A2999" s="1426"/>
      <c r="B2999" s="1157">
        <v>290</v>
      </c>
      <c r="C2999" s="1157">
        <v>290</v>
      </c>
      <c r="D2999" s="1164" t="s">
        <v>11</v>
      </c>
    </row>
    <row r="3000" spans="1:4" s="1176" customFormat="1" ht="11.25" customHeight="1" x14ac:dyDescent="0.2">
      <c r="A3000" s="1425" t="s">
        <v>4514</v>
      </c>
      <c r="B3000" s="1162">
        <v>250</v>
      </c>
      <c r="C3000" s="1162">
        <v>250</v>
      </c>
      <c r="D3000" s="1163" t="s">
        <v>4966</v>
      </c>
    </row>
    <row r="3001" spans="1:4" s="1176" customFormat="1" ht="11.25" customHeight="1" x14ac:dyDescent="0.2">
      <c r="A3001" s="1426"/>
      <c r="B3001" s="1157">
        <v>250</v>
      </c>
      <c r="C3001" s="1157">
        <v>250</v>
      </c>
      <c r="D3001" s="1164" t="s">
        <v>11</v>
      </c>
    </row>
    <row r="3002" spans="1:4" s="1176" customFormat="1" ht="11.25" customHeight="1" x14ac:dyDescent="0.2">
      <c r="A3002" s="1425" t="s">
        <v>3940</v>
      </c>
      <c r="B3002" s="1162">
        <v>70</v>
      </c>
      <c r="C3002" s="1162">
        <v>70</v>
      </c>
      <c r="D3002" s="1163" t="s">
        <v>3300</v>
      </c>
    </row>
    <row r="3003" spans="1:4" s="1176" customFormat="1" ht="11.25" customHeight="1" x14ac:dyDescent="0.2">
      <c r="A3003" s="1426"/>
      <c r="B3003" s="1157">
        <v>70</v>
      </c>
      <c r="C3003" s="1157">
        <v>70</v>
      </c>
      <c r="D3003" s="1164" t="s">
        <v>11</v>
      </c>
    </row>
    <row r="3004" spans="1:4" s="1176" customFormat="1" ht="11.25" customHeight="1" x14ac:dyDescent="0.2">
      <c r="A3004" s="1425" t="s">
        <v>479</v>
      </c>
      <c r="B3004" s="1162">
        <v>1870</v>
      </c>
      <c r="C3004" s="1162">
        <v>1870</v>
      </c>
      <c r="D3004" s="1163" t="s">
        <v>673</v>
      </c>
    </row>
    <row r="3005" spans="1:4" s="1176" customFormat="1" ht="11.25" customHeight="1" x14ac:dyDescent="0.2">
      <c r="A3005" s="1425"/>
      <c r="B3005" s="1162">
        <v>300</v>
      </c>
      <c r="C3005" s="1162">
        <v>300</v>
      </c>
      <c r="D3005" s="1163" t="s">
        <v>3300</v>
      </c>
    </row>
    <row r="3006" spans="1:4" s="1176" customFormat="1" ht="11.25" customHeight="1" x14ac:dyDescent="0.2">
      <c r="A3006" s="1425"/>
      <c r="B3006" s="1162">
        <v>3000</v>
      </c>
      <c r="C3006" s="1162">
        <v>0</v>
      </c>
      <c r="D3006" s="1163" t="s">
        <v>620</v>
      </c>
    </row>
    <row r="3007" spans="1:4" s="1176" customFormat="1" ht="11.25" customHeight="1" x14ac:dyDescent="0.2">
      <c r="A3007" s="1425"/>
      <c r="B3007" s="1162">
        <v>400</v>
      </c>
      <c r="C3007" s="1162">
        <v>100</v>
      </c>
      <c r="D3007" s="1163" t="s">
        <v>4966</v>
      </c>
    </row>
    <row r="3008" spans="1:4" s="1176" customFormat="1" ht="11.25" customHeight="1" x14ac:dyDescent="0.2">
      <c r="A3008" s="1426"/>
      <c r="B3008" s="1157">
        <v>5570</v>
      </c>
      <c r="C3008" s="1157">
        <v>2270</v>
      </c>
      <c r="D3008" s="1164" t="s">
        <v>11</v>
      </c>
    </row>
    <row r="3009" spans="1:4" s="1176" customFormat="1" ht="11.25" customHeight="1" x14ac:dyDescent="0.2">
      <c r="A3009" s="1425" t="s">
        <v>4515</v>
      </c>
      <c r="B3009" s="1162">
        <v>250</v>
      </c>
      <c r="C3009" s="1162">
        <v>250</v>
      </c>
      <c r="D3009" s="1163" t="s">
        <v>4966</v>
      </c>
    </row>
    <row r="3010" spans="1:4" s="1176" customFormat="1" ht="11.25" customHeight="1" x14ac:dyDescent="0.2">
      <c r="A3010" s="1426"/>
      <c r="B3010" s="1157">
        <v>250</v>
      </c>
      <c r="C3010" s="1157">
        <v>250</v>
      </c>
      <c r="D3010" s="1164" t="s">
        <v>11</v>
      </c>
    </row>
    <row r="3011" spans="1:4" s="1176" customFormat="1" ht="11.25" customHeight="1" x14ac:dyDescent="0.2">
      <c r="A3011" s="1425" t="s">
        <v>5434</v>
      </c>
      <c r="B3011" s="1162">
        <v>40</v>
      </c>
      <c r="C3011" s="1162">
        <v>40</v>
      </c>
      <c r="D3011" s="1163" t="s">
        <v>3300</v>
      </c>
    </row>
    <row r="3012" spans="1:4" s="1176" customFormat="1" ht="11.25" customHeight="1" x14ac:dyDescent="0.2">
      <c r="A3012" s="1426"/>
      <c r="B3012" s="1157">
        <v>40</v>
      </c>
      <c r="C3012" s="1157">
        <v>40</v>
      </c>
      <c r="D3012" s="1164" t="s">
        <v>11</v>
      </c>
    </row>
    <row r="3013" spans="1:4" s="1176" customFormat="1" ht="11.25" customHeight="1" x14ac:dyDescent="0.2">
      <c r="A3013" s="1425" t="s">
        <v>3570</v>
      </c>
      <c r="B3013" s="1162">
        <v>60</v>
      </c>
      <c r="C3013" s="1162">
        <v>60</v>
      </c>
      <c r="D3013" s="1163" t="s">
        <v>4966</v>
      </c>
    </row>
    <row r="3014" spans="1:4" s="1176" customFormat="1" ht="11.25" customHeight="1" x14ac:dyDescent="0.2">
      <c r="A3014" s="1426"/>
      <c r="B3014" s="1157">
        <v>60</v>
      </c>
      <c r="C3014" s="1157">
        <v>60</v>
      </c>
      <c r="D3014" s="1164" t="s">
        <v>11</v>
      </c>
    </row>
    <row r="3015" spans="1:4" s="1176" customFormat="1" ht="11.25" customHeight="1" x14ac:dyDescent="0.2">
      <c r="A3015" s="1425" t="s">
        <v>4516</v>
      </c>
      <c r="B3015" s="1162">
        <v>200</v>
      </c>
      <c r="C3015" s="1162">
        <v>193.80448000000001</v>
      </c>
      <c r="D3015" s="1163" t="s">
        <v>4966</v>
      </c>
    </row>
    <row r="3016" spans="1:4" s="1176" customFormat="1" ht="11.25" customHeight="1" x14ac:dyDescent="0.2">
      <c r="A3016" s="1426"/>
      <c r="B3016" s="1157">
        <v>200</v>
      </c>
      <c r="C3016" s="1157">
        <v>193.80448000000001</v>
      </c>
      <c r="D3016" s="1164" t="s">
        <v>11</v>
      </c>
    </row>
    <row r="3017" spans="1:4" s="1176" customFormat="1" ht="11.25" customHeight="1" x14ac:dyDescent="0.2">
      <c r="A3017" s="1425" t="s">
        <v>4517</v>
      </c>
      <c r="B3017" s="1162">
        <v>120</v>
      </c>
      <c r="C3017" s="1162">
        <v>120</v>
      </c>
      <c r="D3017" s="1163" t="s">
        <v>4966</v>
      </c>
    </row>
    <row r="3018" spans="1:4" s="1176" customFormat="1" ht="11.25" customHeight="1" x14ac:dyDescent="0.2">
      <c r="A3018" s="1426"/>
      <c r="B3018" s="1157">
        <v>120</v>
      </c>
      <c r="C3018" s="1157">
        <v>120</v>
      </c>
      <c r="D3018" s="1164" t="s">
        <v>11</v>
      </c>
    </row>
    <row r="3019" spans="1:4" s="1176" customFormat="1" ht="11.25" customHeight="1" x14ac:dyDescent="0.2">
      <c r="A3019" s="1425" t="s">
        <v>3146</v>
      </c>
      <c r="B3019" s="1162">
        <v>150</v>
      </c>
      <c r="C3019" s="1162">
        <v>150</v>
      </c>
      <c r="D3019" s="1163" t="s">
        <v>4966</v>
      </c>
    </row>
    <row r="3020" spans="1:4" s="1176" customFormat="1" ht="11.25" customHeight="1" x14ac:dyDescent="0.2">
      <c r="A3020" s="1426"/>
      <c r="B3020" s="1157">
        <v>150</v>
      </c>
      <c r="C3020" s="1157">
        <v>150</v>
      </c>
      <c r="D3020" s="1164" t="s">
        <v>11</v>
      </c>
    </row>
    <row r="3021" spans="1:4" s="1176" customFormat="1" ht="11.25" customHeight="1" x14ac:dyDescent="0.2">
      <c r="A3021" s="1425" t="s">
        <v>4518</v>
      </c>
      <c r="B3021" s="1162">
        <v>55</v>
      </c>
      <c r="C3021" s="1162">
        <v>55</v>
      </c>
      <c r="D3021" s="1163" t="s">
        <v>4966</v>
      </c>
    </row>
    <row r="3022" spans="1:4" s="1176" customFormat="1" ht="11.25" customHeight="1" x14ac:dyDescent="0.2">
      <c r="A3022" s="1426"/>
      <c r="B3022" s="1157">
        <v>55</v>
      </c>
      <c r="C3022" s="1157">
        <v>55</v>
      </c>
      <c r="D3022" s="1164" t="s">
        <v>11</v>
      </c>
    </row>
    <row r="3023" spans="1:4" s="1176" customFormat="1" ht="11.25" customHeight="1" x14ac:dyDescent="0.2">
      <c r="A3023" s="1425" t="s">
        <v>3147</v>
      </c>
      <c r="B3023" s="1162">
        <v>220</v>
      </c>
      <c r="C3023" s="1162">
        <v>220</v>
      </c>
      <c r="D3023" s="1163" t="s">
        <v>673</v>
      </c>
    </row>
    <row r="3024" spans="1:4" s="1176" customFormat="1" ht="11.25" customHeight="1" x14ac:dyDescent="0.2">
      <c r="A3024" s="1425"/>
      <c r="B3024" s="1162">
        <v>40.5</v>
      </c>
      <c r="C3024" s="1162">
        <v>40.5</v>
      </c>
      <c r="D3024" s="1163" t="s">
        <v>3300</v>
      </c>
    </row>
    <row r="3025" spans="1:4" s="1176" customFormat="1" ht="11.25" customHeight="1" x14ac:dyDescent="0.2">
      <c r="A3025" s="1425"/>
      <c r="B3025" s="1162">
        <v>240</v>
      </c>
      <c r="C3025" s="1162">
        <v>240</v>
      </c>
      <c r="D3025" s="1163" t="s">
        <v>4966</v>
      </c>
    </row>
    <row r="3026" spans="1:4" s="1176" customFormat="1" ht="11.25" customHeight="1" x14ac:dyDescent="0.2">
      <c r="A3026" s="1426"/>
      <c r="B3026" s="1157">
        <v>500.5</v>
      </c>
      <c r="C3026" s="1157">
        <v>500.5</v>
      </c>
      <c r="D3026" s="1164" t="s">
        <v>11</v>
      </c>
    </row>
    <row r="3027" spans="1:4" s="1176" customFormat="1" ht="11.25" customHeight="1" x14ac:dyDescent="0.2">
      <c r="A3027" s="1425" t="s">
        <v>2948</v>
      </c>
      <c r="B3027" s="1162">
        <v>1820</v>
      </c>
      <c r="C3027" s="1162">
        <v>910</v>
      </c>
      <c r="D3027" s="1163" t="s">
        <v>3213</v>
      </c>
    </row>
    <row r="3028" spans="1:4" s="1176" customFormat="1" ht="11.25" customHeight="1" x14ac:dyDescent="0.2">
      <c r="A3028" s="1426"/>
      <c r="B3028" s="1157">
        <v>1820</v>
      </c>
      <c r="C3028" s="1157">
        <v>910</v>
      </c>
      <c r="D3028" s="1164" t="s">
        <v>11</v>
      </c>
    </row>
    <row r="3029" spans="1:4" s="1176" customFormat="1" ht="11.25" customHeight="1" x14ac:dyDescent="0.2">
      <c r="A3029" s="1425" t="s">
        <v>5435</v>
      </c>
      <c r="B3029" s="1162">
        <v>65</v>
      </c>
      <c r="C3029" s="1162">
        <v>65</v>
      </c>
      <c r="D3029" s="1163" t="s">
        <v>3300</v>
      </c>
    </row>
    <row r="3030" spans="1:4" s="1176" customFormat="1" ht="11.25" customHeight="1" x14ac:dyDescent="0.2">
      <c r="A3030" s="1426"/>
      <c r="B3030" s="1157">
        <v>65</v>
      </c>
      <c r="C3030" s="1157">
        <v>65</v>
      </c>
      <c r="D3030" s="1164" t="s">
        <v>11</v>
      </c>
    </row>
    <row r="3031" spans="1:4" s="1176" customFormat="1" ht="11.25" customHeight="1" x14ac:dyDescent="0.2">
      <c r="A3031" s="1425" t="s">
        <v>3148</v>
      </c>
      <c r="B3031" s="1162">
        <v>70</v>
      </c>
      <c r="C3031" s="1162">
        <v>70</v>
      </c>
      <c r="D3031" s="1163" t="s">
        <v>3300</v>
      </c>
    </row>
    <row r="3032" spans="1:4" s="1176" customFormat="1" ht="11.25" customHeight="1" x14ac:dyDescent="0.2">
      <c r="A3032" s="1426"/>
      <c r="B3032" s="1157">
        <v>70</v>
      </c>
      <c r="C3032" s="1157">
        <v>70</v>
      </c>
      <c r="D3032" s="1164" t="s">
        <v>11</v>
      </c>
    </row>
    <row r="3033" spans="1:4" s="1176" customFormat="1" ht="11.25" customHeight="1" x14ac:dyDescent="0.2">
      <c r="A3033" s="1425" t="s">
        <v>3571</v>
      </c>
      <c r="B3033" s="1162">
        <v>69</v>
      </c>
      <c r="C3033" s="1162">
        <v>69</v>
      </c>
      <c r="D3033" s="1163" t="s">
        <v>3300</v>
      </c>
    </row>
    <row r="3034" spans="1:4" s="1176" customFormat="1" ht="11.25" customHeight="1" x14ac:dyDescent="0.2">
      <c r="A3034" s="1425"/>
      <c r="B3034" s="1162">
        <v>60</v>
      </c>
      <c r="C3034" s="1162">
        <v>60</v>
      </c>
      <c r="D3034" s="1163" t="s">
        <v>4966</v>
      </c>
    </row>
    <row r="3035" spans="1:4" s="1176" customFormat="1" ht="11.25" customHeight="1" x14ac:dyDescent="0.2">
      <c r="A3035" s="1426"/>
      <c r="B3035" s="1157">
        <v>129</v>
      </c>
      <c r="C3035" s="1157">
        <v>129</v>
      </c>
      <c r="D3035" s="1164" t="s">
        <v>11</v>
      </c>
    </row>
    <row r="3036" spans="1:4" s="1176" customFormat="1" ht="11.25" customHeight="1" x14ac:dyDescent="0.2">
      <c r="A3036" s="1425" t="s">
        <v>3941</v>
      </c>
      <c r="B3036" s="1162">
        <v>249.9</v>
      </c>
      <c r="C3036" s="1162">
        <v>249.9</v>
      </c>
      <c r="D3036" s="1163" t="s">
        <v>3791</v>
      </c>
    </row>
    <row r="3037" spans="1:4" s="1176" customFormat="1" ht="11.25" customHeight="1" x14ac:dyDescent="0.2">
      <c r="A3037" s="1426"/>
      <c r="B3037" s="1157">
        <v>249.9</v>
      </c>
      <c r="C3037" s="1157">
        <v>249.9</v>
      </c>
      <c r="D3037" s="1164" t="s">
        <v>11</v>
      </c>
    </row>
    <row r="3038" spans="1:4" s="1176" customFormat="1" ht="11.25" customHeight="1" x14ac:dyDescent="0.2">
      <c r="A3038" s="1425" t="s">
        <v>5436</v>
      </c>
      <c r="B3038" s="1162">
        <v>149.65</v>
      </c>
      <c r="C3038" s="1162">
        <v>149.65200000000002</v>
      </c>
      <c r="D3038" s="1163" t="s">
        <v>3492</v>
      </c>
    </row>
    <row r="3039" spans="1:4" s="1176" customFormat="1" ht="11.25" customHeight="1" x14ac:dyDescent="0.2">
      <c r="A3039" s="1426"/>
      <c r="B3039" s="1157">
        <v>149.65</v>
      </c>
      <c r="C3039" s="1157">
        <v>149.65200000000002</v>
      </c>
      <c r="D3039" s="1164" t="s">
        <v>11</v>
      </c>
    </row>
    <row r="3040" spans="1:4" s="1176" customFormat="1" ht="11.25" customHeight="1" x14ac:dyDescent="0.2">
      <c r="A3040" s="1425" t="s">
        <v>5437</v>
      </c>
      <c r="B3040" s="1162">
        <v>150</v>
      </c>
      <c r="C3040" s="1162">
        <v>150</v>
      </c>
      <c r="D3040" s="1163" t="s">
        <v>3300</v>
      </c>
    </row>
    <row r="3041" spans="1:4" s="1176" customFormat="1" ht="11.25" customHeight="1" x14ac:dyDescent="0.2">
      <c r="A3041" s="1426"/>
      <c r="B3041" s="1157">
        <v>150</v>
      </c>
      <c r="C3041" s="1157">
        <v>150</v>
      </c>
      <c r="D3041" s="1164" t="s">
        <v>11</v>
      </c>
    </row>
    <row r="3042" spans="1:4" s="1176" customFormat="1" ht="11.25" customHeight="1" x14ac:dyDescent="0.2">
      <c r="A3042" s="1425" t="s">
        <v>2719</v>
      </c>
      <c r="B3042" s="1162">
        <v>72</v>
      </c>
      <c r="C3042" s="1162">
        <v>72</v>
      </c>
      <c r="D3042" s="1163" t="s">
        <v>619</v>
      </c>
    </row>
    <row r="3043" spans="1:4" s="1176" customFormat="1" ht="11.25" customHeight="1" x14ac:dyDescent="0.2">
      <c r="A3043" s="1425"/>
      <c r="B3043" s="1162">
        <v>130</v>
      </c>
      <c r="C3043" s="1162">
        <v>130</v>
      </c>
      <c r="D3043" s="1163" t="s">
        <v>4945</v>
      </c>
    </row>
    <row r="3044" spans="1:4" s="1176" customFormat="1" ht="11.25" customHeight="1" x14ac:dyDescent="0.2">
      <c r="A3044" s="1426"/>
      <c r="B3044" s="1157">
        <v>202</v>
      </c>
      <c r="C3044" s="1157">
        <v>202</v>
      </c>
      <c r="D3044" s="1164" t="s">
        <v>11</v>
      </c>
    </row>
    <row r="3045" spans="1:4" s="1176" customFormat="1" ht="11.25" customHeight="1" x14ac:dyDescent="0.2">
      <c r="A3045" s="1425" t="s">
        <v>3942</v>
      </c>
      <c r="B3045" s="1162">
        <v>254.23999999999998</v>
      </c>
      <c r="C3045" s="1162">
        <v>124.232</v>
      </c>
      <c r="D3045" s="1163" t="s">
        <v>3213</v>
      </c>
    </row>
    <row r="3046" spans="1:4" s="1176" customFormat="1" ht="11.25" customHeight="1" x14ac:dyDescent="0.2">
      <c r="A3046" s="1426"/>
      <c r="B3046" s="1157">
        <v>254.23999999999998</v>
      </c>
      <c r="C3046" s="1157">
        <v>124.232</v>
      </c>
      <c r="D3046" s="1164" t="s">
        <v>11</v>
      </c>
    </row>
    <row r="3047" spans="1:4" s="1176" customFormat="1" ht="11.25" customHeight="1" x14ac:dyDescent="0.2">
      <c r="A3047" s="1425" t="s">
        <v>4438</v>
      </c>
      <c r="B3047" s="1162">
        <v>120</v>
      </c>
      <c r="C3047" s="1162">
        <v>120</v>
      </c>
      <c r="D3047" s="1163" t="s">
        <v>4945</v>
      </c>
    </row>
    <row r="3048" spans="1:4" s="1176" customFormat="1" ht="11.25" customHeight="1" x14ac:dyDescent="0.2">
      <c r="A3048" s="1426"/>
      <c r="B3048" s="1157">
        <v>120</v>
      </c>
      <c r="C3048" s="1157">
        <v>120</v>
      </c>
      <c r="D3048" s="1164" t="s">
        <v>11</v>
      </c>
    </row>
    <row r="3049" spans="1:4" s="1176" customFormat="1" ht="11.25" customHeight="1" x14ac:dyDescent="0.2">
      <c r="A3049" s="1425" t="s">
        <v>3943</v>
      </c>
      <c r="B3049" s="1162">
        <v>500</v>
      </c>
      <c r="C3049" s="1162">
        <v>500</v>
      </c>
      <c r="D3049" s="1163" t="s">
        <v>5008</v>
      </c>
    </row>
    <row r="3050" spans="1:4" s="1176" customFormat="1" ht="11.25" customHeight="1" x14ac:dyDescent="0.2">
      <c r="A3050" s="1426"/>
      <c r="B3050" s="1157">
        <v>500</v>
      </c>
      <c r="C3050" s="1157">
        <v>500</v>
      </c>
      <c r="D3050" s="1164" t="s">
        <v>11</v>
      </c>
    </row>
    <row r="3051" spans="1:4" s="1176" customFormat="1" ht="11.25" customHeight="1" x14ac:dyDescent="0.2">
      <c r="A3051" s="1425" t="s">
        <v>3411</v>
      </c>
      <c r="B3051" s="1162">
        <v>45</v>
      </c>
      <c r="C3051" s="1162">
        <v>45</v>
      </c>
      <c r="D3051" s="1163" t="s">
        <v>3300</v>
      </c>
    </row>
    <row r="3052" spans="1:4" s="1176" customFormat="1" ht="11.25" customHeight="1" x14ac:dyDescent="0.2">
      <c r="A3052" s="1426"/>
      <c r="B3052" s="1157">
        <v>45</v>
      </c>
      <c r="C3052" s="1157">
        <v>45</v>
      </c>
      <c r="D3052" s="1164" t="s">
        <v>11</v>
      </c>
    </row>
    <row r="3053" spans="1:4" s="1176" customFormat="1" ht="11.25" customHeight="1" x14ac:dyDescent="0.2">
      <c r="A3053" s="1425" t="s">
        <v>3149</v>
      </c>
      <c r="B3053" s="1162">
        <v>60</v>
      </c>
      <c r="C3053" s="1162">
        <v>60</v>
      </c>
      <c r="D3053" s="1163" t="s">
        <v>5015</v>
      </c>
    </row>
    <row r="3054" spans="1:4" s="1176" customFormat="1" ht="11.25" customHeight="1" x14ac:dyDescent="0.2">
      <c r="A3054" s="1426"/>
      <c r="B3054" s="1157">
        <v>60</v>
      </c>
      <c r="C3054" s="1157">
        <v>60</v>
      </c>
      <c r="D3054" s="1164" t="s">
        <v>11</v>
      </c>
    </row>
    <row r="3055" spans="1:4" s="1176" customFormat="1" ht="11.25" customHeight="1" x14ac:dyDescent="0.2">
      <c r="A3055" s="1425" t="s">
        <v>4519</v>
      </c>
      <c r="B3055" s="1162">
        <v>150</v>
      </c>
      <c r="C3055" s="1162">
        <v>150</v>
      </c>
      <c r="D3055" s="1163" t="s">
        <v>4966</v>
      </c>
    </row>
    <row r="3056" spans="1:4" s="1176" customFormat="1" ht="11.25" customHeight="1" x14ac:dyDescent="0.2">
      <c r="A3056" s="1426"/>
      <c r="B3056" s="1157">
        <v>150</v>
      </c>
      <c r="C3056" s="1157">
        <v>150</v>
      </c>
      <c r="D3056" s="1164" t="s">
        <v>11</v>
      </c>
    </row>
    <row r="3057" spans="1:4" s="1176" customFormat="1" ht="11.25" customHeight="1" x14ac:dyDescent="0.2">
      <c r="A3057" s="1425" t="s">
        <v>2789</v>
      </c>
      <c r="B3057" s="1162">
        <v>350</v>
      </c>
      <c r="C3057" s="1162">
        <v>350</v>
      </c>
      <c r="D3057" s="1163" t="s">
        <v>4966</v>
      </c>
    </row>
    <row r="3058" spans="1:4" s="1176" customFormat="1" ht="11.25" customHeight="1" x14ac:dyDescent="0.2">
      <c r="A3058" s="1426"/>
      <c r="B3058" s="1157">
        <v>350</v>
      </c>
      <c r="C3058" s="1157">
        <v>350</v>
      </c>
      <c r="D3058" s="1164" t="s">
        <v>11</v>
      </c>
    </row>
    <row r="3059" spans="1:4" s="1176" customFormat="1" ht="11.25" customHeight="1" x14ac:dyDescent="0.2">
      <c r="A3059" s="1425" t="s">
        <v>5438</v>
      </c>
      <c r="B3059" s="1162">
        <v>150</v>
      </c>
      <c r="C3059" s="1162">
        <v>150</v>
      </c>
      <c r="D3059" s="1163" t="s">
        <v>3300</v>
      </c>
    </row>
    <row r="3060" spans="1:4" s="1176" customFormat="1" ht="11.25" customHeight="1" x14ac:dyDescent="0.2">
      <c r="A3060" s="1426"/>
      <c r="B3060" s="1157">
        <v>150</v>
      </c>
      <c r="C3060" s="1157">
        <v>150</v>
      </c>
      <c r="D3060" s="1164" t="s">
        <v>11</v>
      </c>
    </row>
    <row r="3061" spans="1:4" s="1176" customFormat="1" ht="11.25" customHeight="1" x14ac:dyDescent="0.2">
      <c r="A3061" s="1425" t="s">
        <v>3412</v>
      </c>
      <c r="B3061" s="1162">
        <v>50</v>
      </c>
      <c r="C3061" s="1162">
        <v>50</v>
      </c>
      <c r="D3061" s="1163" t="s">
        <v>4966</v>
      </c>
    </row>
    <row r="3062" spans="1:4" s="1176" customFormat="1" ht="11.25" customHeight="1" x14ac:dyDescent="0.2">
      <c r="A3062" s="1426"/>
      <c r="B3062" s="1157">
        <v>50</v>
      </c>
      <c r="C3062" s="1157">
        <v>50</v>
      </c>
      <c r="D3062" s="1164" t="s">
        <v>11</v>
      </c>
    </row>
    <row r="3063" spans="1:4" s="1176" customFormat="1" ht="11.25" customHeight="1" x14ac:dyDescent="0.2">
      <c r="A3063" s="1425" t="s">
        <v>3413</v>
      </c>
      <c r="B3063" s="1162">
        <v>50</v>
      </c>
      <c r="C3063" s="1162">
        <v>50</v>
      </c>
      <c r="D3063" s="1163" t="s">
        <v>3300</v>
      </c>
    </row>
    <row r="3064" spans="1:4" s="1176" customFormat="1" ht="11.25" customHeight="1" x14ac:dyDescent="0.2">
      <c r="A3064" s="1426"/>
      <c r="B3064" s="1157">
        <v>50</v>
      </c>
      <c r="C3064" s="1157">
        <v>50</v>
      </c>
      <c r="D3064" s="1164" t="s">
        <v>11</v>
      </c>
    </row>
    <row r="3065" spans="1:4" s="1176" customFormat="1" ht="11.25" customHeight="1" x14ac:dyDescent="0.2">
      <c r="A3065" s="1425" t="s">
        <v>3414</v>
      </c>
      <c r="B3065" s="1162">
        <v>100</v>
      </c>
      <c r="C3065" s="1162">
        <v>100</v>
      </c>
      <c r="D3065" s="1163" t="s">
        <v>2641</v>
      </c>
    </row>
    <row r="3066" spans="1:4" s="1176" customFormat="1" ht="11.25" customHeight="1" x14ac:dyDescent="0.2">
      <c r="A3066" s="1425"/>
      <c r="B3066" s="1162">
        <v>250</v>
      </c>
      <c r="C3066" s="1162">
        <v>250</v>
      </c>
      <c r="D3066" s="1163" t="s">
        <v>5015</v>
      </c>
    </row>
    <row r="3067" spans="1:4" s="1176" customFormat="1" ht="11.25" customHeight="1" x14ac:dyDescent="0.2">
      <c r="A3067" s="1426"/>
      <c r="B3067" s="1157">
        <v>350</v>
      </c>
      <c r="C3067" s="1157">
        <v>350</v>
      </c>
      <c r="D3067" s="1164" t="s">
        <v>11</v>
      </c>
    </row>
    <row r="3068" spans="1:4" s="1176" customFormat="1" ht="11.25" customHeight="1" x14ac:dyDescent="0.2">
      <c r="A3068" s="1425" t="s">
        <v>3944</v>
      </c>
      <c r="B3068" s="1162">
        <v>170</v>
      </c>
      <c r="C3068" s="1162">
        <v>168.17</v>
      </c>
      <c r="D3068" s="1163" t="s">
        <v>3790</v>
      </c>
    </row>
    <row r="3069" spans="1:4" s="1176" customFormat="1" ht="11.25" customHeight="1" x14ac:dyDescent="0.2">
      <c r="A3069" s="1426"/>
      <c r="B3069" s="1157">
        <v>170</v>
      </c>
      <c r="C3069" s="1157">
        <v>168.17</v>
      </c>
      <c r="D3069" s="1164" t="s">
        <v>11</v>
      </c>
    </row>
    <row r="3070" spans="1:4" s="1176" customFormat="1" ht="11.25" customHeight="1" x14ac:dyDescent="0.2">
      <c r="A3070" s="1425" t="s">
        <v>5439</v>
      </c>
      <c r="B3070" s="1162">
        <v>145.98000000000002</v>
      </c>
      <c r="C3070" s="1162">
        <v>145.97899999999998</v>
      </c>
      <c r="D3070" s="1163" t="s">
        <v>3492</v>
      </c>
    </row>
    <row r="3071" spans="1:4" s="1176" customFormat="1" ht="11.25" customHeight="1" x14ac:dyDescent="0.2">
      <c r="A3071" s="1426"/>
      <c r="B3071" s="1157">
        <v>145.98000000000002</v>
      </c>
      <c r="C3071" s="1157">
        <v>145.97899999999998</v>
      </c>
      <c r="D3071" s="1164" t="s">
        <v>11</v>
      </c>
    </row>
    <row r="3072" spans="1:4" s="1176" customFormat="1" ht="11.25" customHeight="1" x14ac:dyDescent="0.2">
      <c r="A3072" s="1425" t="s">
        <v>5440</v>
      </c>
      <c r="B3072" s="1162">
        <v>143.44</v>
      </c>
      <c r="C3072" s="1162">
        <v>143.43899999999999</v>
      </c>
      <c r="D3072" s="1163" t="s">
        <v>3492</v>
      </c>
    </row>
    <row r="3073" spans="1:4" s="1176" customFormat="1" ht="11.25" customHeight="1" x14ac:dyDescent="0.2">
      <c r="A3073" s="1426"/>
      <c r="B3073" s="1157">
        <v>143.44</v>
      </c>
      <c r="C3073" s="1157">
        <v>143.43899999999999</v>
      </c>
      <c r="D3073" s="1164" t="s">
        <v>11</v>
      </c>
    </row>
    <row r="3074" spans="1:4" s="1176" customFormat="1" ht="11.25" customHeight="1" x14ac:dyDescent="0.2">
      <c r="A3074" s="1425" t="s">
        <v>2765</v>
      </c>
      <c r="B3074" s="1162">
        <v>150</v>
      </c>
      <c r="C3074" s="1162">
        <v>150</v>
      </c>
      <c r="D3074" s="1163" t="s">
        <v>4945</v>
      </c>
    </row>
    <row r="3075" spans="1:4" s="1176" customFormat="1" ht="11.25" customHeight="1" x14ac:dyDescent="0.2">
      <c r="A3075" s="1426"/>
      <c r="B3075" s="1157">
        <v>150</v>
      </c>
      <c r="C3075" s="1157">
        <v>150</v>
      </c>
      <c r="D3075" s="1164" t="s">
        <v>11</v>
      </c>
    </row>
    <row r="3076" spans="1:4" s="1176" customFormat="1" ht="11.25" customHeight="1" x14ac:dyDescent="0.2">
      <c r="A3076" s="1425" t="s">
        <v>2778</v>
      </c>
      <c r="B3076" s="1162">
        <v>84</v>
      </c>
      <c r="C3076" s="1162">
        <v>79.137479999999996</v>
      </c>
      <c r="D3076" s="1163" t="s">
        <v>2639</v>
      </c>
    </row>
    <row r="3077" spans="1:4" s="1176" customFormat="1" ht="21" x14ac:dyDescent="0.2">
      <c r="A3077" s="1425"/>
      <c r="B3077" s="1162">
        <v>104.9</v>
      </c>
      <c r="C3077" s="1162">
        <v>104.9</v>
      </c>
      <c r="D3077" s="1163" t="s">
        <v>658</v>
      </c>
    </row>
    <row r="3078" spans="1:4" s="1176" customFormat="1" ht="11.25" customHeight="1" x14ac:dyDescent="0.2">
      <c r="A3078" s="1426"/>
      <c r="B3078" s="1157">
        <v>188.9</v>
      </c>
      <c r="C3078" s="1157">
        <v>184.03748000000002</v>
      </c>
      <c r="D3078" s="1164" t="s">
        <v>11</v>
      </c>
    </row>
    <row r="3079" spans="1:4" s="1176" customFormat="1" ht="11.25" customHeight="1" x14ac:dyDescent="0.2">
      <c r="A3079" s="1425" t="s">
        <v>3531</v>
      </c>
      <c r="B3079" s="1162">
        <v>50</v>
      </c>
      <c r="C3079" s="1162">
        <v>50</v>
      </c>
      <c r="D3079" s="1163" t="s">
        <v>4945</v>
      </c>
    </row>
    <row r="3080" spans="1:4" s="1176" customFormat="1" ht="11.25" customHeight="1" x14ac:dyDescent="0.2">
      <c r="A3080" s="1426"/>
      <c r="B3080" s="1157">
        <v>50</v>
      </c>
      <c r="C3080" s="1157">
        <v>50</v>
      </c>
      <c r="D3080" s="1164" t="s">
        <v>11</v>
      </c>
    </row>
    <row r="3081" spans="1:4" s="1176" customFormat="1" ht="11.25" customHeight="1" x14ac:dyDescent="0.2">
      <c r="A3081" s="1425" t="s">
        <v>5441</v>
      </c>
      <c r="B3081" s="1162">
        <v>220</v>
      </c>
      <c r="C3081" s="1162">
        <v>220</v>
      </c>
      <c r="D3081" s="1163" t="s">
        <v>673</v>
      </c>
    </row>
    <row r="3082" spans="1:4" s="1176" customFormat="1" ht="11.25" customHeight="1" x14ac:dyDescent="0.2">
      <c r="A3082" s="1426"/>
      <c r="B3082" s="1157">
        <v>220</v>
      </c>
      <c r="C3082" s="1157">
        <v>220</v>
      </c>
      <c r="D3082" s="1164" t="s">
        <v>11</v>
      </c>
    </row>
    <row r="3083" spans="1:4" s="1176" customFormat="1" ht="11.25" customHeight="1" x14ac:dyDescent="0.2">
      <c r="A3083" s="1425" t="s">
        <v>1988</v>
      </c>
      <c r="B3083" s="1162">
        <v>922.06</v>
      </c>
      <c r="C3083" s="1162">
        <v>922.05799999999999</v>
      </c>
      <c r="D3083" s="1163" t="s">
        <v>1741</v>
      </c>
    </row>
    <row r="3084" spans="1:4" s="1176" customFormat="1" ht="11.25" customHeight="1" x14ac:dyDescent="0.2">
      <c r="A3084" s="1426"/>
      <c r="B3084" s="1157">
        <v>922.06</v>
      </c>
      <c r="C3084" s="1157">
        <v>922.05799999999999</v>
      </c>
      <c r="D3084" s="1164" t="s">
        <v>11</v>
      </c>
    </row>
    <row r="3085" spans="1:4" s="1176" customFormat="1" ht="11.25" customHeight="1" x14ac:dyDescent="0.2">
      <c r="A3085" s="1425" t="s">
        <v>1989</v>
      </c>
      <c r="B3085" s="1162">
        <v>838</v>
      </c>
      <c r="C3085" s="1162">
        <v>838</v>
      </c>
      <c r="D3085" s="1163" t="s">
        <v>651</v>
      </c>
    </row>
    <row r="3086" spans="1:4" s="1176" customFormat="1" ht="11.25" customHeight="1" x14ac:dyDescent="0.2">
      <c r="A3086" s="1426"/>
      <c r="B3086" s="1157">
        <v>838</v>
      </c>
      <c r="C3086" s="1157">
        <v>838</v>
      </c>
      <c r="D3086" s="1164" t="s">
        <v>11</v>
      </c>
    </row>
    <row r="3087" spans="1:4" s="1176" customFormat="1" ht="11.25" customHeight="1" x14ac:dyDescent="0.2">
      <c r="A3087" s="1425" t="s">
        <v>3415</v>
      </c>
      <c r="B3087" s="1162">
        <v>838</v>
      </c>
      <c r="C3087" s="1162">
        <v>772</v>
      </c>
      <c r="D3087" s="1163" t="s">
        <v>651</v>
      </c>
    </row>
    <row r="3088" spans="1:4" s="1176" customFormat="1" ht="11.25" customHeight="1" x14ac:dyDescent="0.2">
      <c r="A3088" s="1426"/>
      <c r="B3088" s="1157">
        <v>838</v>
      </c>
      <c r="C3088" s="1157">
        <v>772</v>
      </c>
      <c r="D3088" s="1164" t="s">
        <v>11</v>
      </c>
    </row>
    <row r="3089" spans="1:4" s="1176" customFormat="1" ht="11.25" customHeight="1" x14ac:dyDescent="0.2">
      <c r="A3089" s="1425" t="s">
        <v>5442</v>
      </c>
      <c r="B3089" s="1162">
        <v>80</v>
      </c>
      <c r="C3089" s="1162">
        <v>80</v>
      </c>
      <c r="D3089" s="1163" t="s">
        <v>5052</v>
      </c>
    </row>
    <row r="3090" spans="1:4" s="1176" customFormat="1" ht="21" x14ac:dyDescent="0.2">
      <c r="A3090" s="1425"/>
      <c r="B3090" s="1162">
        <v>200</v>
      </c>
      <c r="C3090" s="1162">
        <v>200</v>
      </c>
      <c r="D3090" s="1163" t="s">
        <v>660</v>
      </c>
    </row>
    <row r="3091" spans="1:4" s="1176" customFormat="1" ht="11.25" customHeight="1" x14ac:dyDescent="0.2">
      <c r="A3091" s="1426"/>
      <c r="B3091" s="1157">
        <v>280</v>
      </c>
      <c r="C3091" s="1157">
        <v>280</v>
      </c>
      <c r="D3091" s="1164" t="s">
        <v>11</v>
      </c>
    </row>
    <row r="3092" spans="1:4" s="1176" customFormat="1" ht="11.25" customHeight="1" x14ac:dyDescent="0.2">
      <c r="A3092" s="1425" t="s">
        <v>4439</v>
      </c>
      <c r="B3092" s="1162">
        <v>150</v>
      </c>
      <c r="C3092" s="1162">
        <v>150</v>
      </c>
      <c r="D3092" s="1163" t="s">
        <v>4945</v>
      </c>
    </row>
    <row r="3093" spans="1:4" s="1176" customFormat="1" ht="11.25" customHeight="1" x14ac:dyDescent="0.2">
      <c r="A3093" s="1426"/>
      <c r="B3093" s="1157">
        <v>150</v>
      </c>
      <c r="C3093" s="1157">
        <v>150</v>
      </c>
      <c r="D3093" s="1164" t="s">
        <v>11</v>
      </c>
    </row>
    <row r="3094" spans="1:4" s="1176" customFormat="1" ht="21" x14ac:dyDescent="0.2">
      <c r="A3094" s="1425" t="s">
        <v>1990</v>
      </c>
      <c r="B3094" s="1162">
        <v>88</v>
      </c>
      <c r="C3094" s="1162">
        <v>88</v>
      </c>
      <c r="D3094" s="1163" t="s">
        <v>661</v>
      </c>
    </row>
    <row r="3095" spans="1:4" s="1176" customFormat="1" ht="11.25" customHeight="1" x14ac:dyDescent="0.2">
      <c r="A3095" s="1425"/>
      <c r="B3095" s="1162">
        <v>2861</v>
      </c>
      <c r="C3095" s="1162">
        <v>2861</v>
      </c>
      <c r="D3095" s="1163" t="s">
        <v>662</v>
      </c>
    </row>
    <row r="3096" spans="1:4" s="1176" customFormat="1" ht="11.25" customHeight="1" x14ac:dyDescent="0.2">
      <c r="A3096" s="1426"/>
      <c r="B3096" s="1157">
        <v>2949</v>
      </c>
      <c r="C3096" s="1157">
        <v>2949</v>
      </c>
      <c r="D3096" s="1164" t="s">
        <v>11</v>
      </c>
    </row>
    <row r="3097" spans="1:4" s="1176" customFormat="1" ht="21" x14ac:dyDescent="0.2">
      <c r="A3097" s="1425" t="s">
        <v>1991</v>
      </c>
      <c r="B3097" s="1162">
        <v>300</v>
      </c>
      <c r="C3097" s="1162">
        <v>300</v>
      </c>
      <c r="D3097" s="1163" t="s">
        <v>661</v>
      </c>
    </row>
    <row r="3098" spans="1:4" s="1176" customFormat="1" ht="11.25" customHeight="1" x14ac:dyDescent="0.2">
      <c r="A3098" s="1426"/>
      <c r="B3098" s="1157">
        <v>300</v>
      </c>
      <c r="C3098" s="1157">
        <v>300</v>
      </c>
      <c r="D3098" s="1164" t="s">
        <v>11</v>
      </c>
    </row>
    <row r="3099" spans="1:4" s="1176" customFormat="1" ht="11.25" customHeight="1" x14ac:dyDescent="0.2">
      <c r="A3099" s="1425" t="s">
        <v>3945</v>
      </c>
      <c r="B3099" s="1162">
        <v>92</v>
      </c>
      <c r="C3099" s="1162">
        <v>92</v>
      </c>
      <c r="D3099" s="1163" t="s">
        <v>2641</v>
      </c>
    </row>
    <row r="3100" spans="1:4" s="1176" customFormat="1" ht="11.25" customHeight="1" x14ac:dyDescent="0.2">
      <c r="A3100" s="1426"/>
      <c r="B3100" s="1157">
        <v>92</v>
      </c>
      <c r="C3100" s="1157">
        <v>92</v>
      </c>
      <c r="D3100" s="1164" t="s">
        <v>11</v>
      </c>
    </row>
    <row r="3101" spans="1:4" s="1176" customFormat="1" ht="11.25" customHeight="1" x14ac:dyDescent="0.2">
      <c r="A3101" s="1425" t="s">
        <v>1992</v>
      </c>
      <c r="B3101" s="1162">
        <v>199.55</v>
      </c>
      <c r="C3101" s="1162">
        <v>199.55</v>
      </c>
      <c r="D3101" s="1163" t="s">
        <v>639</v>
      </c>
    </row>
    <row r="3102" spans="1:4" s="1176" customFormat="1" ht="11.25" customHeight="1" x14ac:dyDescent="0.2">
      <c r="A3102" s="1426"/>
      <c r="B3102" s="1157">
        <v>199.55</v>
      </c>
      <c r="C3102" s="1157">
        <v>199.55</v>
      </c>
      <c r="D3102" s="1164" t="s">
        <v>11</v>
      </c>
    </row>
    <row r="3103" spans="1:4" s="1176" customFormat="1" ht="11.25" customHeight="1" x14ac:dyDescent="0.2">
      <c r="A3103" s="1425" t="s">
        <v>2657</v>
      </c>
      <c r="B3103" s="1162">
        <v>208.8</v>
      </c>
      <c r="C3103" s="1162">
        <v>205.7</v>
      </c>
      <c r="D3103" s="1163" t="s">
        <v>650</v>
      </c>
    </row>
    <row r="3104" spans="1:4" s="1176" customFormat="1" ht="11.25" customHeight="1" x14ac:dyDescent="0.2">
      <c r="A3104" s="1426"/>
      <c r="B3104" s="1157">
        <v>208.8</v>
      </c>
      <c r="C3104" s="1157">
        <v>205.7</v>
      </c>
      <c r="D3104" s="1164" t="s">
        <v>11</v>
      </c>
    </row>
    <row r="3105" spans="1:4" s="1176" customFormat="1" ht="11.25" customHeight="1" x14ac:dyDescent="0.2">
      <c r="A3105" s="1425" t="s">
        <v>3416</v>
      </c>
      <c r="B3105" s="1162">
        <v>100</v>
      </c>
      <c r="C3105" s="1162">
        <v>100</v>
      </c>
      <c r="D3105" s="1163" t="s">
        <v>639</v>
      </c>
    </row>
    <row r="3106" spans="1:4" s="1176" customFormat="1" ht="11.25" customHeight="1" x14ac:dyDescent="0.2">
      <c r="A3106" s="1425"/>
      <c r="B3106" s="1162">
        <v>135.35999999999999</v>
      </c>
      <c r="C3106" s="1162">
        <v>135.35999999999999</v>
      </c>
      <c r="D3106" s="1163" t="s">
        <v>3492</v>
      </c>
    </row>
    <row r="3107" spans="1:4" s="1176" customFormat="1" ht="11.25" customHeight="1" x14ac:dyDescent="0.2">
      <c r="A3107" s="1426"/>
      <c r="B3107" s="1157">
        <v>235.35999999999999</v>
      </c>
      <c r="C3107" s="1157">
        <v>235.35999999999999</v>
      </c>
      <c r="D3107" s="1164" t="s">
        <v>11</v>
      </c>
    </row>
    <row r="3108" spans="1:4" s="1176" customFormat="1" ht="11.25" customHeight="1" x14ac:dyDescent="0.2">
      <c r="A3108" s="1425" t="s">
        <v>5443</v>
      </c>
      <c r="B3108" s="1162">
        <v>450</v>
      </c>
      <c r="C3108" s="1162">
        <v>450</v>
      </c>
      <c r="D3108" s="1163" t="s">
        <v>3492</v>
      </c>
    </row>
    <row r="3109" spans="1:4" s="1176" customFormat="1" ht="11.25" customHeight="1" x14ac:dyDescent="0.2">
      <c r="A3109" s="1426"/>
      <c r="B3109" s="1157">
        <v>450</v>
      </c>
      <c r="C3109" s="1157">
        <v>450</v>
      </c>
      <c r="D3109" s="1164" t="s">
        <v>11</v>
      </c>
    </row>
    <row r="3110" spans="1:4" s="1176" customFormat="1" ht="11.25" customHeight="1" x14ac:dyDescent="0.2">
      <c r="A3110" s="1425" t="s">
        <v>4440</v>
      </c>
      <c r="B3110" s="1162">
        <v>140</v>
      </c>
      <c r="C3110" s="1162">
        <v>140</v>
      </c>
      <c r="D3110" s="1163" t="s">
        <v>4945</v>
      </c>
    </row>
    <row r="3111" spans="1:4" s="1176" customFormat="1" ht="11.25" customHeight="1" x14ac:dyDescent="0.2">
      <c r="A3111" s="1426"/>
      <c r="B3111" s="1157">
        <v>140</v>
      </c>
      <c r="C3111" s="1157">
        <v>140</v>
      </c>
      <c r="D3111" s="1164" t="s">
        <v>11</v>
      </c>
    </row>
    <row r="3112" spans="1:4" s="1176" customFormat="1" ht="11.25" customHeight="1" x14ac:dyDescent="0.2">
      <c r="A3112" s="1425" t="s">
        <v>3417</v>
      </c>
      <c r="B3112" s="1162">
        <v>59.2</v>
      </c>
      <c r="C3112" s="1162">
        <v>0</v>
      </c>
      <c r="D3112" s="1163" t="s">
        <v>639</v>
      </c>
    </row>
    <row r="3113" spans="1:4" s="1176" customFormat="1" ht="11.25" customHeight="1" x14ac:dyDescent="0.2">
      <c r="A3113" s="1426"/>
      <c r="B3113" s="1157">
        <v>59.2</v>
      </c>
      <c r="C3113" s="1157">
        <v>0</v>
      </c>
      <c r="D3113" s="1164" t="s">
        <v>11</v>
      </c>
    </row>
    <row r="3114" spans="1:4" s="1176" customFormat="1" ht="11.25" customHeight="1" x14ac:dyDescent="0.2">
      <c r="A3114" s="1425" t="s">
        <v>3152</v>
      </c>
      <c r="B3114" s="1162">
        <v>45</v>
      </c>
      <c r="C3114" s="1162">
        <v>45</v>
      </c>
      <c r="D3114" s="1163" t="s">
        <v>5025</v>
      </c>
    </row>
    <row r="3115" spans="1:4" s="1176" customFormat="1" ht="11.25" customHeight="1" x14ac:dyDescent="0.2">
      <c r="A3115" s="1426"/>
      <c r="B3115" s="1157">
        <v>45</v>
      </c>
      <c r="C3115" s="1157">
        <v>45</v>
      </c>
      <c r="D3115" s="1164" t="s">
        <v>11</v>
      </c>
    </row>
    <row r="3116" spans="1:4" s="1176" customFormat="1" ht="21" x14ac:dyDescent="0.2">
      <c r="A3116" s="1425" t="s">
        <v>1993</v>
      </c>
      <c r="B3116" s="1162">
        <v>200</v>
      </c>
      <c r="C3116" s="1162">
        <v>200</v>
      </c>
      <c r="D3116" s="1163" t="s">
        <v>658</v>
      </c>
    </row>
    <row r="3117" spans="1:4" s="1176" customFormat="1" ht="11.25" customHeight="1" x14ac:dyDescent="0.2">
      <c r="A3117" s="1426"/>
      <c r="B3117" s="1157">
        <v>200</v>
      </c>
      <c r="C3117" s="1157">
        <v>200</v>
      </c>
      <c r="D3117" s="1164" t="s">
        <v>11</v>
      </c>
    </row>
    <row r="3118" spans="1:4" s="1176" customFormat="1" ht="11.25" customHeight="1" x14ac:dyDescent="0.2">
      <c r="A3118" s="1425" t="s">
        <v>1994</v>
      </c>
      <c r="B3118" s="1162">
        <v>4705.41</v>
      </c>
      <c r="C3118" s="1162">
        <v>4705.4039999999995</v>
      </c>
      <c r="D3118" s="1163" t="s">
        <v>1741</v>
      </c>
    </row>
    <row r="3119" spans="1:4" s="1176" customFormat="1" ht="11.25" customHeight="1" x14ac:dyDescent="0.2">
      <c r="A3119" s="1426"/>
      <c r="B3119" s="1157">
        <v>4705.41</v>
      </c>
      <c r="C3119" s="1157">
        <v>4705.4039999999995</v>
      </c>
      <c r="D3119" s="1164" t="s">
        <v>11</v>
      </c>
    </row>
    <row r="3120" spans="1:4" s="1176" customFormat="1" ht="11.25" customHeight="1" x14ac:dyDescent="0.2">
      <c r="A3120" s="1425" t="s">
        <v>5444</v>
      </c>
      <c r="B3120" s="1162">
        <v>146.88999999999999</v>
      </c>
      <c r="C3120" s="1162">
        <v>146.886</v>
      </c>
      <c r="D3120" s="1163" t="s">
        <v>3492</v>
      </c>
    </row>
    <row r="3121" spans="1:4" s="1176" customFormat="1" ht="11.25" customHeight="1" x14ac:dyDescent="0.2">
      <c r="A3121" s="1426"/>
      <c r="B3121" s="1157">
        <v>146.88999999999999</v>
      </c>
      <c r="C3121" s="1157">
        <v>146.886</v>
      </c>
      <c r="D3121" s="1164" t="s">
        <v>11</v>
      </c>
    </row>
    <row r="3122" spans="1:4" s="1176" customFormat="1" ht="11.25" customHeight="1" x14ac:dyDescent="0.2">
      <c r="A3122" s="1425" t="s">
        <v>2801</v>
      </c>
      <c r="B3122" s="1162">
        <v>180</v>
      </c>
      <c r="C3122" s="1162">
        <v>180</v>
      </c>
      <c r="D3122" s="1163" t="s">
        <v>505</v>
      </c>
    </row>
    <row r="3123" spans="1:4" s="1176" customFormat="1" ht="11.25" customHeight="1" x14ac:dyDescent="0.2">
      <c r="A3123" s="1426"/>
      <c r="B3123" s="1157">
        <v>180</v>
      </c>
      <c r="C3123" s="1157">
        <v>180</v>
      </c>
      <c r="D3123" s="1164" t="s">
        <v>11</v>
      </c>
    </row>
    <row r="3124" spans="1:4" s="1176" customFormat="1" ht="11.25" customHeight="1" x14ac:dyDescent="0.2">
      <c r="A3124" s="1425" t="s">
        <v>3418</v>
      </c>
      <c r="B3124" s="1162">
        <v>200</v>
      </c>
      <c r="C3124" s="1162">
        <v>200</v>
      </c>
      <c r="D3124" s="1163" t="s">
        <v>3790</v>
      </c>
    </row>
    <row r="3125" spans="1:4" s="1176" customFormat="1" ht="11.25" customHeight="1" x14ac:dyDescent="0.2">
      <c r="A3125" s="1426"/>
      <c r="B3125" s="1157">
        <v>200</v>
      </c>
      <c r="C3125" s="1157">
        <v>200</v>
      </c>
      <c r="D3125" s="1164" t="s">
        <v>11</v>
      </c>
    </row>
    <row r="3126" spans="1:4" s="1176" customFormat="1" ht="11.25" customHeight="1" x14ac:dyDescent="0.2">
      <c r="A3126" s="1425" t="s">
        <v>2766</v>
      </c>
      <c r="B3126" s="1162">
        <v>150</v>
      </c>
      <c r="C3126" s="1162">
        <v>150</v>
      </c>
      <c r="D3126" s="1163" t="s">
        <v>4945</v>
      </c>
    </row>
    <row r="3127" spans="1:4" s="1176" customFormat="1" ht="11.25" customHeight="1" x14ac:dyDescent="0.2">
      <c r="A3127" s="1426"/>
      <c r="B3127" s="1157">
        <v>150</v>
      </c>
      <c r="C3127" s="1157">
        <v>150</v>
      </c>
      <c r="D3127" s="1164" t="s">
        <v>11</v>
      </c>
    </row>
    <row r="3128" spans="1:4" s="1176" customFormat="1" ht="11.25" customHeight="1" x14ac:dyDescent="0.2">
      <c r="A3128" s="1425" t="s">
        <v>5445</v>
      </c>
      <c r="B3128" s="1162">
        <v>49.8</v>
      </c>
      <c r="C3128" s="1162">
        <v>48.674999999999997</v>
      </c>
      <c r="D3128" s="1163" t="s">
        <v>719</v>
      </c>
    </row>
    <row r="3129" spans="1:4" s="1176" customFormat="1" ht="11.25" customHeight="1" x14ac:dyDescent="0.2">
      <c r="A3129" s="1426"/>
      <c r="B3129" s="1157">
        <v>49.8</v>
      </c>
      <c r="C3129" s="1157">
        <v>48.674999999999997</v>
      </c>
      <c r="D3129" s="1164" t="s">
        <v>11</v>
      </c>
    </row>
    <row r="3130" spans="1:4" s="1176" customFormat="1" ht="11.25" customHeight="1" x14ac:dyDescent="0.2">
      <c r="A3130" s="1425" t="s">
        <v>1995</v>
      </c>
      <c r="B3130" s="1162">
        <v>50</v>
      </c>
      <c r="C3130" s="1162">
        <v>50</v>
      </c>
      <c r="D3130" s="1163" t="s">
        <v>719</v>
      </c>
    </row>
    <row r="3131" spans="1:4" s="1176" customFormat="1" ht="11.25" customHeight="1" x14ac:dyDescent="0.2">
      <c r="A3131" s="1426"/>
      <c r="B3131" s="1157">
        <v>50</v>
      </c>
      <c r="C3131" s="1157">
        <v>50</v>
      </c>
      <c r="D3131" s="1164" t="s">
        <v>11</v>
      </c>
    </row>
    <row r="3132" spans="1:4" s="1176" customFormat="1" ht="11.25" customHeight="1" x14ac:dyDescent="0.2">
      <c r="A3132" s="1425" t="s">
        <v>5446</v>
      </c>
      <c r="B3132" s="1162">
        <v>70</v>
      </c>
      <c r="C3132" s="1162">
        <v>70</v>
      </c>
      <c r="D3132" s="1163" t="s">
        <v>5052</v>
      </c>
    </row>
    <row r="3133" spans="1:4" s="1176" customFormat="1" ht="11.25" customHeight="1" x14ac:dyDescent="0.2">
      <c r="A3133" s="1426"/>
      <c r="B3133" s="1157">
        <v>70</v>
      </c>
      <c r="C3133" s="1157">
        <v>70</v>
      </c>
      <c r="D3133" s="1164" t="s">
        <v>11</v>
      </c>
    </row>
    <row r="3134" spans="1:4" s="1176" customFormat="1" ht="11.25" customHeight="1" x14ac:dyDescent="0.2">
      <c r="A3134" s="1425" t="s">
        <v>3121</v>
      </c>
      <c r="B3134" s="1162">
        <v>3112.5</v>
      </c>
      <c r="C3134" s="1162">
        <v>0</v>
      </c>
      <c r="D3134" s="1163" t="s">
        <v>4312</v>
      </c>
    </row>
    <row r="3135" spans="1:4" s="1176" customFormat="1" ht="11.25" customHeight="1" x14ac:dyDescent="0.2">
      <c r="A3135" s="1426"/>
      <c r="B3135" s="1157">
        <v>3112.5</v>
      </c>
      <c r="C3135" s="1157">
        <v>0</v>
      </c>
      <c r="D3135" s="1164" t="s">
        <v>11</v>
      </c>
    </row>
    <row r="3136" spans="1:4" s="1176" customFormat="1" ht="11.25" customHeight="1" x14ac:dyDescent="0.2">
      <c r="A3136" s="1425" t="s">
        <v>5447</v>
      </c>
      <c r="B3136" s="1162">
        <v>20.52</v>
      </c>
      <c r="C3136" s="1162">
        <v>0</v>
      </c>
      <c r="D3136" s="1163" t="s">
        <v>3492</v>
      </c>
    </row>
    <row r="3137" spans="1:4" s="1176" customFormat="1" ht="11.25" customHeight="1" x14ac:dyDescent="0.2">
      <c r="A3137" s="1426"/>
      <c r="B3137" s="1157">
        <v>20.52</v>
      </c>
      <c r="C3137" s="1157">
        <v>0</v>
      </c>
      <c r="D3137" s="1164" t="s">
        <v>11</v>
      </c>
    </row>
    <row r="3138" spans="1:4" s="1176" customFormat="1" ht="11.25" customHeight="1" x14ac:dyDescent="0.2">
      <c r="A3138" s="1425" t="s">
        <v>5448</v>
      </c>
      <c r="B3138" s="1162">
        <v>39.99</v>
      </c>
      <c r="C3138" s="1162">
        <v>39.991</v>
      </c>
      <c r="D3138" s="1163" t="s">
        <v>3492</v>
      </c>
    </row>
    <row r="3139" spans="1:4" s="1176" customFormat="1" ht="11.25" customHeight="1" x14ac:dyDescent="0.2">
      <c r="A3139" s="1426"/>
      <c r="B3139" s="1157">
        <v>39.99</v>
      </c>
      <c r="C3139" s="1157">
        <v>39.991</v>
      </c>
      <c r="D3139" s="1164" t="s">
        <v>11</v>
      </c>
    </row>
    <row r="3140" spans="1:4" s="1176" customFormat="1" ht="11.25" customHeight="1" x14ac:dyDescent="0.2">
      <c r="A3140" s="1425" t="s">
        <v>5449</v>
      </c>
      <c r="B3140" s="1162">
        <v>480.8</v>
      </c>
      <c r="C3140" s="1162">
        <v>240.4</v>
      </c>
      <c r="D3140" s="1163" t="s">
        <v>3791</v>
      </c>
    </row>
    <row r="3141" spans="1:4" s="1176" customFormat="1" ht="11.25" customHeight="1" x14ac:dyDescent="0.2">
      <c r="A3141" s="1426"/>
      <c r="B3141" s="1157">
        <v>480.8</v>
      </c>
      <c r="C3141" s="1157">
        <v>240.4</v>
      </c>
      <c r="D3141" s="1164" t="s">
        <v>11</v>
      </c>
    </row>
    <row r="3142" spans="1:4" s="1176" customFormat="1" ht="11.25" customHeight="1" x14ac:dyDescent="0.2">
      <c r="A3142" s="1425" t="s">
        <v>5450</v>
      </c>
      <c r="B3142" s="1162">
        <v>378.97</v>
      </c>
      <c r="C3142" s="1162">
        <v>378.96800000000002</v>
      </c>
      <c r="D3142" s="1163" t="s">
        <v>3492</v>
      </c>
    </row>
    <row r="3143" spans="1:4" s="1176" customFormat="1" ht="11.25" customHeight="1" x14ac:dyDescent="0.2">
      <c r="A3143" s="1426"/>
      <c r="B3143" s="1157">
        <v>378.97</v>
      </c>
      <c r="C3143" s="1157">
        <v>378.96800000000002</v>
      </c>
      <c r="D3143" s="1164" t="s">
        <v>11</v>
      </c>
    </row>
    <row r="3144" spans="1:4" s="1176" customFormat="1" ht="11.25" customHeight="1" x14ac:dyDescent="0.2">
      <c r="A3144" s="1425" t="s">
        <v>3500</v>
      </c>
      <c r="B3144" s="1162">
        <v>2000</v>
      </c>
      <c r="C3144" s="1162">
        <v>2000</v>
      </c>
      <c r="D3144" s="1163" t="s">
        <v>2748</v>
      </c>
    </row>
    <row r="3145" spans="1:4" s="1176" customFormat="1" ht="11.25" customHeight="1" x14ac:dyDescent="0.2">
      <c r="A3145" s="1426"/>
      <c r="B3145" s="1157">
        <v>2000</v>
      </c>
      <c r="C3145" s="1157">
        <v>2000</v>
      </c>
      <c r="D3145" s="1164" t="s">
        <v>11</v>
      </c>
    </row>
    <row r="3146" spans="1:4" s="1176" customFormat="1" ht="11.25" customHeight="1" x14ac:dyDescent="0.2">
      <c r="A3146" s="1425" t="s">
        <v>3419</v>
      </c>
      <c r="B3146" s="1162">
        <v>160</v>
      </c>
      <c r="C3146" s="1162">
        <v>160</v>
      </c>
      <c r="D3146" s="1163" t="s">
        <v>617</v>
      </c>
    </row>
    <row r="3147" spans="1:4" s="1176" customFormat="1" ht="11.25" customHeight="1" x14ac:dyDescent="0.2">
      <c r="A3147" s="1426"/>
      <c r="B3147" s="1157">
        <v>160</v>
      </c>
      <c r="C3147" s="1157">
        <v>160</v>
      </c>
      <c r="D3147" s="1164" t="s">
        <v>11</v>
      </c>
    </row>
    <row r="3148" spans="1:4" s="1176" customFormat="1" ht="11.25" customHeight="1" x14ac:dyDescent="0.2">
      <c r="A3148" s="1425" t="s">
        <v>4441</v>
      </c>
      <c r="B3148" s="1162">
        <v>250</v>
      </c>
      <c r="C3148" s="1162">
        <v>250</v>
      </c>
      <c r="D3148" s="1163" t="s">
        <v>4945</v>
      </c>
    </row>
    <row r="3149" spans="1:4" s="1176" customFormat="1" ht="11.25" customHeight="1" x14ac:dyDescent="0.2">
      <c r="A3149" s="1426"/>
      <c r="B3149" s="1157">
        <v>250</v>
      </c>
      <c r="C3149" s="1157">
        <v>250</v>
      </c>
      <c r="D3149" s="1164" t="s">
        <v>11</v>
      </c>
    </row>
    <row r="3150" spans="1:4" s="1176" customFormat="1" ht="21" x14ac:dyDescent="0.2">
      <c r="A3150" s="1425" t="s">
        <v>1996</v>
      </c>
      <c r="B3150" s="1162">
        <v>3780</v>
      </c>
      <c r="C3150" s="1162">
        <v>3780</v>
      </c>
      <c r="D3150" s="1163" t="s">
        <v>661</v>
      </c>
    </row>
    <row r="3151" spans="1:4" s="1176" customFormat="1" ht="11.25" customHeight="1" x14ac:dyDescent="0.2">
      <c r="A3151" s="1425"/>
      <c r="B3151" s="1162">
        <v>12063</v>
      </c>
      <c r="C3151" s="1162">
        <v>12063</v>
      </c>
      <c r="D3151" s="1163" t="s">
        <v>662</v>
      </c>
    </row>
    <row r="3152" spans="1:4" s="1176" customFormat="1" ht="11.25" customHeight="1" x14ac:dyDescent="0.2">
      <c r="A3152" s="1425"/>
      <c r="B3152" s="1162">
        <v>1596</v>
      </c>
      <c r="C3152" s="1162">
        <v>1596</v>
      </c>
      <c r="D3152" s="1163" t="s">
        <v>659</v>
      </c>
    </row>
    <row r="3153" spans="1:4" s="1176" customFormat="1" ht="11.25" customHeight="1" x14ac:dyDescent="0.2">
      <c r="A3153" s="1426"/>
      <c r="B3153" s="1157">
        <v>17439</v>
      </c>
      <c r="C3153" s="1157">
        <v>17439</v>
      </c>
      <c r="D3153" s="1164" t="s">
        <v>11</v>
      </c>
    </row>
    <row r="3154" spans="1:4" s="1176" customFormat="1" ht="11.25" customHeight="1" x14ac:dyDescent="0.2">
      <c r="A3154" s="1425" t="s">
        <v>1997</v>
      </c>
      <c r="B3154" s="1162">
        <v>70522.45</v>
      </c>
      <c r="C3154" s="1162">
        <v>70522.451000000001</v>
      </c>
      <c r="D3154" s="1163" t="s">
        <v>1741</v>
      </c>
    </row>
    <row r="3155" spans="1:4" s="1176" customFormat="1" ht="11.25" customHeight="1" x14ac:dyDescent="0.2">
      <c r="A3155" s="1426"/>
      <c r="B3155" s="1157">
        <v>70522.45</v>
      </c>
      <c r="C3155" s="1157">
        <v>70522.451000000001</v>
      </c>
      <c r="D3155" s="1164" t="s">
        <v>11</v>
      </c>
    </row>
    <row r="3156" spans="1:4" s="1176" customFormat="1" ht="21" x14ac:dyDescent="0.2">
      <c r="A3156" s="1425" t="s">
        <v>5451</v>
      </c>
      <c r="B3156" s="1162">
        <v>237</v>
      </c>
      <c r="C3156" s="1162">
        <v>237</v>
      </c>
      <c r="D3156" s="1163" t="s">
        <v>658</v>
      </c>
    </row>
    <row r="3157" spans="1:4" s="1176" customFormat="1" ht="11.25" customHeight="1" x14ac:dyDescent="0.2">
      <c r="A3157" s="1426"/>
      <c r="B3157" s="1157">
        <v>237</v>
      </c>
      <c r="C3157" s="1157">
        <v>237</v>
      </c>
      <c r="D3157" s="1164" t="s">
        <v>11</v>
      </c>
    </row>
    <row r="3158" spans="1:4" s="1176" customFormat="1" ht="11.25" customHeight="1" x14ac:dyDescent="0.2">
      <c r="A3158" s="1425" t="s">
        <v>1998</v>
      </c>
      <c r="B3158" s="1162">
        <v>1100</v>
      </c>
      <c r="C3158" s="1162">
        <v>1100</v>
      </c>
      <c r="D3158" s="1163" t="s">
        <v>673</v>
      </c>
    </row>
    <row r="3159" spans="1:4" s="1176" customFormat="1" ht="11.25" customHeight="1" x14ac:dyDescent="0.2">
      <c r="A3159" s="1425"/>
      <c r="B3159" s="1162">
        <v>50</v>
      </c>
      <c r="C3159" s="1162">
        <v>50</v>
      </c>
      <c r="D3159" s="1163" t="s">
        <v>3300</v>
      </c>
    </row>
    <row r="3160" spans="1:4" s="1176" customFormat="1" ht="11.25" customHeight="1" x14ac:dyDescent="0.2">
      <c r="A3160" s="1426"/>
      <c r="B3160" s="1157">
        <v>1150</v>
      </c>
      <c r="C3160" s="1157">
        <v>1150</v>
      </c>
      <c r="D3160" s="1164" t="s">
        <v>11</v>
      </c>
    </row>
    <row r="3161" spans="1:4" s="1176" customFormat="1" ht="11.25" customHeight="1" x14ac:dyDescent="0.2">
      <c r="A3161" s="1425" t="s">
        <v>5452</v>
      </c>
      <c r="B3161" s="1162">
        <v>77</v>
      </c>
      <c r="C3161" s="1162">
        <v>77</v>
      </c>
      <c r="D3161" s="1163" t="s">
        <v>3790</v>
      </c>
    </row>
    <row r="3162" spans="1:4" s="1176" customFormat="1" ht="11.25" customHeight="1" x14ac:dyDescent="0.2">
      <c r="A3162" s="1426"/>
      <c r="B3162" s="1157">
        <v>77</v>
      </c>
      <c r="C3162" s="1157">
        <v>77</v>
      </c>
      <c r="D3162" s="1164" t="s">
        <v>11</v>
      </c>
    </row>
    <row r="3163" spans="1:4" s="1176" customFormat="1" ht="11.25" customHeight="1" x14ac:dyDescent="0.2">
      <c r="A3163" s="1425" t="s">
        <v>5453</v>
      </c>
      <c r="B3163" s="1162">
        <v>89.59</v>
      </c>
      <c r="C3163" s="1162">
        <v>89.59</v>
      </c>
      <c r="D3163" s="1163" t="s">
        <v>3492</v>
      </c>
    </row>
    <row r="3164" spans="1:4" s="1176" customFormat="1" ht="11.25" customHeight="1" x14ac:dyDescent="0.2">
      <c r="A3164" s="1426"/>
      <c r="B3164" s="1157">
        <v>89.59</v>
      </c>
      <c r="C3164" s="1157">
        <v>89.59</v>
      </c>
      <c r="D3164" s="1164" t="s">
        <v>11</v>
      </c>
    </row>
    <row r="3165" spans="1:4" s="1176" customFormat="1" ht="11.25" customHeight="1" x14ac:dyDescent="0.2">
      <c r="A3165" s="1425" t="s">
        <v>3946</v>
      </c>
      <c r="B3165" s="1162">
        <v>40</v>
      </c>
      <c r="C3165" s="1162">
        <v>40</v>
      </c>
      <c r="D3165" s="1163" t="s">
        <v>3300</v>
      </c>
    </row>
    <row r="3166" spans="1:4" s="1176" customFormat="1" ht="11.25" customHeight="1" x14ac:dyDescent="0.2">
      <c r="A3166" s="1426"/>
      <c r="B3166" s="1157">
        <v>40</v>
      </c>
      <c r="C3166" s="1157">
        <v>40</v>
      </c>
      <c r="D3166" s="1164" t="s">
        <v>11</v>
      </c>
    </row>
    <row r="3167" spans="1:4" s="1176" customFormat="1" ht="11.25" customHeight="1" x14ac:dyDescent="0.2">
      <c r="A3167" s="1425" t="s">
        <v>399</v>
      </c>
      <c r="B3167" s="1162">
        <v>300</v>
      </c>
      <c r="C3167" s="1162">
        <v>300</v>
      </c>
      <c r="D3167" s="1163" t="s">
        <v>619</v>
      </c>
    </row>
    <row r="3168" spans="1:4" s="1176" customFormat="1" ht="11.25" customHeight="1" x14ac:dyDescent="0.2">
      <c r="A3168" s="1426"/>
      <c r="B3168" s="1157">
        <v>300</v>
      </c>
      <c r="C3168" s="1157">
        <v>300</v>
      </c>
      <c r="D3168" s="1164" t="s">
        <v>11</v>
      </c>
    </row>
    <row r="3169" spans="1:4" s="1176" customFormat="1" ht="11.25" customHeight="1" x14ac:dyDescent="0.2">
      <c r="A3169" s="1425" t="s">
        <v>2753</v>
      </c>
      <c r="B3169" s="1162">
        <v>100</v>
      </c>
      <c r="C3169" s="1162">
        <v>100</v>
      </c>
      <c r="D3169" s="1163" t="s">
        <v>5155</v>
      </c>
    </row>
    <row r="3170" spans="1:4" s="1176" customFormat="1" ht="11.25" customHeight="1" x14ac:dyDescent="0.2">
      <c r="A3170" s="1426"/>
      <c r="B3170" s="1157">
        <v>100</v>
      </c>
      <c r="C3170" s="1157">
        <v>100</v>
      </c>
      <c r="D3170" s="1164" t="s">
        <v>11</v>
      </c>
    </row>
    <row r="3171" spans="1:4" s="1176" customFormat="1" ht="11.25" customHeight="1" x14ac:dyDescent="0.2">
      <c r="A3171" s="1425" t="s">
        <v>313</v>
      </c>
      <c r="B3171" s="1162">
        <v>100</v>
      </c>
      <c r="C3171" s="1162">
        <v>100</v>
      </c>
      <c r="D3171" s="1163" t="s">
        <v>5155</v>
      </c>
    </row>
    <row r="3172" spans="1:4" s="1176" customFormat="1" ht="11.25" customHeight="1" x14ac:dyDescent="0.2">
      <c r="A3172" s="1426"/>
      <c r="B3172" s="1157">
        <v>100</v>
      </c>
      <c r="C3172" s="1157">
        <v>100</v>
      </c>
      <c r="D3172" s="1164" t="s">
        <v>11</v>
      </c>
    </row>
    <row r="3173" spans="1:4" s="1176" customFormat="1" ht="11.25" customHeight="1" x14ac:dyDescent="0.2">
      <c r="A3173" s="1425" t="s">
        <v>314</v>
      </c>
      <c r="B3173" s="1162">
        <v>100</v>
      </c>
      <c r="C3173" s="1162">
        <v>100</v>
      </c>
      <c r="D3173" s="1163" t="s">
        <v>5155</v>
      </c>
    </row>
    <row r="3174" spans="1:4" s="1176" customFormat="1" ht="11.25" customHeight="1" x14ac:dyDescent="0.2">
      <c r="A3174" s="1426"/>
      <c r="B3174" s="1157">
        <v>100</v>
      </c>
      <c r="C3174" s="1157">
        <v>100</v>
      </c>
      <c r="D3174" s="1164" t="s">
        <v>11</v>
      </c>
    </row>
    <row r="3175" spans="1:4" s="1176" customFormat="1" ht="11.25" customHeight="1" x14ac:dyDescent="0.2">
      <c r="A3175" s="1425" t="s">
        <v>315</v>
      </c>
      <c r="B3175" s="1162">
        <v>100</v>
      </c>
      <c r="C3175" s="1162">
        <v>100</v>
      </c>
      <c r="D3175" s="1163" t="s">
        <v>5155</v>
      </c>
    </row>
    <row r="3176" spans="1:4" s="1176" customFormat="1" ht="11.25" customHeight="1" x14ac:dyDescent="0.2">
      <c r="A3176" s="1426"/>
      <c r="B3176" s="1157">
        <v>100</v>
      </c>
      <c r="C3176" s="1157">
        <v>100</v>
      </c>
      <c r="D3176" s="1164" t="s">
        <v>11</v>
      </c>
    </row>
    <row r="3177" spans="1:4" s="1176" customFormat="1" ht="11.25" customHeight="1" x14ac:dyDescent="0.2">
      <c r="A3177" s="1425" t="s">
        <v>316</v>
      </c>
      <c r="B3177" s="1162">
        <v>100</v>
      </c>
      <c r="C3177" s="1162">
        <v>100</v>
      </c>
      <c r="D3177" s="1163" t="s">
        <v>5155</v>
      </c>
    </row>
    <row r="3178" spans="1:4" s="1176" customFormat="1" ht="11.25" customHeight="1" x14ac:dyDescent="0.2">
      <c r="A3178" s="1426"/>
      <c r="B3178" s="1157">
        <v>100</v>
      </c>
      <c r="C3178" s="1157">
        <v>100</v>
      </c>
      <c r="D3178" s="1164" t="s">
        <v>11</v>
      </c>
    </row>
    <row r="3179" spans="1:4" s="1176" customFormat="1" ht="11.25" customHeight="1" x14ac:dyDescent="0.2">
      <c r="A3179" s="1425" t="s">
        <v>317</v>
      </c>
      <c r="B3179" s="1162">
        <v>100</v>
      </c>
      <c r="C3179" s="1162">
        <v>100</v>
      </c>
      <c r="D3179" s="1163" t="s">
        <v>5155</v>
      </c>
    </row>
    <row r="3180" spans="1:4" s="1176" customFormat="1" ht="11.25" customHeight="1" x14ac:dyDescent="0.2">
      <c r="A3180" s="1426"/>
      <c r="B3180" s="1157">
        <v>100</v>
      </c>
      <c r="C3180" s="1157">
        <v>100</v>
      </c>
      <c r="D3180" s="1164" t="s">
        <v>11</v>
      </c>
    </row>
    <row r="3181" spans="1:4" s="1176" customFormat="1" ht="11.25" customHeight="1" x14ac:dyDescent="0.2">
      <c r="A3181" s="1425" t="s">
        <v>3532</v>
      </c>
      <c r="B3181" s="1162">
        <v>30</v>
      </c>
      <c r="C3181" s="1162">
        <v>30</v>
      </c>
      <c r="D3181" s="1163" t="s">
        <v>4945</v>
      </c>
    </row>
    <row r="3182" spans="1:4" s="1176" customFormat="1" ht="11.25" customHeight="1" x14ac:dyDescent="0.2">
      <c r="A3182" s="1426"/>
      <c r="B3182" s="1157">
        <v>30</v>
      </c>
      <c r="C3182" s="1157">
        <v>30</v>
      </c>
      <c r="D3182" s="1164" t="s">
        <v>11</v>
      </c>
    </row>
    <row r="3183" spans="1:4" s="1176" customFormat="1" ht="21" x14ac:dyDescent="0.2">
      <c r="A3183" s="1425" t="s">
        <v>3548</v>
      </c>
      <c r="B3183" s="1162">
        <v>56</v>
      </c>
      <c r="C3183" s="1162">
        <v>56</v>
      </c>
      <c r="D3183" s="1163" t="s">
        <v>5034</v>
      </c>
    </row>
    <row r="3184" spans="1:4" s="1176" customFormat="1" ht="11.25" customHeight="1" x14ac:dyDescent="0.2">
      <c r="A3184" s="1426"/>
      <c r="B3184" s="1157">
        <v>56</v>
      </c>
      <c r="C3184" s="1157">
        <v>56</v>
      </c>
      <c r="D3184" s="1164" t="s">
        <v>11</v>
      </c>
    </row>
    <row r="3185" spans="1:4" s="1176" customFormat="1" ht="11.25" customHeight="1" x14ac:dyDescent="0.2">
      <c r="A3185" s="1425" t="s">
        <v>307</v>
      </c>
      <c r="B3185" s="1162">
        <v>4455</v>
      </c>
      <c r="C3185" s="1162">
        <v>2916</v>
      </c>
      <c r="D3185" s="1163" t="s">
        <v>638</v>
      </c>
    </row>
    <row r="3186" spans="1:4" s="1176" customFormat="1" ht="11.25" customHeight="1" x14ac:dyDescent="0.2">
      <c r="A3186" s="1425"/>
      <c r="B3186" s="1162">
        <v>1186.07</v>
      </c>
      <c r="C3186" s="1162">
        <v>1186.0619999999999</v>
      </c>
      <c r="D3186" s="1163" t="s">
        <v>4267</v>
      </c>
    </row>
    <row r="3187" spans="1:4" s="1176" customFormat="1" ht="11.25" customHeight="1" x14ac:dyDescent="0.2">
      <c r="A3187" s="1425"/>
      <c r="B3187" s="1162">
        <v>53350</v>
      </c>
      <c r="C3187" s="1162">
        <v>53350</v>
      </c>
      <c r="D3187" s="1163" t="s">
        <v>5454</v>
      </c>
    </row>
    <row r="3188" spans="1:4" s="1176" customFormat="1" ht="11.25" customHeight="1" x14ac:dyDescent="0.2">
      <c r="A3188" s="1425"/>
      <c r="B3188" s="1162">
        <v>3550</v>
      </c>
      <c r="C3188" s="1162">
        <v>3514.8786599999999</v>
      </c>
      <c r="D3188" s="1163" t="s">
        <v>5455</v>
      </c>
    </row>
    <row r="3189" spans="1:4" s="1176" customFormat="1" ht="11.25" customHeight="1" x14ac:dyDescent="0.2">
      <c r="A3189" s="1425"/>
      <c r="B3189" s="1162">
        <v>354</v>
      </c>
      <c r="C3189" s="1162">
        <v>354</v>
      </c>
      <c r="D3189" s="1163" t="s">
        <v>4945</v>
      </c>
    </row>
    <row r="3190" spans="1:4" s="1176" customFormat="1" ht="11.25" customHeight="1" x14ac:dyDescent="0.2">
      <c r="A3190" s="1425"/>
      <c r="B3190" s="1162">
        <v>33.06</v>
      </c>
      <c r="C3190" s="1162">
        <v>33.057850000000002</v>
      </c>
      <c r="D3190" s="1163" t="s">
        <v>5015</v>
      </c>
    </row>
    <row r="3191" spans="1:4" s="1176" customFormat="1" ht="11.25" customHeight="1" x14ac:dyDescent="0.2">
      <c r="A3191" s="1425"/>
      <c r="B3191" s="1162">
        <v>80</v>
      </c>
      <c r="C3191" s="1162">
        <v>80</v>
      </c>
      <c r="D3191" s="1163" t="s">
        <v>2751</v>
      </c>
    </row>
    <row r="3192" spans="1:4" s="1176" customFormat="1" ht="11.25" customHeight="1" x14ac:dyDescent="0.2">
      <c r="A3192" s="1426"/>
      <c r="B3192" s="1157">
        <v>63008.13</v>
      </c>
      <c r="C3192" s="1157">
        <v>61433.998509999998</v>
      </c>
      <c r="D3192" s="1164" t="s">
        <v>11</v>
      </c>
    </row>
    <row r="3193" spans="1:4" s="1176" customFormat="1" ht="11.25" customHeight="1" x14ac:dyDescent="0.2">
      <c r="A3193" s="1425" t="s">
        <v>1999</v>
      </c>
      <c r="B3193" s="1162">
        <v>71985.64</v>
      </c>
      <c r="C3193" s="1162">
        <v>71985.631999999998</v>
      </c>
      <c r="D3193" s="1163" t="s">
        <v>1741</v>
      </c>
    </row>
    <row r="3194" spans="1:4" s="1176" customFormat="1" ht="11.25" customHeight="1" x14ac:dyDescent="0.2">
      <c r="A3194" s="1426"/>
      <c r="B3194" s="1157">
        <v>71985.64</v>
      </c>
      <c r="C3194" s="1157">
        <v>71985.631999999998</v>
      </c>
      <c r="D3194" s="1164" t="s">
        <v>11</v>
      </c>
    </row>
    <row r="3195" spans="1:4" s="1176" customFormat="1" ht="11.25" customHeight="1" x14ac:dyDescent="0.2">
      <c r="A3195" s="1425" t="s">
        <v>2000</v>
      </c>
      <c r="B3195" s="1162">
        <v>51572.43</v>
      </c>
      <c r="C3195" s="1162">
        <v>51572.429000000004</v>
      </c>
      <c r="D3195" s="1163" t="s">
        <v>1741</v>
      </c>
    </row>
    <row r="3196" spans="1:4" s="1176" customFormat="1" ht="11.25" customHeight="1" x14ac:dyDescent="0.2">
      <c r="A3196" s="1426"/>
      <c r="B3196" s="1157">
        <v>51572.43</v>
      </c>
      <c r="C3196" s="1157">
        <v>51572.429000000004</v>
      </c>
      <c r="D3196" s="1164" t="s">
        <v>11</v>
      </c>
    </row>
    <row r="3197" spans="1:4" s="1176" customFormat="1" ht="11.25" customHeight="1" x14ac:dyDescent="0.2">
      <c r="A3197" s="1425" t="s">
        <v>2001</v>
      </c>
      <c r="B3197" s="1162">
        <v>15675.94</v>
      </c>
      <c r="C3197" s="1162">
        <v>15675.942999999999</v>
      </c>
      <c r="D3197" s="1163" t="s">
        <v>1741</v>
      </c>
    </row>
    <row r="3198" spans="1:4" s="1176" customFormat="1" ht="11.25" customHeight="1" x14ac:dyDescent="0.2">
      <c r="A3198" s="1426"/>
      <c r="B3198" s="1157">
        <v>15675.94</v>
      </c>
      <c r="C3198" s="1157">
        <v>15675.942999999999</v>
      </c>
      <c r="D3198" s="1164" t="s">
        <v>11</v>
      </c>
    </row>
    <row r="3199" spans="1:4" s="1176" customFormat="1" ht="11.25" customHeight="1" x14ac:dyDescent="0.2">
      <c r="A3199" s="1425" t="s">
        <v>2002</v>
      </c>
      <c r="B3199" s="1162">
        <v>6005.09</v>
      </c>
      <c r="C3199" s="1162">
        <v>6005.0860000000002</v>
      </c>
      <c r="D3199" s="1163" t="s">
        <v>1741</v>
      </c>
    </row>
    <row r="3200" spans="1:4" s="1176" customFormat="1" ht="11.25" customHeight="1" x14ac:dyDescent="0.2">
      <c r="A3200" s="1426"/>
      <c r="B3200" s="1157">
        <v>6005.09</v>
      </c>
      <c r="C3200" s="1157">
        <v>6005.0860000000002</v>
      </c>
      <c r="D3200" s="1164" t="s">
        <v>11</v>
      </c>
    </row>
    <row r="3201" spans="1:4" s="1176" customFormat="1" ht="11.25" customHeight="1" x14ac:dyDescent="0.2">
      <c r="A3201" s="1425" t="s">
        <v>443</v>
      </c>
      <c r="B3201" s="1162">
        <v>240</v>
      </c>
      <c r="C3201" s="1162">
        <v>236.102</v>
      </c>
      <c r="D3201" s="1163" t="s">
        <v>5052</v>
      </c>
    </row>
    <row r="3202" spans="1:4" s="1176" customFormat="1" ht="11.25" customHeight="1" x14ac:dyDescent="0.2">
      <c r="A3202" s="1425"/>
      <c r="B3202" s="1162">
        <v>18582</v>
      </c>
      <c r="C3202" s="1162">
        <v>18582</v>
      </c>
      <c r="D3202" s="1163" t="s">
        <v>662</v>
      </c>
    </row>
    <row r="3203" spans="1:4" s="1176" customFormat="1" ht="11.25" customHeight="1" x14ac:dyDescent="0.2">
      <c r="A3203" s="1425"/>
      <c r="B3203" s="1162">
        <v>30</v>
      </c>
      <c r="C3203" s="1162">
        <v>30</v>
      </c>
      <c r="D3203" s="1163" t="s">
        <v>617</v>
      </c>
    </row>
    <row r="3204" spans="1:4" s="1176" customFormat="1" ht="21" x14ac:dyDescent="0.2">
      <c r="A3204" s="1425"/>
      <c r="B3204" s="1162">
        <v>66</v>
      </c>
      <c r="C3204" s="1162">
        <v>50.6</v>
      </c>
      <c r="D3204" s="1163" t="s">
        <v>660</v>
      </c>
    </row>
    <row r="3205" spans="1:4" s="1176" customFormat="1" ht="21" x14ac:dyDescent="0.2">
      <c r="A3205" s="1425"/>
      <c r="B3205" s="1162">
        <v>35</v>
      </c>
      <c r="C3205" s="1162">
        <v>35</v>
      </c>
      <c r="D3205" s="1163" t="s">
        <v>5034</v>
      </c>
    </row>
    <row r="3206" spans="1:4" s="1176" customFormat="1" ht="11.25" customHeight="1" x14ac:dyDescent="0.2">
      <c r="A3206" s="1426"/>
      <c r="B3206" s="1157">
        <v>18953</v>
      </c>
      <c r="C3206" s="1157">
        <v>18933.702000000001</v>
      </c>
      <c r="D3206" s="1164" t="s">
        <v>11</v>
      </c>
    </row>
    <row r="3207" spans="1:4" s="1176" customFormat="1" ht="11.25" customHeight="1" x14ac:dyDescent="0.2">
      <c r="A3207" s="1425" t="s">
        <v>4406</v>
      </c>
      <c r="B3207" s="1162">
        <v>1487</v>
      </c>
      <c r="C3207" s="1162">
        <v>1487</v>
      </c>
      <c r="D3207" s="1163" t="s">
        <v>5009</v>
      </c>
    </row>
    <row r="3208" spans="1:4" s="1176" customFormat="1" ht="11.25" customHeight="1" x14ac:dyDescent="0.2">
      <c r="A3208" s="1426"/>
      <c r="B3208" s="1157">
        <v>1487</v>
      </c>
      <c r="C3208" s="1157">
        <v>1487</v>
      </c>
      <c r="D3208" s="1164" t="s">
        <v>11</v>
      </c>
    </row>
    <row r="3209" spans="1:4" s="1176" customFormat="1" ht="11.25" customHeight="1" x14ac:dyDescent="0.2">
      <c r="A3209" s="1425" t="s">
        <v>2003</v>
      </c>
      <c r="B3209" s="1162">
        <v>96.6</v>
      </c>
      <c r="C3209" s="1162">
        <v>68.599999999999994</v>
      </c>
      <c r="D3209" s="1163" t="s">
        <v>639</v>
      </c>
    </row>
    <row r="3210" spans="1:4" s="1176" customFormat="1" ht="11.25" customHeight="1" x14ac:dyDescent="0.2">
      <c r="A3210" s="1426"/>
      <c r="B3210" s="1157">
        <v>96.6</v>
      </c>
      <c r="C3210" s="1157">
        <v>68.599999999999994</v>
      </c>
      <c r="D3210" s="1164" t="s">
        <v>11</v>
      </c>
    </row>
    <row r="3211" spans="1:4" s="1176" customFormat="1" ht="11.25" customHeight="1" x14ac:dyDescent="0.2">
      <c r="A3211" s="1425" t="s">
        <v>5456</v>
      </c>
      <c r="B3211" s="1162">
        <v>83.62</v>
      </c>
      <c r="C3211" s="1162">
        <v>0</v>
      </c>
      <c r="D3211" s="1163" t="s">
        <v>3492</v>
      </c>
    </row>
    <row r="3212" spans="1:4" s="1176" customFormat="1" ht="11.25" customHeight="1" x14ac:dyDescent="0.2">
      <c r="A3212" s="1426"/>
      <c r="B3212" s="1157">
        <v>83.62</v>
      </c>
      <c r="C3212" s="1157">
        <v>0</v>
      </c>
      <c r="D3212" s="1164" t="s">
        <v>11</v>
      </c>
    </row>
    <row r="3213" spans="1:4" s="1176" customFormat="1" ht="11.25" customHeight="1" x14ac:dyDescent="0.2">
      <c r="A3213" s="1425" t="s">
        <v>5457</v>
      </c>
      <c r="B3213" s="1162">
        <v>382.89000000000004</v>
      </c>
      <c r="C3213" s="1162">
        <v>382.88</v>
      </c>
      <c r="D3213" s="1163" t="s">
        <v>3492</v>
      </c>
    </row>
    <row r="3214" spans="1:4" s="1176" customFormat="1" ht="11.25" customHeight="1" x14ac:dyDescent="0.2">
      <c r="A3214" s="1426"/>
      <c r="B3214" s="1157">
        <v>382.89000000000004</v>
      </c>
      <c r="C3214" s="1157">
        <v>382.88</v>
      </c>
      <c r="D3214" s="1164" t="s">
        <v>11</v>
      </c>
    </row>
    <row r="3215" spans="1:4" s="1176" customFormat="1" ht="11.25" customHeight="1" x14ac:dyDescent="0.2">
      <c r="A3215" s="1425" t="s">
        <v>3947</v>
      </c>
      <c r="B3215" s="1162">
        <v>471.15</v>
      </c>
      <c r="C3215" s="1162">
        <v>471.15</v>
      </c>
      <c r="D3215" s="1163" t="s">
        <v>3791</v>
      </c>
    </row>
    <row r="3216" spans="1:4" s="1176" customFormat="1" ht="11.25" customHeight="1" x14ac:dyDescent="0.2">
      <c r="A3216" s="1426"/>
      <c r="B3216" s="1157">
        <v>471.15</v>
      </c>
      <c r="C3216" s="1157">
        <v>471.15</v>
      </c>
      <c r="D3216" s="1164" t="s">
        <v>11</v>
      </c>
    </row>
    <row r="3217" spans="1:4" s="1176" customFormat="1" ht="11.25" customHeight="1" x14ac:dyDescent="0.2">
      <c r="A3217" s="1425" t="s">
        <v>5458</v>
      </c>
      <c r="B3217" s="1162">
        <v>115.75</v>
      </c>
      <c r="C3217" s="1162">
        <v>115.74600000000001</v>
      </c>
      <c r="D3217" s="1163" t="s">
        <v>3492</v>
      </c>
    </row>
    <row r="3218" spans="1:4" s="1176" customFormat="1" ht="11.25" customHeight="1" x14ac:dyDescent="0.2">
      <c r="A3218" s="1426"/>
      <c r="B3218" s="1157">
        <v>115.75</v>
      </c>
      <c r="C3218" s="1157">
        <v>115.74600000000001</v>
      </c>
      <c r="D3218" s="1164" t="s">
        <v>11</v>
      </c>
    </row>
    <row r="3219" spans="1:4" s="1176" customFormat="1" ht="11.25" customHeight="1" x14ac:dyDescent="0.2">
      <c r="A3219" s="1425" t="s">
        <v>5459</v>
      </c>
      <c r="B3219" s="1162">
        <v>150</v>
      </c>
      <c r="C3219" s="1162">
        <v>150</v>
      </c>
      <c r="D3219" s="1163" t="s">
        <v>3492</v>
      </c>
    </row>
    <row r="3220" spans="1:4" s="1176" customFormat="1" ht="11.25" customHeight="1" x14ac:dyDescent="0.2">
      <c r="A3220" s="1426"/>
      <c r="B3220" s="1157">
        <v>150</v>
      </c>
      <c r="C3220" s="1157">
        <v>150</v>
      </c>
      <c r="D3220" s="1164" t="s">
        <v>11</v>
      </c>
    </row>
    <row r="3221" spans="1:4" s="1176" customFormat="1" ht="11.25" customHeight="1" x14ac:dyDescent="0.2">
      <c r="A3221" s="1425" t="s">
        <v>5460</v>
      </c>
      <c r="B3221" s="1162">
        <v>149.52000000000001</v>
      </c>
      <c r="C3221" s="1162">
        <v>149.52000000000001</v>
      </c>
      <c r="D3221" s="1163" t="s">
        <v>3492</v>
      </c>
    </row>
    <row r="3222" spans="1:4" s="1176" customFormat="1" ht="11.25" customHeight="1" x14ac:dyDescent="0.2">
      <c r="A3222" s="1426"/>
      <c r="B3222" s="1157">
        <v>149.52000000000001</v>
      </c>
      <c r="C3222" s="1157">
        <v>149.52000000000001</v>
      </c>
      <c r="D3222" s="1164" t="s">
        <v>11</v>
      </c>
    </row>
    <row r="3223" spans="1:4" s="1176" customFormat="1" ht="11.25" customHeight="1" x14ac:dyDescent="0.2">
      <c r="A3223" s="1425" t="s">
        <v>3420</v>
      </c>
      <c r="B3223" s="1162">
        <v>94.45</v>
      </c>
      <c r="C3223" s="1162">
        <v>94.45</v>
      </c>
      <c r="D3223" s="1163" t="s">
        <v>639</v>
      </c>
    </row>
    <row r="3224" spans="1:4" s="1176" customFormat="1" ht="11.25" customHeight="1" x14ac:dyDescent="0.2">
      <c r="A3224" s="1425"/>
      <c r="B3224" s="1162">
        <v>398.16</v>
      </c>
      <c r="C3224" s="1162">
        <v>398.16</v>
      </c>
      <c r="D3224" s="1163" t="s">
        <v>3492</v>
      </c>
    </row>
    <row r="3225" spans="1:4" s="1176" customFormat="1" ht="11.25" customHeight="1" x14ac:dyDescent="0.2">
      <c r="A3225" s="1426"/>
      <c r="B3225" s="1157">
        <v>492.61</v>
      </c>
      <c r="C3225" s="1157">
        <v>492.61</v>
      </c>
      <c r="D3225" s="1164" t="s">
        <v>11</v>
      </c>
    </row>
    <row r="3226" spans="1:4" s="1176" customFormat="1" ht="11.25" customHeight="1" x14ac:dyDescent="0.2">
      <c r="A3226" s="1425" t="s">
        <v>3948</v>
      </c>
      <c r="B3226" s="1162">
        <v>249.5</v>
      </c>
      <c r="C3226" s="1162">
        <v>249.5</v>
      </c>
      <c r="D3226" s="1163" t="s">
        <v>3791</v>
      </c>
    </row>
    <row r="3227" spans="1:4" s="1176" customFormat="1" ht="11.25" customHeight="1" x14ac:dyDescent="0.2">
      <c r="A3227" s="1426"/>
      <c r="B3227" s="1157">
        <v>249.5</v>
      </c>
      <c r="C3227" s="1157">
        <v>249.5</v>
      </c>
      <c r="D3227" s="1164" t="s">
        <v>11</v>
      </c>
    </row>
    <row r="3228" spans="1:4" s="1176" customFormat="1" ht="11.25" customHeight="1" x14ac:dyDescent="0.2">
      <c r="A3228" s="1425" t="s">
        <v>5461</v>
      </c>
      <c r="B3228" s="1162">
        <v>50</v>
      </c>
      <c r="C3228" s="1162">
        <v>50</v>
      </c>
      <c r="D3228" s="1163" t="s">
        <v>3300</v>
      </c>
    </row>
    <row r="3229" spans="1:4" s="1176" customFormat="1" ht="11.25" customHeight="1" x14ac:dyDescent="0.2">
      <c r="A3229" s="1426"/>
      <c r="B3229" s="1157">
        <v>50</v>
      </c>
      <c r="C3229" s="1157">
        <v>50</v>
      </c>
      <c r="D3229" s="1164" t="s">
        <v>11</v>
      </c>
    </row>
    <row r="3230" spans="1:4" s="1176" customFormat="1" ht="11.25" customHeight="1" x14ac:dyDescent="0.2">
      <c r="A3230" s="1425" t="s">
        <v>2004</v>
      </c>
      <c r="B3230" s="1162">
        <v>50</v>
      </c>
      <c r="C3230" s="1162">
        <v>50</v>
      </c>
      <c r="D3230" s="1163" t="s">
        <v>2641</v>
      </c>
    </row>
    <row r="3231" spans="1:4" s="1176" customFormat="1" ht="11.25" customHeight="1" x14ac:dyDescent="0.2">
      <c r="A3231" s="1426"/>
      <c r="B3231" s="1157">
        <v>50</v>
      </c>
      <c r="C3231" s="1157">
        <v>50</v>
      </c>
      <c r="D3231" s="1164" t="s">
        <v>11</v>
      </c>
    </row>
    <row r="3232" spans="1:4" s="1176" customFormat="1" ht="11.25" customHeight="1" x14ac:dyDescent="0.2">
      <c r="A3232" s="1425" t="s">
        <v>3421</v>
      </c>
      <c r="B3232" s="1162">
        <v>103.46</v>
      </c>
      <c r="C3232" s="1162">
        <v>103.453</v>
      </c>
      <c r="D3232" s="1163" t="s">
        <v>3492</v>
      </c>
    </row>
    <row r="3233" spans="1:4" s="1176" customFormat="1" ht="11.25" customHeight="1" x14ac:dyDescent="0.2">
      <c r="A3233" s="1426"/>
      <c r="B3233" s="1157">
        <v>103.46</v>
      </c>
      <c r="C3233" s="1157">
        <v>103.453</v>
      </c>
      <c r="D3233" s="1164" t="s">
        <v>11</v>
      </c>
    </row>
    <row r="3234" spans="1:4" s="1176" customFormat="1" ht="21" x14ac:dyDescent="0.2">
      <c r="A3234" s="1425" t="s">
        <v>3949</v>
      </c>
      <c r="B3234" s="1162">
        <v>188</v>
      </c>
      <c r="C3234" s="1162">
        <v>188</v>
      </c>
      <c r="D3234" s="1163" t="s">
        <v>661</v>
      </c>
    </row>
    <row r="3235" spans="1:4" s="1176" customFormat="1" ht="11.25" customHeight="1" x14ac:dyDescent="0.2">
      <c r="A3235" s="1425"/>
      <c r="B3235" s="1162">
        <v>2195</v>
      </c>
      <c r="C3235" s="1162">
        <v>2195</v>
      </c>
      <c r="D3235" s="1163" t="s">
        <v>662</v>
      </c>
    </row>
    <row r="3236" spans="1:4" s="1176" customFormat="1" ht="11.25" customHeight="1" x14ac:dyDescent="0.2">
      <c r="A3236" s="1426"/>
      <c r="B3236" s="1157">
        <v>2383</v>
      </c>
      <c r="C3236" s="1157">
        <v>2383</v>
      </c>
      <c r="D3236" s="1164" t="s">
        <v>11</v>
      </c>
    </row>
    <row r="3237" spans="1:4" s="1176" customFormat="1" ht="11.25" customHeight="1" x14ac:dyDescent="0.2">
      <c r="A3237" s="1425" t="s">
        <v>5462</v>
      </c>
      <c r="B3237" s="1162">
        <v>117.09</v>
      </c>
      <c r="C3237" s="1162">
        <v>117.086</v>
      </c>
      <c r="D3237" s="1163" t="s">
        <v>3492</v>
      </c>
    </row>
    <row r="3238" spans="1:4" s="1176" customFormat="1" ht="11.25" customHeight="1" x14ac:dyDescent="0.2">
      <c r="A3238" s="1426"/>
      <c r="B3238" s="1157">
        <v>117.09</v>
      </c>
      <c r="C3238" s="1157">
        <v>117.086</v>
      </c>
      <c r="D3238" s="1164" t="s">
        <v>11</v>
      </c>
    </row>
    <row r="3239" spans="1:4" s="1176" customFormat="1" ht="11.25" customHeight="1" x14ac:dyDescent="0.2">
      <c r="A3239" s="1425" t="s">
        <v>4552</v>
      </c>
      <c r="B3239" s="1162">
        <v>200</v>
      </c>
      <c r="C3239" s="1162">
        <v>200</v>
      </c>
      <c r="D3239" s="1163" t="s">
        <v>505</v>
      </c>
    </row>
    <row r="3240" spans="1:4" s="1176" customFormat="1" ht="11.25" customHeight="1" x14ac:dyDescent="0.2">
      <c r="A3240" s="1426"/>
      <c r="B3240" s="1157">
        <v>200</v>
      </c>
      <c r="C3240" s="1157">
        <v>200</v>
      </c>
      <c r="D3240" s="1164" t="s">
        <v>11</v>
      </c>
    </row>
    <row r="3241" spans="1:4" s="1176" customFormat="1" ht="11.25" customHeight="1" x14ac:dyDescent="0.2">
      <c r="A3241" s="1425" t="s">
        <v>3422</v>
      </c>
      <c r="B3241" s="1162">
        <v>6894.34</v>
      </c>
      <c r="C3241" s="1162">
        <v>6894.3300000000008</v>
      </c>
      <c r="D3241" s="1163" t="s">
        <v>1741</v>
      </c>
    </row>
    <row r="3242" spans="1:4" s="1176" customFormat="1" ht="11.25" customHeight="1" x14ac:dyDescent="0.2">
      <c r="A3242" s="1426"/>
      <c r="B3242" s="1157">
        <v>6894.34</v>
      </c>
      <c r="C3242" s="1157">
        <v>6894.3300000000008</v>
      </c>
      <c r="D3242" s="1164" t="s">
        <v>11</v>
      </c>
    </row>
    <row r="3243" spans="1:4" s="1176" customFormat="1" ht="11.25" customHeight="1" x14ac:dyDescent="0.2">
      <c r="A3243" s="1425" t="s">
        <v>2005</v>
      </c>
      <c r="B3243" s="1162">
        <v>11349.39</v>
      </c>
      <c r="C3243" s="1162">
        <v>11349.386999999999</v>
      </c>
      <c r="D3243" s="1163" t="s">
        <v>1741</v>
      </c>
    </row>
    <row r="3244" spans="1:4" s="1176" customFormat="1" ht="11.25" customHeight="1" x14ac:dyDescent="0.2">
      <c r="A3244" s="1426"/>
      <c r="B3244" s="1157">
        <v>11349.39</v>
      </c>
      <c r="C3244" s="1157">
        <v>11349.386999999999</v>
      </c>
      <c r="D3244" s="1164" t="s">
        <v>11</v>
      </c>
    </row>
    <row r="3245" spans="1:4" s="1176" customFormat="1" ht="11.25" customHeight="1" x14ac:dyDescent="0.2">
      <c r="A3245" s="1425" t="s">
        <v>2006</v>
      </c>
      <c r="B3245" s="1162">
        <v>8574.7799999999988</v>
      </c>
      <c r="C3245" s="1162">
        <v>8574.7800000000007</v>
      </c>
      <c r="D3245" s="1163" t="s">
        <v>1741</v>
      </c>
    </row>
    <row r="3246" spans="1:4" s="1176" customFormat="1" ht="11.25" customHeight="1" x14ac:dyDescent="0.2">
      <c r="A3246" s="1426"/>
      <c r="B3246" s="1157">
        <v>8574.7799999999988</v>
      </c>
      <c r="C3246" s="1157">
        <v>8574.7800000000007</v>
      </c>
      <c r="D3246" s="1164" t="s">
        <v>11</v>
      </c>
    </row>
    <row r="3247" spans="1:4" s="1176" customFormat="1" ht="11.25" customHeight="1" x14ac:dyDescent="0.2">
      <c r="A3247" s="1425" t="s">
        <v>5463</v>
      </c>
      <c r="B3247" s="1162">
        <v>620.16999999999996</v>
      </c>
      <c r="C3247" s="1162">
        <v>620.17100000000005</v>
      </c>
      <c r="D3247" s="1163" t="s">
        <v>1741</v>
      </c>
    </row>
    <row r="3248" spans="1:4" s="1176" customFormat="1" ht="11.25" customHeight="1" x14ac:dyDescent="0.2">
      <c r="A3248" s="1426"/>
      <c r="B3248" s="1157">
        <v>620.16999999999996</v>
      </c>
      <c r="C3248" s="1157">
        <v>620.17100000000005</v>
      </c>
      <c r="D3248" s="1164" t="s">
        <v>11</v>
      </c>
    </row>
    <row r="3249" spans="1:4" s="1176" customFormat="1" ht="11.25" customHeight="1" x14ac:dyDescent="0.2">
      <c r="A3249" s="1425" t="s">
        <v>2720</v>
      </c>
      <c r="B3249" s="1162">
        <v>7480.4400000000005</v>
      </c>
      <c r="C3249" s="1162">
        <v>7480.4440000000004</v>
      </c>
      <c r="D3249" s="1163" t="s">
        <v>1741</v>
      </c>
    </row>
    <row r="3250" spans="1:4" s="1176" customFormat="1" ht="11.25" customHeight="1" x14ac:dyDescent="0.2">
      <c r="A3250" s="1426"/>
      <c r="B3250" s="1157">
        <v>7480.4400000000005</v>
      </c>
      <c r="C3250" s="1157">
        <v>7480.4440000000004</v>
      </c>
      <c r="D3250" s="1164" t="s">
        <v>11</v>
      </c>
    </row>
    <row r="3251" spans="1:4" s="1176" customFormat="1" ht="11.25" customHeight="1" x14ac:dyDescent="0.2">
      <c r="A3251" s="1425" t="s">
        <v>2007</v>
      </c>
      <c r="B3251" s="1162">
        <v>15718.609999999999</v>
      </c>
      <c r="C3251" s="1162">
        <v>15718.61</v>
      </c>
      <c r="D3251" s="1163" t="s">
        <v>1741</v>
      </c>
    </row>
    <row r="3252" spans="1:4" s="1176" customFormat="1" ht="11.25" customHeight="1" x14ac:dyDescent="0.2">
      <c r="A3252" s="1426"/>
      <c r="B3252" s="1157">
        <v>15718.609999999999</v>
      </c>
      <c r="C3252" s="1157">
        <v>15718.61</v>
      </c>
      <c r="D3252" s="1164" t="s">
        <v>11</v>
      </c>
    </row>
    <row r="3253" spans="1:4" s="1176" customFormat="1" ht="11.25" customHeight="1" x14ac:dyDescent="0.2">
      <c r="A3253" s="1425" t="s">
        <v>2008</v>
      </c>
      <c r="B3253" s="1162">
        <v>8775.7800000000007</v>
      </c>
      <c r="C3253" s="1162">
        <v>8775.7800000000007</v>
      </c>
      <c r="D3253" s="1163" t="s">
        <v>1741</v>
      </c>
    </row>
    <row r="3254" spans="1:4" s="1176" customFormat="1" ht="11.25" customHeight="1" x14ac:dyDescent="0.2">
      <c r="A3254" s="1426"/>
      <c r="B3254" s="1157">
        <v>8775.7800000000007</v>
      </c>
      <c r="C3254" s="1157">
        <v>8775.7800000000007</v>
      </c>
      <c r="D3254" s="1164" t="s">
        <v>11</v>
      </c>
    </row>
    <row r="3255" spans="1:4" s="1176" customFormat="1" ht="11.25" customHeight="1" x14ac:dyDescent="0.2">
      <c r="A3255" s="1425" t="s">
        <v>2009</v>
      </c>
      <c r="B3255" s="1162">
        <v>14623.380000000001</v>
      </c>
      <c r="C3255" s="1162">
        <v>14623.370999999999</v>
      </c>
      <c r="D3255" s="1163" t="s">
        <v>1741</v>
      </c>
    </row>
    <row r="3256" spans="1:4" s="1176" customFormat="1" ht="11.25" customHeight="1" x14ac:dyDescent="0.2">
      <c r="A3256" s="1425"/>
      <c r="B3256" s="1162">
        <v>50</v>
      </c>
      <c r="C3256" s="1162">
        <v>50</v>
      </c>
      <c r="D3256" s="1163" t="s">
        <v>720</v>
      </c>
    </row>
    <row r="3257" spans="1:4" s="1176" customFormat="1" ht="11.25" customHeight="1" x14ac:dyDescent="0.2">
      <c r="A3257" s="1426"/>
      <c r="B3257" s="1157">
        <v>14673.380000000001</v>
      </c>
      <c r="C3257" s="1157">
        <v>14673.370999999999</v>
      </c>
      <c r="D3257" s="1164" t="s">
        <v>11</v>
      </c>
    </row>
    <row r="3258" spans="1:4" s="1176" customFormat="1" ht="11.25" customHeight="1" x14ac:dyDescent="0.2">
      <c r="A3258" s="1425" t="s">
        <v>2010</v>
      </c>
      <c r="B3258" s="1162">
        <v>38959.9</v>
      </c>
      <c r="C3258" s="1162">
        <v>38959.888999999996</v>
      </c>
      <c r="D3258" s="1163" t="s">
        <v>1741</v>
      </c>
    </row>
    <row r="3259" spans="1:4" s="1176" customFormat="1" ht="11.25" customHeight="1" x14ac:dyDescent="0.2">
      <c r="A3259" s="1426"/>
      <c r="B3259" s="1157">
        <v>38959.9</v>
      </c>
      <c r="C3259" s="1157">
        <v>38959.888999999996</v>
      </c>
      <c r="D3259" s="1164" t="s">
        <v>11</v>
      </c>
    </row>
    <row r="3260" spans="1:4" s="1176" customFormat="1" ht="11.25" customHeight="1" x14ac:dyDescent="0.2">
      <c r="A3260" s="1425" t="s">
        <v>3423</v>
      </c>
      <c r="B3260" s="1162">
        <v>6385.37</v>
      </c>
      <c r="C3260" s="1162">
        <v>6385.3720000000003</v>
      </c>
      <c r="D3260" s="1163" t="s">
        <v>1741</v>
      </c>
    </row>
    <row r="3261" spans="1:4" s="1176" customFormat="1" ht="11.25" customHeight="1" x14ac:dyDescent="0.2">
      <c r="A3261" s="1426"/>
      <c r="B3261" s="1157">
        <v>6385.37</v>
      </c>
      <c r="C3261" s="1157">
        <v>6385.3720000000003</v>
      </c>
      <c r="D3261" s="1164" t="s">
        <v>11</v>
      </c>
    </row>
    <row r="3262" spans="1:4" s="1176" customFormat="1" ht="11.25" customHeight="1" x14ac:dyDescent="0.2">
      <c r="A3262" s="1425" t="s">
        <v>2721</v>
      </c>
      <c r="B3262" s="1162">
        <v>7689.35</v>
      </c>
      <c r="C3262" s="1162">
        <v>7689.348</v>
      </c>
      <c r="D3262" s="1163" t="s">
        <v>1741</v>
      </c>
    </row>
    <row r="3263" spans="1:4" s="1176" customFormat="1" ht="11.25" customHeight="1" x14ac:dyDescent="0.2">
      <c r="A3263" s="1426"/>
      <c r="B3263" s="1157">
        <v>7689.35</v>
      </c>
      <c r="C3263" s="1157">
        <v>7689.348</v>
      </c>
      <c r="D3263" s="1164" t="s">
        <v>11</v>
      </c>
    </row>
    <row r="3264" spans="1:4" s="1176" customFormat="1" ht="11.25" customHeight="1" x14ac:dyDescent="0.2">
      <c r="A3264" s="1425" t="s">
        <v>5464</v>
      </c>
      <c r="B3264" s="1162">
        <v>94.83</v>
      </c>
      <c r="C3264" s="1162">
        <v>94.826000000000008</v>
      </c>
      <c r="D3264" s="1163" t="s">
        <v>1741</v>
      </c>
    </row>
    <row r="3265" spans="1:4" s="1176" customFormat="1" ht="11.25" customHeight="1" x14ac:dyDescent="0.2">
      <c r="A3265" s="1426"/>
      <c r="B3265" s="1157">
        <v>94.83</v>
      </c>
      <c r="C3265" s="1157">
        <v>94.826000000000008</v>
      </c>
      <c r="D3265" s="1164" t="s">
        <v>11</v>
      </c>
    </row>
    <row r="3266" spans="1:4" s="1176" customFormat="1" ht="11.25" customHeight="1" x14ac:dyDescent="0.2">
      <c r="A3266" s="1425" t="s">
        <v>2011</v>
      </c>
      <c r="B3266" s="1162">
        <v>2973.35</v>
      </c>
      <c r="C3266" s="1162">
        <v>2973.3469999999998</v>
      </c>
      <c r="D3266" s="1163" t="s">
        <v>1741</v>
      </c>
    </row>
    <row r="3267" spans="1:4" s="1176" customFormat="1" ht="11.25" customHeight="1" x14ac:dyDescent="0.2">
      <c r="A3267" s="1426"/>
      <c r="B3267" s="1157">
        <v>2973.35</v>
      </c>
      <c r="C3267" s="1157">
        <v>2973.3469999999998</v>
      </c>
      <c r="D3267" s="1164" t="s">
        <v>11</v>
      </c>
    </row>
    <row r="3268" spans="1:4" s="1176" customFormat="1" ht="11.25" customHeight="1" x14ac:dyDescent="0.2">
      <c r="A3268" s="1425" t="s">
        <v>2012</v>
      </c>
      <c r="B3268" s="1162">
        <v>31731.129999999997</v>
      </c>
      <c r="C3268" s="1162">
        <v>31731.133999999998</v>
      </c>
      <c r="D3268" s="1163" t="s">
        <v>1741</v>
      </c>
    </row>
    <row r="3269" spans="1:4" s="1176" customFormat="1" ht="11.25" customHeight="1" x14ac:dyDescent="0.2">
      <c r="A3269" s="1426"/>
      <c r="B3269" s="1157">
        <v>31731.129999999997</v>
      </c>
      <c r="C3269" s="1157">
        <v>31731.133999999998</v>
      </c>
      <c r="D3269" s="1164" t="s">
        <v>11</v>
      </c>
    </row>
    <row r="3270" spans="1:4" s="1176" customFormat="1" ht="11.25" customHeight="1" x14ac:dyDescent="0.2">
      <c r="A3270" s="1425" t="s">
        <v>2013</v>
      </c>
      <c r="B3270" s="1162">
        <v>6193.85</v>
      </c>
      <c r="C3270" s="1162">
        <v>6193.8459999999995</v>
      </c>
      <c r="D3270" s="1163" t="s">
        <v>1741</v>
      </c>
    </row>
    <row r="3271" spans="1:4" s="1176" customFormat="1" ht="11.25" customHeight="1" x14ac:dyDescent="0.2">
      <c r="A3271" s="1426"/>
      <c r="B3271" s="1157">
        <v>6193.85</v>
      </c>
      <c r="C3271" s="1157">
        <v>6193.8459999999995</v>
      </c>
      <c r="D3271" s="1164" t="s">
        <v>11</v>
      </c>
    </row>
    <row r="3272" spans="1:4" s="1176" customFormat="1" ht="11.25" customHeight="1" x14ac:dyDescent="0.2">
      <c r="A3272" s="1425" t="s">
        <v>2014</v>
      </c>
      <c r="B3272" s="1162">
        <v>18557.72</v>
      </c>
      <c r="C3272" s="1162">
        <v>18557.715</v>
      </c>
      <c r="D3272" s="1163" t="s">
        <v>1741</v>
      </c>
    </row>
    <row r="3273" spans="1:4" s="1176" customFormat="1" ht="11.25" customHeight="1" x14ac:dyDescent="0.2">
      <c r="A3273" s="1426"/>
      <c r="B3273" s="1157">
        <v>18557.72</v>
      </c>
      <c r="C3273" s="1157">
        <v>18557.715</v>
      </c>
      <c r="D3273" s="1164" t="s">
        <v>11</v>
      </c>
    </row>
    <row r="3274" spans="1:4" s="1176" customFormat="1" ht="11.25" customHeight="1" x14ac:dyDescent="0.2">
      <c r="A3274" s="1425" t="s">
        <v>5465</v>
      </c>
      <c r="B3274" s="1162">
        <v>500</v>
      </c>
      <c r="C3274" s="1162">
        <v>500</v>
      </c>
      <c r="D3274" s="1163" t="s">
        <v>3492</v>
      </c>
    </row>
    <row r="3275" spans="1:4" s="1176" customFormat="1" ht="11.25" customHeight="1" x14ac:dyDescent="0.2">
      <c r="A3275" s="1426"/>
      <c r="B3275" s="1157">
        <v>500</v>
      </c>
      <c r="C3275" s="1157">
        <v>500</v>
      </c>
      <c r="D3275" s="1164" t="s">
        <v>11</v>
      </c>
    </row>
    <row r="3276" spans="1:4" s="1176" customFormat="1" ht="11.25" customHeight="1" x14ac:dyDescent="0.2">
      <c r="A3276" s="1425" t="s">
        <v>4520</v>
      </c>
      <c r="B3276" s="1162">
        <v>500</v>
      </c>
      <c r="C3276" s="1162">
        <v>500</v>
      </c>
      <c r="D3276" s="1163" t="s">
        <v>4966</v>
      </c>
    </row>
    <row r="3277" spans="1:4" s="1176" customFormat="1" ht="11.25" customHeight="1" x14ac:dyDescent="0.2">
      <c r="A3277" s="1426"/>
      <c r="B3277" s="1157">
        <v>500</v>
      </c>
      <c r="C3277" s="1157">
        <v>500</v>
      </c>
      <c r="D3277" s="1164" t="s">
        <v>11</v>
      </c>
    </row>
    <row r="3278" spans="1:4" s="1176" customFormat="1" ht="11.25" customHeight="1" x14ac:dyDescent="0.2">
      <c r="A3278" s="1425" t="s">
        <v>3424</v>
      </c>
      <c r="B3278" s="1162">
        <v>150</v>
      </c>
      <c r="C3278" s="1162">
        <v>150</v>
      </c>
      <c r="D3278" s="1163" t="s">
        <v>4945</v>
      </c>
    </row>
    <row r="3279" spans="1:4" s="1176" customFormat="1" ht="11.25" customHeight="1" x14ac:dyDescent="0.2">
      <c r="A3279" s="1426"/>
      <c r="B3279" s="1157">
        <v>150</v>
      </c>
      <c r="C3279" s="1157">
        <v>150</v>
      </c>
      <c r="D3279" s="1164" t="s">
        <v>11</v>
      </c>
    </row>
    <row r="3280" spans="1:4" s="1176" customFormat="1" ht="11.25" customHeight="1" x14ac:dyDescent="0.2">
      <c r="A3280" s="1425" t="s">
        <v>5466</v>
      </c>
      <c r="B3280" s="1162">
        <v>72.02</v>
      </c>
      <c r="C3280" s="1162">
        <v>72.016999999999996</v>
      </c>
      <c r="D3280" s="1163" t="s">
        <v>3492</v>
      </c>
    </row>
    <row r="3281" spans="1:4" s="1176" customFormat="1" ht="11.25" customHeight="1" x14ac:dyDescent="0.2">
      <c r="A3281" s="1426"/>
      <c r="B3281" s="1157">
        <v>72.02</v>
      </c>
      <c r="C3281" s="1157">
        <v>72.016999999999996</v>
      </c>
      <c r="D3281" s="1164" t="s">
        <v>11</v>
      </c>
    </row>
    <row r="3282" spans="1:4" s="1176" customFormat="1" ht="11.25" customHeight="1" x14ac:dyDescent="0.2">
      <c r="A3282" s="1425" t="s">
        <v>3950</v>
      </c>
      <c r="B3282" s="1162">
        <v>900</v>
      </c>
      <c r="C3282" s="1162">
        <v>900</v>
      </c>
      <c r="D3282" s="1163" t="s">
        <v>5008</v>
      </c>
    </row>
    <row r="3283" spans="1:4" s="1176" customFormat="1" ht="11.25" customHeight="1" x14ac:dyDescent="0.2">
      <c r="A3283" s="1426"/>
      <c r="B3283" s="1157">
        <v>900</v>
      </c>
      <c r="C3283" s="1157">
        <v>900</v>
      </c>
      <c r="D3283" s="1164" t="s">
        <v>11</v>
      </c>
    </row>
    <row r="3284" spans="1:4" s="1176" customFormat="1" ht="11.25" customHeight="1" x14ac:dyDescent="0.2">
      <c r="A3284" s="1425" t="s">
        <v>5467</v>
      </c>
      <c r="B3284" s="1162">
        <v>150</v>
      </c>
      <c r="C3284" s="1162">
        <v>149.99600000000001</v>
      </c>
      <c r="D3284" s="1163" t="s">
        <v>3492</v>
      </c>
    </row>
    <row r="3285" spans="1:4" s="1176" customFormat="1" ht="11.25" customHeight="1" x14ac:dyDescent="0.2">
      <c r="A3285" s="1426"/>
      <c r="B3285" s="1157">
        <v>150</v>
      </c>
      <c r="C3285" s="1157">
        <v>149.99600000000001</v>
      </c>
      <c r="D3285" s="1164" t="s">
        <v>11</v>
      </c>
    </row>
    <row r="3286" spans="1:4" s="1176" customFormat="1" ht="11.25" customHeight="1" x14ac:dyDescent="0.2">
      <c r="A3286" s="1425" t="s">
        <v>2015</v>
      </c>
      <c r="B3286" s="1162">
        <v>4601.5</v>
      </c>
      <c r="C3286" s="1162">
        <v>4601.5029999999997</v>
      </c>
      <c r="D3286" s="1163" t="s">
        <v>1741</v>
      </c>
    </row>
    <row r="3287" spans="1:4" s="1176" customFormat="1" ht="11.25" customHeight="1" x14ac:dyDescent="0.2">
      <c r="A3287" s="1426"/>
      <c r="B3287" s="1157">
        <v>4601.5</v>
      </c>
      <c r="C3287" s="1157">
        <v>4601.5029999999997</v>
      </c>
      <c r="D3287" s="1164" t="s">
        <v>11</v>
      </c>
    </row>
    <row r="3288" spans="1:4" s="1176" customFormat="1" ht="11.25" customHeight="1" x14ac:dyDescent="0.2">
      <c r="A3288" s="1425" t="s">
        <v>3533</v>
      </c>
      <c r="B3288" s="1162">
        <v>197</v>
      </c>
      <c r="C3288" s="1162">
        <v>197</v>
      </c>
      <c r="D3288" s="1163" t="s">
        <v>4945</v>
      </c>
    </row>
    <row r="3289" spans="1:4" s="1176" customFormat="1" ht="11.25" customHeight="1" x14ac:dyDescent="0.2">
      <c r="A3289" s="1426"/>
      <c r="B3289" s="1157">
        <v>197</v>
      </c>
      <c r="C3289" s="1157">
        <v>197</v>
      </c>
      <c r="D3289" s="1164" t="s">
        <v>11</v>
      </c>
    </row>
    <row r="3290" spans="1:4" s="1176" customFormat="1" ht="11.25" customHeight="1" x14ac:dyDescent="0.2">
      <c r="A3290" s="1425" t="s">
        <v>5468</v>
      </c>
      <c r="B3290" s="1162">
        <v>130</v>
      </c>
      <c r="C3290" s="1162">
        <v>0</v>
      </c>
      <c r="D3290" s="1163" t="s">
        <v>3213</v>
      </c>
    </row>
    <row r="3291" spans="1:4" s="1176" customFormat="1" ht="11.25" customHeight="1" x14ac:dyDescent="0.2">
      <c r="A3291" s="1426"/>
      <c r="B3291" s="1157">
        <v>130</v>
      </c>
      <c r="C3291" s="1157">
        <v>0</v>
      </c>
      <c r="D3291" s="1164" t="s">
        <v>11</v>
      </c>
    </row>
    <row r="3292" spans="1:4" s="1176" customFormat="1" ht="11.25" customHeight="1" x14ac:dyDescent="0.2">
      <c r="A3292" s="1425" t="s">
        <v>5469</v>
      </c>
      <c r="B3292" s="1162">
        <v>48</v>
      </c>
      <c r="C3292" s="1162">
        <v>48</v>
      </c>
      <c r="D3292" s="1163" t="s">
        <v>3300</v>
      </c>
    </row>
    <row r="3293" spans="1:4" s="1176" customFormat="1" ht="11.25" customHeight="1" x14ac:dyDescent="0.2">
      <c r="A3293" s="1426"/>
      <c r="B3293" s="1157">
        <v>48</v>
      </c>
      <c r="C3293" s="1157">
        <v>48</v>
      </c>
      <c r="D3293" s="1164" t="s">
        <v>11</v>
      </c>
    </row>
    <row r="3294" spans="1:4" s="1176" customFormat="1" ht="11.25" customHeight="1" x14ac:dyDescent="0.2">
      <c r="A3294" s="1425" t="s">
        <v>5470</v>
      </c>
      <c r="B3294" s="1162">
        <v>193.1</v>
      </c>
      <c r="C3294" s="1162">
        <v>193.1</v>
      </c>
      <c r="D3294" s="1163" t="s">
        <v>657</v>
      </c>
    </row>
    <row r="3295" spans="1:4" s="1176" customFormat="1" ht="11.25" customHeight="1" x14ac:dyDescent="0.2">
      <c r="A3295" s="1426"/>
      <c r="B3295" s="1157">
        <v>193.1</v>
      </c>
      <c r="C3295" s="1157">
        <v>193.1</v>
      </c>
      <c r="D3295" s="1164" t="s">
        <v>11</v>
      </c>
    </row>
    <row r="3296" spans="1:4" s="1176" customFormat="1" ht="11.25" customHeight="1" x14ac:dyDescent="0.2">
      <c r="A3296" s="1425" t="s">
        <v>2949</v>
      </c>
      <c r="B3296" s="1162">
        <v>260</v>
      </c>
      <c r="C3296" s="1162">
        <v>130</v>
      </c>
      <c r="D3296" s="1163" t="s">
        <v>3213</v>
      </c>
    </row>
    <row r="3297" spans="1:4" s="1176" customFormat="1" ht="11.25" customHeight="1" x14ac:dyDescent="0.2">
      <c r="A3297" s="1426"/>
      <c r="B3297" s="1157">
        <v>260</v>
      </c>
      <c r="C3297" s="1157">
        <v>130</v>
      </c>
      <c r="D3297" s="1164" t="s">
        <v>11</v>
      </c>
    </row>
    <row r="3298" spans="1:4" s="1176" customFormat="1" ht="11.25" customHeight="1" x14ac:dyDescent="0.2">
      <c r="A3298" s="1425" t="s">
        <v>2797</v>
      </c>
      <c r="B3298" s="1162">
        <v>150</v>
      </c>
      <c r="C3298" s="1162">
        <v>150</v>
      </c>
      <c r="D3298" s="1163" t="s">
        <v>720</v>
      </c>
    </row>
    <row r="3299" spans="1:4" s="1176" customFormat="1" ht="11.25" customHeight="1" x14ac:dyDescent="0.2">
      <c r="A3299" s="1425"/>
      <c r="B3299" s="1162">
        <v>2100</v>
      </c>
      <c r="C3299" s="1162">
        <v>1600</v>
      </c>
      <c r="D3299" s="1163" t="s">
        <v>5471</v>
      </c>
    </row>
    <row r="3300" spans="1:4" s="1176" customFormat="1" ht="11.25" customHeight="1" x14ac:dyDescent="0.2">
      <c r="A3300" s="1426"/>
      <c r="B3300" s="1157">
        <v>2250</v>
      </c>
      <c r="C3300" s="1157">
        <v>1750</v>
      </c>
      <c r="D3300" s="1164" t="s">
        <v>11</v>
      </c>
    </row>
    <row r="3301" spans="1:4" s="1176" customFormat="1" ht="11.25" customHeight="1" x14ac:dyDescent="0.2">
      <c r="A3301" s="1425" t="s">
        <v>3154</v>
      </c>
      <c r="B3301" s="1162">
        <v>200</v>
      </c>
      <c r="C3301" s="1162">
        <v>200</v>
      </c>
      <c r="D3301" s="1163" t="s">
        <v>5471</v>
      </c>
    </row>
    <row r="3302" spans="1:4" s="1176" customFormat="1" ht="11.25" customHeight="1" x14ac:dyDescent="0.2">
      <c r="A3302" s="1426"/>
      <c r="B3302" s="1157">
        <v>200</v>
      </c>
      <c r="C3302" s="1157">
        <v>200</v>
      </c>
      <c r="D3302" s="1164" t="s">
        <v>11</v>
      </c>
    </row>
    <row r="3303" spans="1:4" s="1176" customFormat="1" ht="21" x14ac:dyDescent="0.2">
      <c r="A3303" s="1425" t="s">
        <v>449</v>
      </c>
      <c r="B3303" s="1162">
        <v>200</v>
      </c>
      <c r="C3303" s="1162">
        <v>200</v>
      </c>
      <c r="D3303" s="1163" t="s">
        <v>658</v>
      </c>
    </row>
    <row r="3304" spans="1:4" s="1176" customFormat="1" ht="11.25" customHeight="1" x14ac:dyDescent="0.2">
      <c r="A3304" s="1426"/>
      <c r="B3304" s="1157">
        <v>200</v>
      </c>
      <c r="C3304" s="1157">
        <v>200</v>
      </c>
      <c r="D3304" s="1164" t="s">
        <v>11</v>
      </c>
    </row>
    <row r="3305" spans="1:4" s="1176" customFormat="1" ht="11.25" customHeight="1" x14ac:dyDescent="0.2">
      <c r="A3305" s="1425" t="s">
        <v>5472</v>
      </c>
      <c r="B3305" s="1162">
        <v>150</v>
      </c>
      <c r="C3305" s="1162">
        <v>0</v>
      </c>
      <c r="D3305" s="1163" t="s">
        <v>3492</v>
      </c>
    </row>
    <row r="3306" spans="1:4" s="1176" customFormat="1" ht="11.25" customHeight="1" x14ac:dyDescent="0.2">
      <c r="A3306" s="1426"/>
      <c r="B3306" s="1157">
        <v>150</v>
      </c>
      <c r="C3306" s="1157">
        <v>0</v>
      </c>
      <c r="D3306" s="1164" t="s">
        <v>11</v>
      </c>
    </row>
    <row r="3307" spans="1:4" s="1176" customFormat="1" ht="11.25" customHeight="1" x14ac:dyDescent="0.2">
      <c r="A3307" s="1425" t="s">
        <v>5473</v>
      </c>
      <c r="B3307" s="1162">
        <v>150</v>
      </c>
      <c r="C3307" s="1162">
        <v>150</v>
      </c>
      <c r="D3307" s="1163" t="s">
        <v>3492</v>
      </c>
    </row>
    <row r="3308" spans="1:4" s="1176" customFormat="1" ht="11.25" customHeight="1" x14ac:dyDescent="0.2">
      <c r="A3308" s="1426"/>
      <c r="B3308" s="1157">
        <v>150</v>
      </c>
      <c r="C3308" s="1157">
        <v>150</v>
      </c>
      <c r="D3308" s="1164" t="s">
        <v>11</v>
      </c>
    </row>
    <row r="3309" spans="1:4" s="1176" customFormat="1" ht="11.25" customHeight="1" x14ac:dyDescent="0.2">
      <c r="A3309" s="1425" t="s">
        <v>5474</v>
      </c>
      <c r="B3309" s="1162">
        <v>77.55</v>
      </c>
      <c r="C3309" s="1162">
        <v>77.545000000000002</v>
      </c>
      <c r="D3309" s="1163" t="s">
        <v>3492</v>
      </c>
    </row>
    <row r="3310" spans="1:4" s="1176" customFormat="1" ht="11.25" customHeight="1" x14ac:dyDescent="0.2">
      <c r="A3310" s="1426"/>
      <c r="B3310" s="1157">
        <v>77.55</v>
      </c>
      <c r="C3310" s="1157">
        <v>77.545000000000002</v>
      </c>
      <c r="D3310" s="1164" t="s">
        <v>11</v>
      </c>
    </row>
    <row r="3311" spans="1:4" s="1176" customFormat="1" ht="21" x14ac:dyDescent="0.2">
      <c r="A3311" s="1425" t="s">
        <v>2016</v>
      </c>
      <c r="B3311" s="1162">
        <v>93</v>
      </c>
      <c r="C3311" s="1162">
        <v>93</v>
      </c>
      <c r="D3311" s="1163" t="s">
        <v>661</v>
      </c>
    </row>
    <row r="3312" spans="1:4" s="1176" customFormat="1" ht="11.25" customHeight="1" x14ac:dyDescent="0.2">
      <c r="A3312" s="1425"/>
      <c r="B3312" s="1162">
        <v>1278</v>
      </c>
      <c r="C3312" s="1162">
        <v>1278</v>
      </c>
      <c r="D3312" s="1163" t="s">
        <v>662</v>
      </c>
    </row>
    <row r="3313" spans="1:4" s="1176" customFormat="1" ht="11.25" customHeight="1" x14ac:dyDescent="0.2">
      <c r="A3313" s="1426"/>
      <c r="B3313" s="1157">
        <v>1371</v>
      </c>
      <c r="C3313" s="1157">
        <v>1371</v>
      </c>
      <c r="D3313" s="1164" t="s">
        <v>11</v>
      </c>
    </row>
    <row r="3314" spans="1:4" s="1176" customFormat="1" ht="11.25" customHeight="1" x14ac:dyDescent="0.2">
      <c r="A3314" s="1425" t="s">
        <v>3117</v>
      </c>
      <c r="B3314" s="1162">
        <v>80</v>
      </c>
      <c r="C3314" s="1162">
        <v>80</v>
      </c>
      <c r="D3314" s="1163" t="s">
        <v>4941</v>
      </c>
    </row>
    <row r="3315" spans="1:4" s="1176" customFormat="1" ht="11.25" customHeight="1" x14ac:dyDescent="0.2">
      <c r="A3315" s="1425"/>
      <c r="B3315" s="1162">
        <v>200</v>
      </c>
      <c r="C3315" s="1162">
        <v>200</v>
      </c>
      <c r="D3315" s="1163" t="s">
        <v>4945</v>
      </c>
    </row>
    <row r="3316" spans="1:4" s="1176" customFormat="1" ht="11.25" customHeight="1" x14ac:dyDescent="0.2">
      <c r="A3316" s="1426"/>
      <c r="B3316" s="1157">
        <v>280</v>
      </c>
      <c r="C3316" s="1157">
        <v>280</v>
      </c>
      <c r="D3316" s="1164" t="s">
        <v>11</v>
      </c>
    </row>
    <row r="3317" spans="1:4" s="1176" customFormat="1" ht="11.25" customHeight="1" x14ac:dyDescent="0.2">
      <c r="A3317" s="1425" t="s">
        <v>3097</v>
      </c>
      <c r="B3317" s="1162">
        <v>1085</v>
      </c>
      <c r="C3317" s="1162">
        <v>1085</v>
      </c>
      <c r="D3317" s="1163" t="s">
        <v>662</v>
      </c>
    </row>
    <row r="3318" spans="1:4" s="1176" customFormat="1" ht="11.25" customHeight="1" x14ac:dyDescent="0.2">
      <c r="A3318" s="1425"/>
      <c r="B3318" s="1162">
        <v>196</v>
      </c>
      <c r="C3318" s="1162">
        <v>196</v>
      </c>
      <c r="D3318" s="1163" t="s">
        <v>4939</v>
      </c>
    </row>
    <row r="3319" spans="1:4" s="1176" customFormat="1" ht="11.25" customHeight="1" x14ac:dyDescent="0.2">
      <c r="A3319" s="1426"/>
      <c r="B3319" s="1157">
        <v>1281</v>
      </c>
      <c r="C3319" s="1157">
        <v>1281</v>
      </c>
      <c r="D3319" s="1164" t="s">
        <v>11</v>
      </c>
    </row>
    <row r="3320" spans="1:4" s="1186" customFormat="1" ht="21" customHeight="1" x14ac:dyDescent="0.2">
      <c r="A3320" s="220" t="s">
        <v>10</v>
      </c>
      <c r="B3320" s="1184">
        <v>5804362.4800000004</v>
      </c>
      <c r="C3320" s="1184">
        <v>5615593.3906100001</v>
      </c>
      <c r="D3320" s="1185"/>
    </row>
    <row r="3321" spans="1:4" s="230" customFormat="1" ht="12.75" x14ac:dyDescent="0.2">
      <c r="B3321" s="221"/>
      <c r="C3321" s="221"/>
      <c r="D3321" s="232"/>
    </row>
    <row r="3322" spans="1:4" s="230" customFormat="1" ht="12.75" x14ac:dyDescent="0.2">
      <c r="B3322" s="1187"/>
      <c r="C3322" s="1187"/>
      <c r="D3322" s="232"/>
    </row>
    <row r="3323" spans="1:4" s="230" customFormat="1" ht="12.75" x14ac:dyDescent="0.2">
      <c r="A3323" s="1431" t="s">
        <v>2613</v>
      </c>
      <c r="B3323" s="1431"/>
      <c r="C3323" s="1431"/>
      <c r="D3323" s="1431"/>
    </row>
    <row r="3324" spans="1:4" s="230" customFormat="1" ht="12.75" x14ac:dyDescent="0.2">
      <c r="A3324" s="1432" t="s">
        <v>4922</v>
      </c>
      <c r="B3324" s="1432"/>
      <c r="C3324" s="1432"/>
      <c r="D3324" s="1432"/>
    </row>
    <row r="3325" spans="1:4" s="1168" customFormat="1" ht="11.25" customHeight="1" x14ac:dyDescent="0.15">
      <c r="A3325" s="1166"/>
      <c r="B3325" s="1154"/>
      <c r="C3325" s="1154"/>
      <c r="D3325" s="1167"/>
    </row>
    <row r="3326" spans="1:4" s="1168" customFormat="1" ht="11.25" customHeight="1" x14ac:dyDescent="0.15">
      <c r="A3326" s="1166"/>
      <c r="B3326" s="1154"/>
      <c r="C3326" s="1154"/>
      <c r="D3326" s="1167"/>
    </row>
  </sheetData>
  <mergeCells count="1469">
    <mergeCell ref="A3314:A3316"/>
    <mergeCell ref="A3317:A3319"/>
    <mergeCell ref="A1:D1"/>
    <mergeCell ref="A3323:D3323"/>
    <mergeCell ref="A3324:D3324"/>
    <mergeCell ref="A3301:A3302"/>
    <mergeCell ref="A3303:A3304"/>
    <mergeCell ref="A3305:A3306"/>
    <mergeCell ref="A3307:A3308"/>
    <mergeCell ref="A3309:A3310"/>
    <mergeCell ref="A3311:A3313"/>
    <mergeCell ref="A3288:A3289"/>
    <mergeCell ref="A3290:A3291"/>
    <mergeCell ref="A3292:A3293"/>
    <mergeCell ref="A3294:A3295"/>
    <mergeCell ref="A3296:A3297"/>
    <mergeCell ref="A3298:A3300"/>
    <mergeCell ref="A3276:A3277"/>
    <mergeCell ref="A3278:A3279"/>
    <mergeCell ref="A3280:A3281"/>
    <mergeCell ref="A3282:A3283"/>
    <mergeCell ref="A3284:A3285"/>
    <mergeCell ref="A3286:A3287"/>
    <mergeCell ref="A3264:A3265"/>
    <mergeCell ref="A3266:A3267"/>
    <mergeCell ref="A3268:A3269"/>
    <mergeCell ref="A3270:A3271"/>
    <mergeCell ref="A3272:A3273"/>
    <mergeCell ref="A3274:A3275"/>
    <mergeCell ref="A3251:A3252"/>
    <mergeCell ref="A3253:A3254"/>
    <mergeCell ref="A3255:A3257"/>
    <mergeCell ref="A3258:A3259"/>
    <mergeCell ref="A3260:A3261"/>
    <mergeCell ref="A3262:A3263"/>
    <mergeCell ref="A3239:A3240"/>
    <mergeCell ref="A3241:A3242"/>
    <mergeCell ref="A3243:A3244"/>
    <mergeCell ref="A3245:A3246"/>
    <mergeCell ref="A3247:A3248"/>
    <mergeCell ref="A3249:A3250"/>
    <mergeCell ref="A3226:A3227"/>
    <mergeCell ref="A3228:A3229"/>
    <mergeCell ref="A3230:A3231"/>
    <mergeCell ref="A3232:A3233"/>
    <mergeCell ref="A3234:A3236"/>
    <mergeCell ref="A3237:A3238"/>
    <mergeCell ref="A3213:A3214"/>
    <mergeCell ref="A3215:A3216"/>
    <mergeCell ref="A3217:A3218"/>
    <mergeCell ref="A3219:A3220"/>
    <mergeCell ref="A3221:A3222"/>
    <mergeCell ref="A3223:A3225"/>
    <mergeCell ref="A3197:A3198"/>
    <mergeCell ref="A3199:A3200"/>
    <mergeCell ref="A3201:A3206"/>
    <mergeCell ref="A3207:A3208"/>
    <mergeCell ref="A3209:A3210"/>
    <mergeCell ref="A3211:A3212"/>
    <mergeCell ref="A3179:A3180"/>
    <mergeCell ref="A3181:A3182"/>
    <mergeCell ref="A3183:A3184"/>
    <mergeCell ref="A3185:A3192"/>
    <mergeCell ref="A3193:A3194"/>
    <mergeCell ref="A3195:A3196"/>
    <mergeCell ref="A3167:A3168"/>
    <mergeCell ref="A3169:A3170"/>
    <mergeCell ref="A3171:A3172"/>
    <mergeCell ref="A3173:A3174"/>
    <mergeCell ref="A3175:A3176"/>
    <mergeCell ref="A3177:A3178"/>
    <mergeCell ref="A3154:A3155"/>
    <mergeCell ref="A3156:A3157"/>
    <mergeCell ref="A3158:A3160"/>
    <mergeCell ref="A3161:A3162"/>
    <mergeCell ref="A3163:A3164"/>
    <mergeCell ref="A3165:A3166"/>
    <mergeCell ref="A3140:A3141"/>
    <mergeCell ref="A3142:A3143"/>
    <mergeCell ref="A3144:A3145"/>
    <mergeCell ref="A3146:A3147"/>
    <mergeCell ref="A3148:A3149"/>
    <mergeCell ref="A3150:A3153"/>
    <mergeCell ref="A3128:A3129"/>
    <mergeCell ref="A3130:A3131"/>
    <mergeCell ref="A3132:A3133"/>
    <mergeCell ref="A3134:A3135"/>
    <mergeCell ref="A3136:A3137"/>
    <mergeCell ref="A3138:A3139"/>
    <mergeCell ref="A3116:A3117"/>
    <mergeCell ref="A3118:A3119"/>
    <mergeCell ref="A3120:A3121"/>
    <mergeCell ref="A3122:A3123"/>
    <mergeCell ref="A3124:A3125"/>
    <mergeCell ref="A3126:A3127"/>
    <mergeCell ref="A3103:A3104"/>
    <mergeCell ref="A3105:A3107"/>
    <mergeCell ref="A3108:A3109"/>
    <mergeCell ref="A3110:A3111"/>
    <mergeCell ref="A3112:A3113"/>
    <mergeCell ref="A3114:A3115"/>
    <mergeCell ref="A3089:A3091"/>
    <mergeCell ref="A3092:A3093"/>
    <mergeCell ref="A3094:A3096"/>
    <mergeCell ref="A3097:A3098"/>
    <mergeCell ref="A3099:A3100"/>
    <mergeCell ref="A3101:A3102"/>
    <mergeCell ref="A3076:A3078"/>
    <mergeCell ref="A3079:A3080"/>
    <mergeCell ref="A3081:A3082"/>
    <mergeCell ref="A3083:A3084"/>
    <mergeCell ref="A3085:A3086"/>
    <mergeCell ref="A3087:A3088"/>
    <mergeCell ref="A3063:A3064"/>
    <mergeCell ref="A3065:A3067"/>
    <mergeCell ref="A3068:A3069"/>
    <mergeCell ref="A3070:A3071"/>
    <mergeCell ref="A3072:A3073"/>
    <mergeCell ref="A3074:A3075"/>
    <mergeCell ref="A3051:A3052"/>
    <mergeCell ref="A3053:A3054"/>
    <mergeCell ref="A3055:A3056"/>
    <mergeCell ref="A3057:A3058"/>
    <mergeCell ref="A3059:A3060"/>
    <mergeCell ref="A3061:A3062"/>
    <mergeCell ref="A3038:A3039"/>
    <mergeCell ref="A3040:A3041"/>
    <mergeCell ref="A3042:A3044"/>
    <mergeCell ref="A3045:A3046"/>
    <mergeCell ref="A3047:A3048"/>
    <mergeCell ref="A3049:A3050"/>
    <mergeCell ref="A3023:A3026"/>
    <mergeCell ref="A3027:A3028"/>
    <mergeCell ref="A3029:A3030"/>
    <mergeCell ref="A3031:A3032"/>
    <mergeCell ref="A3033:A3035"/>
    <mergeCell ref="A3036:A3037"/>
    <mergeCell ref="A3011:A3012"/>
    <mergeCell ref="A3013:A3014"/>
    <mergeCell ref="A3015:A3016"/>
    <mergeCell ref="A3017:A3018"/>
    <mergeCell ref="A3019:A3020"/>
    <mergeCell ref="A3021:A3022"/>
    <mergeCell ref="A2995:A2996"/>
    <mergeCell ref="A2997:A2999"/>
    <mergeCell ref="A3000:A3001"/>
    <mergeCell ref="A3002:A3003"/>
    <mergeCell ref="A3004:A3008"/>
    <mergeCell ref="A3009:A3010"/>
    <mergeCell ref="A2979:A2980"/>
    <mergeCell ref="A2981:A2983"/>
    <mergeCell ref="A2984:A2986"/>
    <mergeCell ref="A2987:A2990"/>
    <mergeCell ref="A2991:A2992"/>
    <mergeCell ref="A2993:A2994"/>
    <mergeCell ref="A2967:A2968"/>
    <mergeCell ref="A2969:A2970"/>
    <mergeCell ref="A2971:A2972"/>
    <mergeCell ref="A2973:A2974"/>
    <mergeCell ref="A2975:A2976"/>
    <mergeCell ref="A2977:A2978"/>
    <mergeCell ref="A2955:A2956"/>
    <mergeCell ref="A2957:A2958"/>
    <mergeCell ref="A2959:A2960"/>
    <mergeCell ref="A2961:A2962"/>
    <mergeCell ref="A2963:A2964"/>
    <mergeCell ref="A2965:A2966"/>
    <mergeCell ref="A2942:A2943"/>
    <mergeCell ref="A2944:A2945"/>
    <mergeCell ref="A2946:A2947"/>
    <mergeCell ref="A2948:A2949"/>
    <mergeCell ref="A2950:A2952"/>
    <mergeCell ref="A2953:A2954"/>
    <mergeCell ref="A2929:A2930"/>
    <mergeCell ref="A2931:A2932"/>
    <mergeCell ref="A2933:A2934"/>
    <mergeCell ref="A2935:A2936"/>
    <mergeCell ref="A2937:A2939"/>
    <mergeCell ref="A2940:A2941"/>
    <mergeCell ref="A2917:A2918"/>
    <mergeCell ref="A2919:A2920"/>
    <mergeCell ref="A2921:A2922"/>
    <mergeCell ref="A2923:A2924"/>
    <mergeCell ref="A2925:A2926"/>
    <mergeCell ref="A2927:A2928"/>
    <mergeCell ref="A2904:A2905"/>
    <mergeCell ref="A2906:A2907"/>
    <mergeCell ref="A2908:A2910"/>
    <mergeCell ref="A2911:A2912"/>
    <mergeCell ref="A2913:A2914"/>
    <mergeCell ref="A2915:A2916"/>
    <mergeCell ref="A2891:A2892"/>
    <mergeCell ref="A2893:A2894"/>
    <mergeCell ref="A2895:A2896"/>
    <mergeCell ref="A2897:A2898"/>
    <mergeCell ref="A2899:A2900"/>
    <mergeCell ref="A2901:A2903"/>
    <mergeCell ref="A2879:A2880"/>
    <mergeCell ref="A2881:A2882"/>
    <mergeCell ref="A2883:A2884"/>
    <mergeCell ref="A2885:A2886"/>
    <mergeCell ref="A2887:A2888"/>
    <mergeCell ref="A2889:A2890"/>
    <mergeCell ref="A2864:A2865"/>
    <mergeCell ref="A2866:A2868"/>
    <mergeCell ref="A2869:A2872"/>
    <mergeCell ref="A2873:A2874"/>
    <mergeCell ref="A2875:A2876"/>
    <mergeCell ref="A2877:A2878"/>
    <mergeCell ref="A2852:A2853"/>
    <mergeCell ref="A2854:A2855"/>
    <mergeCell ref="A2856:A2857"/>
    <mergeCell ref="A2858:A2859"/>
    <mergeCell ref="A2860:A2861"/>
    <mergeCell ref="A2862:A2863"/>
    <mergeCell ref="A2840:A2841"/>
    <mergeCell ref="A2842:A2843"/>
    <mergeCell ref="A2844:A2845"/>
    <mergeCell ref="A2846:A2847"/>
    <mergeCell ref="A2848:A2849"/>
    <mergeCell ref="A2850:A2851"/>
    <mergeCell ref="A2826:A2828"/>
    <mergeCell ref="A2829:A2830"/>
    <mergeCell ref="A2831:A2832"/>
    <mergeCell ref="A2833:A2835"/>
    <mergeCell ref="A2836:A2837"/>
    <mergeCell ref="A2838:A2839"/>
    <mergeCell ref="A2814:A2815"/>
    <mergeCell ref="A2816:A2817"/>
    <mergeCell ref="A2818:A2819"/>
    <mergeCell ref="A2820:A2821"/>
    <mergeCell ref="A2822:A2823"/>
    <mergeCell ref="A2824:A2825"/>
    <mergeCell ref="A2799:A2800"/>
    <mergeCell ref="A2801:A2802"/>
    <mergeCell ref="A2803:A2806"/>
    <mergeCell ref="A2807:A2808"/>
    <mergeCell ref="A2809:A2811"/>
    <mergeCell ref="A2812:A2813"/>
    <mergeCell ref="A2786:A2787"/>
    <mergeCell ref="A2788:A2789"/>
    <mergeCell ref="A2790:A2791"/>
    <mergeCell ref="A2792:A2793"/>
    <mergeCell ref="A2794:A2795"/>
    <mergeCell ref="A2796:A2798"/>
    <mergeCell ref="A2772:A2773"/>
    <mergeCell ref="A2774:A2776"/>
    <mergeCell ref="A2777:A2779"/>
    <mergeCell ref="A2780:A2781"/>
    <mergeCell ref="A2782:A2783"/>
    <mergeCell ref="A2784:A2785"/>
    <mergeCell ref="A2760:A2761"/>
    <mergeCell ref="A2762:A2763"/>
    <mergeCell ref="A2764:A2765"/>
    <mergeCell ref="A2766:A2767"/>
    <mergeCell ref="A2768:A2769"/>
    <mergeCell ref="A2770:A2771"/>
    <mergeCell ref="A2745:A2747"/>
    <mergeCell ref="A2748:A2751"/>
    <mergeCell ref="A2752:A2753"/>
    <mergeCell ref="A2754:A2755"/>
    <mergeCell ref="A2756:A2757"/>
    <mergeCell ref="A2758:A2759"/>
    <mergeCell ref="A2730:A2731"/>
    <mergeCell ref="A2732:A2736"/>
    <mergeCell ref="A2737:A2738"/>
    <mergeCell ref="A2739:A2740"/>
    <mergeCell ref="A2741:A2742"/>
    <mergeCell ref="A2743:A2744"/>
    <mergeCell ref="A2718:A2719"/>
    <mergeCell ref="A2720:A2721"/>
    <mergeCell ref="A2722:A2723"/>
    <mergeCell ref="A2724:A2725"/>
    <mergeCell ref="A2726:A2727"/>
    <mergeCell ref="A2728:A2729"/>
    <mergeCell ref="A2706:A2707"/>
    <mergeCell ref="A2708:A2709"/>
    <mergeCell ref="A2710:A2711"/>
    <mergeCell ref="A2712:A2713"/>
    <mergeCell ref="A2714:A2715"/>
    <mergeCell ref="A2716:A2717"/>
    <mergeCell ref="A2693:A2694"/>
    <mergeCell ref="A2695:A2696"/>
    <mergeCell ref="A2697:A2698"/>
    <mergeCell ref="A2699:A2700"/>
    <mergeCell ref="A2701:A2702"/>
    <mergeCell ref="A2703:A2705"/>
    <mergeCell ref="A2681:A2682"/>
    <mergeCell ref="A2683:A2684"/>
    <mergeCell ref="A2685:A2686"/>
    <mergeCell ref="A2687:A2688"/>
    <mergeCell ref="A2689:A2690"/>
    <mergeCell ref="A2691:A2692"/>
    <mergeCell ref="A2666:A2668"/>
    <mergeCell ref="A2669:A2670"/>
    <mergeCell ref="A2671:A2674"/>
    <mergeCell ref="A2675:A2676"/>
    <mergeCell ref="A2677:A2678"/>
    <mergeCell ref="A2679:A2680"/>
    <mergeCell ref="A2654:A2655"/>
    <mergeCell ref="A2656:A2657"/>
    <mergeCell ref="A2658:A2659"/>
    <mergeCell ref="A2660:A2661"/>
    <mergeCell ref="A2662:A2663"/>
    <mergeCell ref="A2664:A2665"/>
    <mergeCell ref="A2626:A2627"/>
    <mergeCell ref="A2628:A2639"/>
    <mergeCell ref="A2640:A2642"/>
    <mergeCell ref="A2643:A2644"/>
    <mergeCell ref="A2645:A2650"/>
    <mergeCell ref="A2651:A2653"/>
    <mergeCell ref="A2613:A2614"/>
    <mergeCell ref="A2615:A2616"/>
    <mergeCell ref="A2617:A2618"/>
    <mergeCell ref="A2619:A2620"/>
    <mergeCell ref="A2621:A2622"/>
    <mergeCell ref="A2623:A2625"/>
    <mergeCell ref="A2601:A2602"/>
    <mergeCell ref="A2603:A2604"/>
    <mergeCell ref="A2605:A2606"/>
    <mergeCell ref="A2607:A2608"/>
    <mergeCell ref="A2609:A2610"/>
    <mergeCell ref="A2611:A2612"/>
    <mergeCell ref="A2589:A2590"/>
    <mergeCell ref="A2591:A2592"/>
    <mergeCell ref="A2593:A2594"/>
    <mergeCell ref="A2595:A2596"/>
    <mergeCell ref="A2597:A2598"/>
    <mergeCell ref="A2599:A2600"/>
    <mergeCell ref="A2577:A2578"/>
    <mergeCell ref="A2579:A2580"/>
    <mergeCell ref="A2581:A2582"/>
    <mergeCell ref="A2583:A2584"/>
    <mergeCell ref="A2585:A2586"/>
    <mergeCell ref="A2587:A2588"/>
    <mergeCell ref="A2565:A2566"/>
    <mergeCell ref="A2567:A2568"/>
    <mergeCell ref="A2569:A2570"/>
    <mergeCell ref="A2571:A2572"/>
    <mergeCell ref="A2573:A2574"/>
    <mergeCell ref="A2575:A2576"/>
    <mergeCell ref="A2553:A2554"/>
    <mergeCell ref="A2555:A2556"/>
    <mergeCell ref="A2557:A2558"/>
    <mergeCell ref="A2559:A2560"/>
    <mergeCell ref="A2561:A2562"/>
    <mergeCell ref="A2563:A2564"/>
    <mergeCell ref="A2541:A2542"/>
    <mergeCell ref="A2543:A2544"/>
    <mergeCell ref="A2545:A2546"/>
    <mergeCell ref="A2547:A2548"/>
    <mergeCell ref="A2549:A2550"/>
    <mergeCell ref="A2551:A2552"/>
    <mergeCell ref="A2529:A2530"/>
    <mergeCell ref="A2531:A2532"/>
    <mergeCell ref="A2533:A2534"/>
    <mergeCell ref="A2535:A2536"/>
    <mergeCell ref="A2537:A2538"/>
    <mergeCell ref="A2539:A2540"/>
    <mergeCell ref="A2517:A2518"/>
    <mergeCell ref="A2519:A2520"/>
    <mergeCell ref="A2521:A2522"/>
    <mergeCell ref="A2523:A2524"/>
    <mergeCell ref="A2525:A2526"/>
    <mergeCell ref="A2527:A2528"/>
    <mergeCell ref="A2505:A2506"/>
    <mergeCell ref="A2507:A2508"/>
    <mergeCell ref="A2509:A2510"/>
    <mergeCell ref="A2511:A2512"/>
    <mergeCell ref="A2513:A2514"/>
    <mergeCell ref="A2515:A2516"/>
    <mergeCell ref="A2493:A2494"/>
    <mergeCell ref="A2495:A2496"/>
    <mergeCell ref="A2497:A2498"/>
    <mergeCell ref="A2499:A2500"/>
    <mergeCell ref="A2501:A2502"/>
    <mergeCell ref="A2503:A2504"/>
    <mergeCell ref="A2481:A2482"/>
    <mergeCell ref="A2483:A2484"/>
    <mergeCell ref="A2485:A2486"/>
    <mergeCell ref="A2487:A2488"/>
    <mergeCell ref="A2489:A2490"/>
    <mergeCell ref="A2491:A2492"/>
    <mergeCell ref="A2469:A2470"/>
    <mergeCell ref="A2471:A2472"/>
    <mergeCell ref="A2473:A2474"/>
    <mergeCell ref="A2475:A2476"/>
    <mergeCell ref="A2477:A2478"/>
    <mergeCell ref="A2479:A2480"/>
    <mergeCell ref="A2457:A2458"/>
    <mergeCell ref="A2459:A2460"/>
    <mergeCell ref="A2461:A2462"/>
    <mergeCell ref="A2463:A2464"/>
    <mergeCell ref="A2465:A2466"/>
    <mergeCell ref="A2467:A2468"/>
    <mergeCell ref="A2445:A2446"/>
    <mergeCell ref="A2447:A2448"/>
    <mergeCell ref="A2449:A2450"/>
    <mergeCell ref="A2451:A2452"/>
    <mergeCell ref="A2453:A2454"/>
    <mergeCell ref="A2455:A2456"/>
    <mergeCell ref="A2433:A2434"/>
    <mergeCell ref="A2435:A2436"/>
    <mergeCell ref="A2437:A2438"/>
    <mergeCell ref="A2439:A2440"/>
    <mergeCell ref="A2441:A2442"/>
    <mergeCell ref="A2443:A2444"/>
    <mergeCell ref="A2421:A2422"/>
    <mergeCell ref="A2423:A2424"/>
    <mergeCell ref="A2425:A2426"/>
    <mergeCell ref="A2427:A2428"/>
    <mergeCell ref="A2429:A2430"/>
    <mergeCell ref="A2431:A2432"/>
    <mergeCell ref="A2409:A2410"/>
    <mergeCell ref="A2411:A2412"/>
    <mergeCell ref="A2413:A2414"/>
    <mergeCell ref="A2415:A2416"/>
    <mergeCell ref="A2417:A2418"/>
    <mergeCell ref="A2419:A2420"/>
    <mergeCell ref="A2397:A2398"/>
    <mergeCell ref="A2399:A2400"/>
    <mergeCell ref="A2401:A2402"/>
    <mergeCell ref="A2403:A2404"/>
    <mergeCell ref="A2405:A2406"/>
    <mergeCell ref="A2407:A2408"/>
    <mergeCell ref="A2385:A2386"/>
    <mergeCell ref="A2387:A2388"/>
    <mergeCell ref="A2389:A2390"/>
    <mergeCell ref="A2391:A2392"/>
    <mergeCell ref="A2393:A2394"/>
    <mergeCell ref="A2395:A2396"/>
    <mergeCell ref="A2373:A2374"/>
    <mergeCell ref="A2375:A2376"/>
    <mergeCell ref="A2377:A2378"/>
    <mergeCell ref="A2379:A2380"/>
    <mergeCell ref="A2381:A2382"/>
    <mergeCell ref="A2383:A2384"/>
    <mergeCell ref="A2361:A2362"/>
    <mergeCell ref="A2363:A2364"/>
    <mergeCell ref="A2365:A2366"/>
    <mergeCell ref="A2367:A2368"/>
    <mergeCell ref="A2369:A2370"/>
    <mergeCell ref="A2371:A2372"/>
    <mergeCell ref="A2349:A2350"/>
    <mergeCell ref="A2351:A2352"/>
    <mergeCell ref="A2353:A2354"/>
    <mergeCell ref="A2355:A2356"/>
    <mergeCell ref="A2357:A2358"/>
    <mergeCell ref="A2359:A2360"/>
    <mergeCell ref="A2337:A2338"/>
    <mergeCell ref="A2339:A2340"/>
    <mergeCell ref="A2341:A2342"/>
    <mergeCell ref="A2343:A2344"/>
    <mergeCell ref="A2345:A2346"/>
    <mergeCell ref="A2347:A2348"/>
    <mergeCell ref="A2324:A2325"/>
    <mergeCell ref="A2326:A2327"/>
    <mergeCell ref="A2328:A2330"/>
    <mergeCell ref="A2331:A2332"/>
    <mergeCell ref="A2333:A2334"/>
    <mergeCell ref="A2335:A2336"/>
    <mergeCell ref="A2312:A2313"/>
    <mergeCell ref="A2314:A2315"/>
    <mergeCell ref="A2316:A2317"/>
    <mergeCell ref="A2318:A2319"/>
    <mergeCell ref="A2320:A2321"/>
    <mergeCell ref="A2322:A2323"/>
    <mergeCell ref="A2296:A2299"/>
    <mergeCell ref="A2300:A2301"/>
    <mergeCell ref="A2302:A2303"/>
    <mergeCell ref="A2304:A2306"/>
    <mergeCell ref="A2307:A2309"/>
    <mergeCell ref="A2310:A2311"/>
    <mergeCell ref="A2284:A2285"/>
    <mergeCell ref="A2286:A2287"/>
    <mergeCell ref="A2288:A2289"/>
    <mergeCell ref="A2290:A2291"/>
    <mergeCell ref="A2292:A2293"/>
    <mergeCell ref="A2294:A2295"/>
    <mergeCell ref="A2271:A2272"/>
    <mergeCell ref="A2273:A2274"/>
    <mergeCell ref="A2275:A2276"/>
    <mergeCell ref="A2277:A2279"/>
    <mergeCell ref="A2280:A2281"/>
    <mergeCell ref="A2282:A2283"/>
    <mergeCell ref="A2257:A2258"/>
    <mergeCell ref="A2259:A2262"/>
    <mergeCell ref="A2263:A2264"/>
    <mergeCell ref="A2265:A2266"/>
    <mergeCell ref="A2267:A2268"/>
    <mergeCell ref="A2269:A2270"/>
    <mergeCell ref="A2245:A2246"/>
    <mergeCell ref="A2247:A2248"/>
    <mergeCell ref="A2249:A2250"/>
    <mergeCell ref="A2251:A2252"/>
    <mergeCell ref="A2253:A2254"/>
    <mergeCell ref="A2255:A2256"/>
    <mergeCell ref="A2233:A2234"/>
    <mergeCell ref="A2235:A2236"/>
    <mergeCell ref="A2237:A2238"/>
    <mergeCell ref="A2239:A2240"/>
    <mergeCell ref="A2241:A2242"/>
    <mergeCell ref="A2243:A2244"/>
    <mergeCell ref="A2221:A2222"/>
    <mergeCell ref="A2223:A2224"/>
    <mergeCell ref="A2225:A2226"/>
    <mergeCell ref="A2227:A2228"/>
    <mergeCell ref="A2229:A2230"/>
    <mergeCell ref="A2231:A2232"/>
    <mergeCell ref="A2209:A2210"/>
    <mergeCell ref="A2211:A2212"/>
    <mergeCell ref="A2213:A2214"/>
    <mergeCell ref="A2215:A2216"/>
    <mergeCell ref="A2217:A2218"/>
    <mergeCell ref="A2219:A2220"/>
    <mergeCell ref="A2196:A2197"/>
    <mergeCell ref="A2198:A2199"/>
    <mergeCell ref="A2200:A2201"/>
    <mergeCell ref="A2202:A2203"/>
    <mergeCell ref="A2204:A2205"/>
    <mergeCell ref="A2206:A2208"/>
    <mergeCell ref="A2184:A2185"/>
    <mergeCell ref="A2186:A2187"/>
    <mergeCell ref="A2188:A2189"/>
    <mergeCell ref="A2190:A2191"/>
    <mergeCell ref="A2192:A2193"/>
    <mergeCell ref="A2194:A2195"/>
    <mergeCell ref="A2171:A2172"/>
    <mergeCell ref="A2173:A2174"/>
    <mergeCell ref="A2175:A2177"/>
    <mergeCell ref="A2178:A2179"/>
    <mergeCell ref="A2180:A2181"/>
    <mergeCell ref="A2182:A2183"/>
    <mergeCell ref="A2159:A2160"/>
    <mergeCell ref="A2161:A2162"/>
    <mergeCell ref="A2163:A2164"/>
    <mergeCell ref="A2165:A2166"/>
    <mergeCell ref="A2167:A2168"/>
    <mergeCell ref="A2169:A2170"/>
    <mergeCell ref="A2147:A2148"/>
    <mergeCell ref="A2149:A2150"/>
    <mergeCell ref="A2151:A2152"/>
    <mergeCell ref="A2153:A2154"/>
    <mergeCell ref="A2155:A2156"/>
    <mergeCell ref="A2157:A2158"/>
    <mergeCell ref="A2134:A2135"/>
    <mergeCell ref="A2136:A2137"/>
    <mergeCell ref="A2138:A2140"/>
    <mergeCell ref="A2141:A2142"/>
    <mergeCell ref="A2143:A2144"/>
    <mergeCell ref="A2145:A2146"/>
    <mergeCell ref="A2122:A2123"/>
    <mergeCell ref="A2124:A2125"/>
    <mergeCell ref="A2126:A2127"/>
    <mergeCell ref="A2128:A2129"/>
    <mergeCell ref="A2130:A2131"/>
    <mergeCell ref="A2132:A2133"/>
    <mergeCell ref="A2110:A2111"/>
    <mergeCell ref="A2112:A2113"/>
    <mergeCell ref="A2114:A2115"/>
    <mergeCell ref="A2116:A2117"/>
    <mergeCell ref="A2118:A2119"/>
    <mergeCell ref="A2120:A2121"/>
    <mergeCell ref="A2097:A2098"/>
    <mergeCell ref="A2099:A2100"/>
    <mergeCell ref="A2101:A2103"/>
    <mergeCell ref="A2104:A2105"/>
    <mergeCell ref="A2106:A2107"/>
    <mergeCell ref="A2108:A2109"/>
    <mergeCell ref="A2084:A2085"/>
    <mergeCell ref="A2086:A2087"/>
    <mergeCell ref="A2088:A2089"/>
    <mergeCell ref="A2090:A2091"/>
    <mergeCell ref="A2092:A2093"/>
    <mergeCell ref="A2094:A2096"/>
    <mergeCell ref="A2072:A2073"/>
    <mergeCell ref="A2074:A2075"/>
    <mergeCell ref="A2076:A2077"/>
    <mergeCell ref="A2078:A2079"/>
    <mergeCell ref="A2080:A2081"/>
    <mergeCell ref="A2082:A2083"/>
    <mergeCell ref="A2059:A2061"/>
    <mergeCell ref="A2062:A2063"/>
    <mergeCell ref="A2064:A2065"/>
    <mergeCell ref="A2066:A2067"/>
    <mergeCell ref="A2068:A2069"/>
    <mergeCell ref="A2070:A2071"/>
    <mergeCell ref="A2046:A2047"/>
    <mergeCell ref="A2048:A2049"/>
    <mergeCell ref="A2050:A2051"/>
    <mergeCell ref="A2052:A2053"/>
    <mergeCell ref="A2054:A2055"/>
    <mergeCell ref="A2056:A2058"/>
    <mergeCell ref="A2033:A2034"/>
    <mergeCell ref="A2035:A2036"/>
    <mergeCell ref="A2037:A2039"/>
    <mergeCell ref="A2040:A2041"/>
    <mergeCell ref="A2042:A2043"/>
    <mergeCell ref="A2044:A2045"/>
    <mergeCell ref="A2021:A2022"/>
    <mergeCell ref="A2023:A2024"/>
    <mergeCell ref="A2025:A2026"/>
    <mergeCell ref="A2027:A2028"/>
    <mergeCell ref="A2029:A2030"/>
    <mergeCell ref="A2031:A2032"/>
    <mergeCell ref="A2006:A2007"/>
    <mergeCell ref="A2008:A2009"/>
    <mergeCell ref="A2010:A2011"/>
    <mergeCell ref="A2012:A2014"/>
    <mergeCell ref="A2015:A2016"/>
    <mergeCell ref="A2017:A2020"/>
    <mergeCell ref="A1991:A1992"/>
    <mergeCell ref="A1993:A1995"/>
    <mergeCell ref="A1996:A1999"/>
    <mergeCell ref="A2000:A2001"/>
    <mergeCell ref="A2002:A2003"/>
    <mergeCell ref="A2004:A2005"/>
    <mergeCell ref="A1977:A1978"/>
    <mergeCell ref="A1979:A1980"/>
    <mergeCell ref="A1981:A1983"/>
    <mergeCell ref="A1984:A1986"/>
    <mergeCell ref="A1987:A1988"/>
    <mergeCell ref="A1989:A1990"/>
    <mergeCell ref="A1964:A1965"/>
    <mergeCell ref="A1966:A1967"/>
    <mergeCell ref="A1968:A1969"/>
    <mergeCell ref="A1970:A1971"/>
    <mergeCell ref="A1972:A1974"/>
    <mergeCell ref="A1975:A1976"/>
    <mergeCell ref="A1952:A1953"/>
    <mergeCell ref="A1954:A1955"/>
    <mergeCell ref="A1956:A1957"/>
    <mergeCell ref="A1958:A1959"/>
    <mergeCell ref="A1960:A1961"/>
    <mergeCell ref="A1962:A1963"/>
    <mergeCell ref="A1940:A1941"/>
    <mergeCell ref="A1942:A1943"/>
    <mergeCell ref="A1944:A1945"/>
    <mergeCell ref="A1946:A1947"/>
    <mergeCell ref="A1948:A1949"/>
    <mergeCell ref="A1950:A1951"/>
    <mergeCell ref="A1927:A1928"/>
    <mergeCell ref="A1929:A1930"/>
    <mergeCell ref="A1931:A1932"/>
    <mergeCell ref="A1933:A1934"/>
    <mergeCell ref="A1935:A1936"/>
    <mergeCell ref="A1937:A1939"/>
    <mergeCell ref="A1915:A1916"/>
    <mergeCell ref="A1917:A1918"/>
    <mergeCell ref="A1919:A1920"/>
    <mergeCell ref="A1921:A1922"/>
    <mergeCell ref="A1923:A1924"/>
    <mergeCell ref="A1925:A1926"/>
    <mergeCell ref="A1903:A1904"/>
    <mergeCell ref="A1905:A1906"/>
    <mergeCell ref="A1907:A1908"/>
    <mergeCell ref="A1909:A1910"/>
    <mergeCell ref="A1911:A1912"/>
    <mergeCell ref="A1913:A1914"/>
    <mergeCell ref="A1883:A1891"/>
    <mergeCell ref="A1892:A1894"/>
    <mergeCell ref="A1895:A1896"/>
    <mergeCell ref="A1897:A1898"/>
    <mergeCell ref="A1899:A1900"/>
    <mergeCell ref="A1901:A1902"/>
    <mergeCell ref="A1871:A1872"/>
    <mergeCell ref="A1873:A1874"/>
    <mergeCell ref="A1875:A1876"/>
    <mergeCell ref="A1877:A1878"/>
    <mergeCell ref="A1879:A1880"/>
    <mergeCell ref="A1881:A1882"/>
    <mergeCell ref="A1858:A1859"/>
    <mergeCell ref="A1860:A1861"/>
    <mergeCell ref="A1862:A1863"/>
    <mergeCell ref="A1864:A1865"/>
    <mergeCell ref="A1866:A1867"/>
    <mergeCell ref="A1868:A1870"/>
    <mergeCell ref="A1843:A1844"/>
    <mergeCell ref="A1845:A1847"/>
    <mergeCell ref="A1848:A1849"/>
    <mergeCell ref="A1850:A1851"/>
    <mergeCell ref="A1852:A1855"/>
    <mergeCell ref="A1856:A1857"/>
    <mergeCell ref="A1829:A1831"/>
    <mergeCell ref="A1832:A1833"/>
    <mergeCell ref="A1834:A1836"/>
    <mergeCell ref="A1837:A1838"/>
    <mergeCell ref="A1839:A1840"/>
    <mergeCell ref="A1841:A1842"/>
    <mergeCell ref="A1813:A1814"/>
    <mergeCell ref="A1815:A1816"/>
    <mergeCell ref="A1817:A1821"/>
    <mergeCell ref="A1822:A1823"/>
    <mergeCell ref="A1824:A1826"/>
    <mergeCell ref="A1827:A1828"/>
    <mergeCell ref="A1798:A1799"/>
    <mergeCell ref="A1800:A1801"/>
    <mergeCell ref="A1802:A1804"/>
    <mergeCell ref="A1805:A1806"/>
    <mergeCell ref="A1807:A1810"/>
    <mergeCell ref="A1811:A1812"/>
    <mergeCell ref="A1785:A1786"/>
    <mergeCell ref="A1787:A1788"/>
    <mergeCell ref="A1789:A1790"/>
    <mergeCell ref="A1791:A1792"/>
    <mergeCell ref="A1793:A1794"/>
    <mergeCell ref="A1795:A1797"/>
    <mergeCell ref="A1771:A1772"/>
    <mergeCell ref="A1773:A1775"/>
    <mergeCell ref="A1776:A1777"/>
    <mergeCell ref="A1778:A1780"/>
    <mergeCell ref="A1781:A1782"/>
    <mergeCell ref="A1783:A1784"/>
    <mergeCell ref="A1758:A1759"/>
    <mergeCell ref="A1760:A1761"/>
    <mergeCell ref="A1762:A1764"/>
    <mergeCell ref="A1765:A1766"/>
    <mergeCell ref="A1767:A1768"/>
    <mergeCell ref="A1769:A1770"/>
    <mergeCell ref="A1744:A1746"/>
    <mergeCell ref="A1747:A1749"/>
    <mergeCell ref="A1750:A1751"/>
    <mergeCell ref="A1752:A1753"/>
    <mergeCell ref="A1754:A1755"/>
    <mergeCell ref="A1756:A1757"/>
    <mergeCell ref="A1732:A1733"/>
    <mergeCell ref="A1734:A1735"/>
    <mergeCell ref="A1736:A1737"/>
    <mergeCell ref="A1738:A1739"/>
    <mergeCell ref="A1740:A1741"/>
    <mergeCell ref="A1742:A1743"/>
    <mergeCell ref="A1720:A1721"/>
    <mergeCell ref="A1722:A1723"/>
    <mergeCell ref="A1724:A1725"/>
    <mergeCell ref="A1726:A1727"/>
    <mergeCell ref="A1728:A1729"/>
    <mergeCell ref="A1730:A1731"/>
    <mergeCell ref="A1707:A1708"/>
    <mergeCell ref="A1709:A1710"/>
    <mergeCell ref="A1711:A1713"/>
    <mergeCell ref="A1714:A1715"/>
    <mergeCell ref="A1716:A1717"/>
    <mergeCell ref="A1718:A1719"/>
    <mergeCell ref="A1695:A1696"/>
    <mergeCell ref="A1697:A1698"/>
    <mergeCell ref="A1699:A1700"/>
    <mergeCell ref="A1701:A1702"/>
    <mergeCell ref="A1703:A1704"/>
    <mergeCell ref="A1705:A1706"/>
    <mergeCell ref="A1678:A1679"/>
    <mergeCell ref="A1680:A1681"/>
    <mergeCell ref="A1682:A1683"/>
    <mergeCell ref="A1684:A1685"/>
    <mergeCell ref="A1686:A1690"/>
    <mergeCell ref="A1691:A1694"/>
    <mergeCell ref="A1665:A1666"/>
    <mergeCell ref="A1667:A1668"/>
    <mergeCell ref="A1669:A1670"/>
    <mergeCell ref="A1671:A1672"/>
    <mergeCell ref="A1673:A1674"/>
    <mergeCell ref="A1675:A1677"/>
    <mergeCell ref="A1648:A1653"/>
    <mergeCell ref="A1654:A1655"/>
    <mergeCell ref="A1656:A1658"/>
    <mergeCell ref="A1659:A1660"/>
    <mergeCell ref="A1661:A1662"/>
    <mergeCell ref="A1663:A1664"/>
    <mergeCell ref="A1634:A1635"/>
    <mergeCell ref="A1636:A1637"/>
    <mergeCell ref="A1638:A1639"/>
    <mergeCell ref="A1640:A1641"/>
    <mergeCell ref="A1642:A1643"/>
    <mergeCell ref="A1644:A1647"/>
    <mergeCell ref="A1618:A1619"/>
    <mergeCell ref="A1620:A1621"/>
    <mergeCell ref="A1622:A1623"/>
    <mergeCell ref="A1624:A1629"/>
    <mergeCell ref="A1630:A1631"/>
    <mergeCell ref="A1632:A1633"/>
    <mergeCell ref="A1606:A1607"/>
    <mergeCell ref="A1608:A1609"/>
    <mergeCell ref="A1610:A1611"/>
    <mergeCell ref="A1612:A1613"/>
    <mergeCell ref="A1614:A1615"/>
    <mergeCell ref="A1616:A1617"/>
    <mergeCell ref="A1594:A1595"/>
    <mergeCell ref="A1596:A1597"/>
    <mergeCell ref="A1598:A1599"/>
    <mergeCell ref="A1600:A1601"/>
    <mergeCell ref="A1602:A1603"/>
    <mergeCell ref="A1604:A1605"/>
    <mergeCell ref="A1574:A1575"/>
    <mergeCell ref="A1576:A1578"/>
    <mergeCell ref="A1579:A1581"/>
    <mergeCell ref="A1582:A1583"/>
    <mergeCell ref="A1584:A1591"/>
    <mergeCell ref="A1592:A1593"/>
    <mergeCell ref="A1557:A1558"/>
    <mergeCell ref="A1559:A1560"/>
    <mergeCell ref="A1561:A1562"/>
    <mergeCell ref="A1563:A1564"/>
    <mergeCell ref="A1565:A1568"/>
    <mergeCell ref="A1569:A1573"/>
    <mergeCell ref="A1545:A1546"/>
    <mergeCell ref="A1547:A1548"/>
    <mergeCell ref="A1549:A1550"/>
    <mergeCell ref="A1551:A1552"/>
    <mergeCell ref="A1553:A1554"/>
    <mergeCell ref="A1555:A1556"/>
    <mergeCell ref="A1532:A1533"/>
    <mergeCell ref="A1534:A1535"/>
    <mergeCell ref="A1536:A1537"/>
    <mergeCell ref="A1538:A1539"/>
    <mergeCell ref="A1540:A1542"/>
    <mergeCell ref="A1543:A1544"/>
    <mergeCell ref="A1519:A1520"/>
    <mergeCell ref="A1521:A1522"/>
    <mergeCell ref="A1523:A1524"/>
    <mergeCell ref="A1525:A1526"/>
    <mergeCell ref="A1527:A1528"/>
    <mergeCell ref="A1529:A1531"/>
    <mergeCell ref="A1507:A1508"/>
    <mergeCell ref="A1509:A1510"/>
    <mergeCell ref="A1511:A1512"/>
    <mergeCell ref="A1513:A1514"/>
    <mergeCell ref="A1515:A1516"/>
    <mergeCell ref="A1517:A1518"/>
    <mergeCell ref="A1494:A1495"/>
    <mergeCell ref="A1496:A1498"/>
    <mergeCell ref="A1499:A1500"/>
    <mergeCell ref="A1501:A1502"/>
    <mergeCell ref="A1503:A1504"/>
    <mergeCell ref="A1505:A1506"/>
    <mergeCell ref="A1482:A1483"/>
    <mergeCell ref="A1484:A1485"/>
    <mergeCell ref="A1486:A1487"/>
    <mergeCell ref="A1488:A1489"/>
    <mergeCell ref="A1490:A1491"/>
    <mergeCell ref="A1492:A1493"/>
    <mergeCell ref="A1470:A1471"/>
    <mergeCell ref="A1472:A1473"/>
    <mergeCell ref="A1474:A1475"/>
    <mergeCell ref="A1476:A1477"/>
    <mergeCell ref="A1478:A1479"/>
    <mergeCell ref="A1480:A1481"/>
    <mergeCell ref="A1457:A1458"/>
    <mergeCell ref="A1459:A1460"/>
    <mergeCell ref="A1461:A1463"/>
    <mergeCell ref="A1464:A1465"/>
    <mergeCell ref="A1466:A1467"/>
    <mergeCell ref="A1468:A1469"/>
    <mergeCell ref="A1445:A1446"/>
    <mergeCell ref="A1447:A1448"/>
    <mergeCell ref="A1449:A1450"/>
    <mergeCell ref="A1451:A1452"/>
    <mergeCell ref="A1453:A1454"/>
    <mergeCell ref="A1455:A1456"/>
    <mergeCell ref="A1433:A1434"/>
    <mergeCell ref="A1435:A1436"/>
    <mergeCell ref="A1437:A1438"/>
    <mergeCell ref="A1439:A1440"/>
    <mergeCell ref="A1441:A1442"/>
    <mergeCell ref="A1443:A1444"/>
    <mergeCell ref="A1420:A1421"/>
    <mergeCell ref="A1422:A1423"/>
    <mergeCell ref="A1424:A1425"/>
    <mergeCell ref="A1426:A1428"/>
    <mergeCell ref="A1429:A1430"/>
    <mergeCell ref="A1431:A1432"/>
    <mergeCell ref="A1408:A1409"/>
    <mergeCell ref="A1410:A1411"/>
    <mergeCell ref="A1412:A1413"/>
    <mergeCell ref="A1414:A1415"/>
    <mergeCell ref="A1416:A1417"/>
    <mergeCell ref="A1418:A1419"/>
    <mergeCell ref="A1392:A1393"/>
    <mergeCell ref="A1394:A1395"/>
    <mergeCell ref="A1396:A1397"/>
    <mergeCell ref="A1398:A1401"/>
    <mergeCell ref="A1402:A1405"/>
    <mergeCell ref="A1406:A1407"/>
    <mergeCell ref="A1380:A1381"/>
    <mergeCell ref="A1382:A1383"/>
    <mergeCell ref="A1384:A1385"/>
    <mergeCell ref="A1386:A1387"/>
    <mergeCell ref="A1388:A1389"/>
    <mergeCell ref="A1390:A1391"/>
    <mergeCell ref="A1365:A1366"/>
    <mergeCell ref="A1367:A1368"/>
    <mergeCell ref="A1369:A1370"/>
    <mergeCell ref="A1371:A1372"/>
    <mergeCell ref="A1373:A1376"/>
    <mergeCell ref="A1377:A1379"/>
    <mergeCell ref="A1353:A1354"/>
    <mergeCell ref="A1355:A1356"/>
    <mergeCell ref="A1357:A1358"/>
    <mergeCell ref="A1359:A1360"/>
    <mergeCell ref="A1361:A1362"/>
    <mergeCell ref="A1363:A1364"/>
    <mergeCell ref="A1341:A1342"/>
    <mergeCell ref="A1343:A1344"/>
    <mergeCell ref="A1345:A1346"/>
    <mergeCell ref="A1347:A1348"/>
    <mergeCell ref="A1349:A1350"/>
    <mergeCell ref="A1351:A1352"/>
    <mergeCell ref="A1328:A1329"/>
    <mergeCell ref="A1330:A1332"/>
    <mergeCell ref="A1333:A1334"/>
    <mergeCell ref="A1335:A1336"/>
    <mergeCell ref="A1337:A1338"/>
    <mergeCell ref="A1339:A1340"/>
    <mergeCell ref="A1316:A1317"/>
    <mergeCell ref="A1318:A1319"/>
    <mergeCell ref="A1320:A1321"/>
    <mergeCell ref="A1322:A1323"/>
    <mergeCell ref="A1324:A1325"/>
    <mergeCell ref="A1326:A1327"/>
    <mergeCell ref="A1300:A1301"/>
    <mergeCell ref="A1302:A1303"/>
    <mergeCell ref="A1304:A1306"/>
    <mergeCell ref="A1307:A1310"/>
    <mergeCell ref="A1311:A1312"/>
    <mergeCell ref="A1313:A1315"/>
    <mergeCell ref="A1288:A1289"/>
    <mergeCell ref="A1290:A1291"/>
    <mergeCell ref="A1292:A1293"/>
    <mergeCell ref="A1294:A1295"/>
    <mergeCell ref="A1296:A1297"/>
    <mergeCell ref="A1298:A1299"/>
    <mergeCell ref="A1275:A1276"/>
    <mergeCell ref="A1277:A1278"/>
    <mergeCell ref="A1279:A1281"/>
    <mergeCell ref="A1282:A1283"/>
    <mergeCell ref="A1284:A1285"/>
    <mergeCell ref="A1286:A1287"/>
    <mergeCell ref="A1259:A1260"/>
    <mergeCell ref="A1261:A1266"/>
    <mergeCell ref="A1267:A1268"/>
    <mergeCell ref="A1269:A1270"/>
    <mergeCell ref="A1271:A1272"/>
    <mergeCell ref="A1273:A1274"/>
    <mergeCell ref="A1247:A1248"/>
    <mergeCell ref="A1249:A1250"/>
    <mergeCell ref="A1251:A1252"/>
    <mergeCell ref="A1253:A1254"/>
    <mergeCell ref="A1255:A1256"/>
    <mergeCell ref="A1257:A1258"/>
    <mergeCell ref="A1235:A1236"/>
    <mergeCell ref="A1237:A1238"/>
    <mergeCell ref="A1239:A1240"/>
    <mergeCell ref="A1241:A1242"/>
    <mergeCell ref="A1243:A1244"/>
    <mergeCell ref="A1245:A1246"/>
    <mergeCell ref="A1223:A1224"/>
    <mergeCell ref="A1225:A1226"/>
    <mergeCell ref="A1227:A1228"/>
    <mergeCell ref="A1229:A1230"/>
    <mergeCell ref="A1231:A1232"/>
    <mergeCell ref="A1233:A1234"/>
    <mergeCell ref="A1211:A1212"/>
    <mergeCell ref="A1213:A1214"/>
    <mergeCell ref="A1215:A1216"/>
    <mergeCell ref="A1217:A1218"/>
    <mergeCell ref="A1219:A1220"/>
    <mergeCell ref="A1221:A1222"/>
    <mergeCell ref="A1197:A1199"/>
    <mergeCell ref="A1200:A1202"/>
    <mergeCell ref="A1203:A1204"/>
    <mergeCell ref="A1205:A1206"/>
    <mergeCell ref="A1207:A1208"/>
    <mergeCell ref="A1209:A1210"/>
    <mergeCell ref="A1185:A1186"/>
    <mergeCell ref="A1187:A1188"/>
    <mergeCell ref="A1189:A1190"/>
    <mergeCell ref="A1191:A1192"/>
    <mergeCell ref="A1193:A1194"/>
    <mergeCell ref="A1195:A1196"/>
    <mergeCell ref="A1172:A1173"/>
    <mergeCell ref="A1174:A1176"/>
    <mergeCell ref="A1177:A1178"/>
    <mergeCell ref="A1179:A1180"/>
    <mergeCell ref="A1181:A1182"/>
    <mergeCell ref="A1183:A1184"/>
    <mergeCell ref="A1160:A1161"/>
    <mergeCell ref="A1162:A1163"/>
    <mergeCell ref="A1164:A1165"/>
    <mergeCell ref="A1166:A1167"/>
    <mergeCell ref="A1168:A1169"/>
    <mergeCell ref="A1170:A1171"/>
    <mergeCell ref="A1148:A1149"/>
    <mergeCell ref="A1150:A1151"/>
    <mergeCell ref="A1152:A1153"/>
    <mergeCell ref="A1154:A1155"/>
    <mergeCell ref="A1156:A1157"/>
    <mergeCell ref="A1158:A1159"/>
    <mergeCell ref="A1135:A1137"/>
    <mergeCell ref="A1138:A1139"/>
    <mergeCell ref="A1140:A1141"/>
    <mergeCell ref="A1142:A1143"/>
    <mergeCell ref="A1144:A1145"/>
    <mergeCell ref="A1146:A1147"/>
    <mergeCell ref="A1123:A1124"/>
    <mergeCell ref="A1125:A1126"/>
    <mergeCell ref="A1127:A1128"/>
    <mergeCell ref="A1129:A1130"/>
    <mergeCell ref="A1131:A1132"/>
    <mergeCell ref="A1133:A1134"/>
    <mergeCell ref="A1111:A1112"/>
    <mergeCell ref="A1113:A1114"/>
    <mergeCell ref="A1115:A1116"/>
    <mergeCell ref="A1117:A1118"/>
    <mergeCell ref="A1119:A1120"/>
    <mergeCell ref="A1121:A1122"/>
    <mergeCell ref="A1099:A1100"/>
    <mergeCell ref="A1101:A1102"/>
    <mergeCell ref="A1103:A1104"/>
    <mergeCell ref="A1105:A1106"/>
    <mergeCell ref="A1107:A1108"/>
    <mergeCell ref="A1109:A1110"/>
    <mergeCell ref="A1087:A1088"/>
    <mergeCell ref="A1089:A1090"/>
    <mergeCell ref="A1091:A1092"/>
    <mergeCell ref="A1093:A1094"/>
    <mergeCell ref="A1095:A1096"/>
    <mergeCell ref="A1097:A1098"/>
    <mergeCell ref="A1075:A1076"/>
    <mergeCell ref="A1077:A1078"/>
    <mergeCell ref="A1079:A1080"/>
    <mergeCell ref="A1081:A1082"/>
    <mergeCell ref="A1083:A1084"/>
    <mergeCell ref="A1085:A1086"/>
    <mergeCell ref="A1063:A1064"/>
    <mergeCell ref="A1065:A1066"/>
    <mergeCell ref="A1067:A1068"/>
    <mergeCell ref="A1069:A1070"/>
    <mergeCell ref="A1071:A1072"/>
    <mergeCell ref="A1073:A1074"/>
    <mergeCell ref="A1029:A1037"/>
    <mergeCell ref="A1038:A1045"/>
    <mergeCell ref="A1046:A1050"/>
    <mergeCell ref="A1051:A1055"/>
    <mergeCell ref="A1056:A1058"/>
    <mergeCell ref="A1059:A1062"/>
    <mergeCell ref="A1005:A1009"/>
    <mergeCell ref="A1010:A1011"/>
    <mergeCell ref="A1012:A1015"/>
    <mergeCell ref="A1016:A1019"/>
    <mergeCell ref="A1020:A1023"/>
    <mergeCell ref="A1024:A1028"/>
    <mergeCell ref="A976:A977"/>
    <mergeCell ref="A978:A981"/>
    <mergeCell ref="A982:A988"/>
    <mergeCell ref="A989:A992"/>
    <mergeCell ref="A993:A1001"/>
    <mergeCell ref="A1002:A1004"/>
    <mergeCell ref="A963:A964"/>
    <mergeCell ref="A965:A967"/>
    <mergeCell ref="A968:A969"/>
    <mergeCell ref="A970:A971"/>
    <mergeCell ref="A972:A973"/>
    <mergeCell ref="A974:A975"/>
    <mergeCell ref="A950:A952"/>
    <mergeCell ref="A953:A954"/>
    <mergeCell ref="A955:A956"/>
    <mergeCell ref="A957:A958"/>
    <mergeCell ref="A959:A960"/>
    <mergeCell ref="A961:A962"/>
    <mergeCell ref="A937:A938"/>
    <mergeCell ref="A939:A940"/>
    <mergeCell ref="A941:A942"/>
    <mergeCell ref="A943:A944"/>
    <mergeCell ref="A945:A946"/>
    <mergeCell ref="A947:A949"/>
    <mergeCell ref="A923:A924"/>
    <mergeCell ref="A925:A926"/>
    <mergeCell ref="A927:A928"/>
    <mergeCell ref="A929:A930"/>
    <mergeCell ref="A931:A934"/>
    <mergeCell ref="A935:A936"/>
    <mergeCell ref="A909:A911"/>
    <mergeCell ref="A912:A913"/>
    <mergeCell ref="A914:A916"/>
    <mergeCell ref="A917:A918"/>
    <mergeCell ref="A919:A920"/>
    <mergeCell ref="A921:A922"/>
    <mergeCell ref="A896:A898"/>
    <mergeCell ref="A899:A900"/>
    <mergeCell ref="A901:A902"/>
    <mergeCell ref="A903:A904"/>
    <mergeCell ref="A905:A906"/>
    <mergeCell ref="A907:A908"/>
    <mergeCell ref="A883:A884"/>
    <mergeCell ref="A885:A886"/>
    <mergeCell ref="A887:A888"/>
    <mergeCell ref="A889:A890"/>
    <mergeCell ref="A891:A893"/>
    <mergeCell ref="A894:A895"/>
    <mergeCell ref="A870:A872"/>
    <mergeCell ref="A873:A874"/>
    <mergeCell ref="A875:A876"/>
    <mergeCell ref="A877:A878"/>
    <mergeCell ref="A879:A880"/>
    <mergeCell ref="A881:A882"/>
    <mergeCell ref="A857:A858"/>
    <mergeCell ref="A859:A861"/>
    <mergeCell ref="A862:A863"/>
    <mergeCell ref="A864:A865"/>
    <mergeCell ref="A866:A867"/>
    <mergeCell ref="A868:A869"/>
    <mergeCell ref="A845:A846"/>
    <mergeCell ref="A847:A848"/>
    <mergeCell ref="A849:A850"/>
    <mergeCell ref="A851:A852"/>
    <mergeCell ref="A853:A854"/>
    <mergeCell ref="A855:A856"/>
    <mergeCell ref="A819:A820"/>
    <mergeCell ref="A821:A822"/>
    <mergeCell ref="A823:A838"/>
    <mergeCell ref="A839:A840"/>
    <mergeCell ref="A841:A842"/>
    <mergeCell ref="A843:A844"/>
    <mergeCell ref="A807:A808"/>
    <mergeCell ref="A809:A810"/>
    <mergeCell ref="A811:A812"/>
    <mergeCell ref="A813:A814"/>
    <mergeCell ref="A815:A816"/>
    <mergeCell ref="A817:A818"/>
    <mergeCell ref="A793:A794"/>
    <mergeCell ref="A795:A798"/>
    <mergeCell ref="A799:A800"/>
    <mergeCell ref="A801:A802"/>
    <mergeCell ref="A803:A804"/>
    <mergeCell ref="A805:A806"/>
    <mergeCell ref="A781:A782"/>
    <mergeCell ref="A783:A784"/>
    <mergeCell ref="A785:A786"/>
    <mergeCell ref="A787:A788"/>
    <mergeCell ref="A789:A790"/>
    <mergeCell ref="A791:A792"/>
    <mergeCell ref="A769:A770"/>
    <mergeCell ref="A771:A772"/>
    <mergeCell ref="A773:A774"/>
    <mergeCell ref="A775:A776"/>
    <mergeCell ref="A777:A778"/>
    <mergeCell ref="A779:A780"/>
    <mergeCell ref="A755:A756"/>
    <mergeCell ref="A757:A758"/>
    <mergeCell ref="A759:A761"/>
    <mergeCell ref="A762:A764"/>
    <mergeCell ref="A765:A766"/>
    <mergeCell ref="A767:A768"/>
    <mergeCell ref="A743:A744"/>
    <mergeCell ref="A745:A746"/>
    <mergeCell ref="A747:A748"/>
    <mergeCell ref="A749:A750"/>
    <mergeCell ref="A751:A752"/>
    <mergeCell ref="A753:A754"/>
    <mergeCell ref="A731:A732"/>
    <mergeCell ref="A733:A734"/>
    <mergeCell ref="A735:A736"/>
    <mergeCell ref="A737:A738"/>
    <mergeCell ref="A739:A740"/>
    <mergeCell ref="A741:A742"/>
    <mergeCell ref="A713:A714"/>
    <mergeCell ref="A715:A716"/>
    <mergeCell ref="A717:A718"/>
    <mergeCell ref="A719:A720"/>
    <mergeCell ref="A721:A728"/>
    <mergeCell ref="A729:A730"/>
    <mergeCell ref="A700:A701"/>
    <mergeCell ref="A702:A703"/>
    <mergeCell ref="A704:A705"/>
    <mergeCell ref="A706:A707"/>
    <mergeCell ref="A708:A709"/>
    <mergeCell ref="A710:A712"/>
    <mergeCell ref="A686:A687"/>
    <mergeCell ref="A688:A689"/>
    <mergeCell ref="A690:A691"/>
    <mergeCell ref="A692:A695"/>
    <mergeCell ref="A696:A697"/>
    <mergeCell ref="A698:A699"/>
    <mergeCell ref="A674:A675"/>
    <mergeCell ref="A676:A677"/>
    <mergeCell ref="A678:A679"/>
    <mergeCell ref="A680:A681"/>
    <mergeCell ref="A682:A683"/>
    <mergeCell ref="A684:A685"/>
    <mergeCell ref="A662:A663"/>
    <mergeCell ref="A664:A665"/>
    <mergeCell ref="A666:A667"/>
    <mergeCell ref="A668:A669"/>
    <mergeCell ref="A670:A671"/>
    <mergeCell ref="A672:A673"/>
    <mergeCell ref="A646:A648"/>
    <mergeCell ref="A649:A652"/>
    <mergeCell ref="A653:A654"/>
    <mergeCell ref="A655:A657"/>
    <mergeCell ref="A658:A659"/>
    <mergeCell ref="A660:A661"/>
    <mergeCell ref="A631:A632"/>
    <mergeCell ref="A633:A634"/>
    <mergeCell ref="A635:A636"/>
    <mergeCell ref="A637:A639"/>
    <mergeCell ref="A640:A643"/>
    <mergeCell ref="A644:A645"/>
    <mergeCell ref="A619:A620"/>
    <mergeCell ref="A621:A622"/>
    <mergeCell ref="A623:A624"/>
    <mergeCell ref="A625:A626"/>
    <mergeCell ref="A627:A628"/>
    <mergeCell ref="A629:A630"/>
    <mergeCell ref="A595:A600"/>
    <mergeCell ref="A601:A605"/>
    <mergeCell ref="A606:A607"/>
    <mergeCell ref="A608:A613"/>
    <mergeCell ref="A614:A616"/>
    <mergeCell ref="A617:A618"/>
    <mergeCell ref="A583:A584"/>
    <mergeCell ref="A585:A586"/>
    <mergeCell ref="A587:A588"/>
    <mergeCell ref="A589:A590"/>
    <mergeCell ref="A591:A592"/>
    <mergeCell ref="A593:A594"/>
    <mergeCell ref="A571:A572"/>
    <mergeCell ref="A573:A574"/>
    <mergeCell ref="A575:A576"/>
    <mergeCell ref="A577:A578"/>
    <mergeCell ref="A579:A580"/>
    <mergeCell ref="A581:A582"/>
    <mergeCell ref="A559:A560"/>
    <mergeCell ref="A561:A562"/>
    <mergeCell ref="A563:A564"/>
    <mergeCell ref="A565:A566"/>
    <mergeCell ref="A567:A568"/>
    <mergeCell ref="A569:A570"/>
    <mergeCell ref="A544:A545"/>
    <mergeCell ref="A546:A547"/>
    <mergeCell ref="A548:A549"/>
    <mergeCell ref="A550:A551"/>
    <mergeCell ref="A552:A556"/>
    <mergeCell ref="A557:A558"/>
    <mergeCell ref="A532:A533"/>
    <mergeCell ref="A534:A535"/>
    <mergeCell ref="A536:A537"/>
    <mergeCell ref="A538:A539"/>
    <mergeCell ref="A540:A541"/>
    <mergeCell ref="A542:A543"/>
    <mergeCell ref="A519:A520"/>
    <mergeCell ref="A521:A522"/>
    <mergeCell ref="A523:A524"/>
    <mergeCell ref="A525:A526"/>
    <mergeCell ref="A527:A528"/>
    <mergeCell ref="A529:A531"/>
    <mergeCell ref="A507:A508"/>
    <mergeCell ref="A509:A510"/>
    <mergeCell ref="A511:A512"/>
    <mergeCell ref="A513:A514"/>
    <mergeCell ref="A515:A516"/>
    <mergeCell ref="A517:A518"/>
    <mergeCell ref="A494:A495"/>
    <mergeCell ref="A496:A498"/>
    <mergeCell ref="A499:A500"/>
    <mergeCell ref="A501:A502"/>
    <mergeCell ref="A503:A504"/>
    <mergeCell ref="A505:A506"/>
    <mergeCell ref="A479:A480"/>
    <mergeCell ref="A481:A482"/>
    <mergeCell ref="A483:A484"/>
    <mergeCell ref="A485:A486"/>
    <mergeCell ref="A487:A488"/>
    <mergeCell ref="A489:A493"/>
    <mergeCell ref="A463:A464"/>
    <mergeCell ref="A465:A467"/>
    <mergeCell ref="A468:A469"/>
    <mergeCell ref="A470:A474"/>
    <mergeCell ref="A475:A476"/>
    <mergeCell ref="A477:A478"/>
    <mergeCell ref="A450:A452"/>
    <mergeCell ref="A453:A454"/>
    <mergeCell ref="A455:A456"/>
    <mergeCell ref="A457:A458"/>
    <mergeCell ref="A459:A460"/>
    <mergeCell ref="A461:A462"/>
    <mergeCell ref="A437:A439"/>
    <mergeCell ref="A440:A441"/>
    <mergeCell ref="A442:A443"/>
    <mergeCell ref="A444:A445"/>
    <mergeCell ref="A446:A447"/>
    <mergeCell ref="A448:A449"/>
    <mergeCell ref="A424:A425"/>
    <mergeCell ref="A426:A427"/>
    <mergeCell ref="A428:A429"/>
    <mergeCell ref="A430:A432"/>
    <mergeCell ref="A433:A434"/>
    <mergeCell ref="A435:A436"/>
    <mergeCell ref="A405:A407"/>
    <mergeCell ref="A408:A411"/>
    <mergeCell ref="A412:A413"/>
    <mergeCell ref="A414:A415"/>
    <mergeCell ref="A416:A421"/>
    <mergeCell ref="A422:A423"/>
    <mergeCell ref="A386:A387"/>
    <mergeCell ref="A388:A389"/>
    <mergeCell ref="A390:A391"/>
    <mergeCell ref="A392:A393"/>
    <mergeCell ref="A394:A401"/>
    <mergeCell ref="A402:A404"/>
    <mergeCell ref="A370:A371"/>
    <mergeCell ref="A372:A373"/>
    <mergeCell ref="A374:A376"/>
    <mergeCell ref="A377:A381"/>
    <mergeCell ref="A382:A383"/>
    <mergeCell ref="A384:A385"/>
    <mergeCell ref="A355:A356"/>
    <mergeCell ref="A357:A360"/>
    <mergeCell ref="A361:A363"/>
    <mergeCell ref="A364:A365"/>
    <mergeCell ref="A366:A367"/>
    <mergeCell ref="A368:A369"/>
    <mergeCell ref="A341:A342"/>
    <mergeCell ref="A343:A344"/>
    <mergeCell ref="A345:A346"/>
    <mergeCell ref="A347:A348"/>
    <mergeCell ref="A349:A352"/>
    <mergeCell ref="A353:A354"/>
    <mergeCell ref="A329:A330"/>
    <mergeCell ref="A331:A332"/>
    <mergeCell ref="A333:A334"/>
    <mergeCell ref="A335:A336"/>
    <mergeCell ref="A337:A338"/>
    <mergeCell ref="A339:A340"/>
    <mergeCell ref="A313:A314"/>
    <mergeCell ref="A315:A320"/>
    <mergeCell ref="A321:A322"/>
    <mergeCell ref="A323:A324"/>
    <mergeCell ref="A325:A326"/>
    <mergeCell ref="A327:A328"/>
    <mergeCell ref="A299:A300"/>
    <mergeCell ref="A301:A302"/>
    <mergeCell ref="A303:A304"/>
    <mergeCell ref="A305:A306"/>
    <mergeCell ref="A307:A308"/>
    <mergeCell ref="A309:A312"/>
    <mergeCell ref="A287:A288"/>
    <mergeCell ref="A289:A290"/>
    <mergeCell ref="A291:A292"/>
    <mergeCell ref="A293:A294"/>
    <mergeCell ref="A295:A296"/>
    <mergeCell ref="A297:A298"/>
    <mergeCell ref="A275:A276"/>
    <mergeCell ref="A277:A278"/>
    <mergeCell ref="A279:A280"/>
    <mergeCell ref="A281:A282"/>
    <mergeCell ref="A283:A284"/>
    <mergeCell ref="A285:A286"/>
    <mergeCell ref="A262:A264"/>
    <mergeCell ref="A265:A266"/>
    <mergeCell ref="A267:A268"/>
    <mergeCell ref="A269:A270"/>
    <mergeCell ref="A271:A272"/>
    <mergeCell ref="A273:A274"/>
    <mergeCell ref="A249:A250"/>
    <mergeCell ref="A251:A252"/>
    <mergeCell ref="A253:A255"/>
    <mergeCell ref="A256:A257"/>
    <mergeCell ref="A258:A259"/>
    <mergeCell ref="A260:A261"/>
    <mergeCell ref="A238:A239"/>
    <mergeCell ref="A240:A241"/>
    <mergeCell ref="A242:A243"/>
    <mergeCell ref="A244:A245"/>
    <mergeCell ref="A246:A248"/>
    <mergeCell ref="A224:A225"/>
    <mergeCell ref="A226:A227"/>
    <mergeCell ref="A228:A229"/>
    <mergeCell ref="A230:A231"/>
    <mergeCell ref="A232:A233"/>
    <mergeCell ref="A234:A235"/>
    <mergeCell ref="A207:A208"/>
    <mergeCell ref="A209:A210"/>
    <mergeCell ref="A211:A212"/>
    <mergeCell ref="A213:A219"/>
    <mergeCell ref="A220:A221"/>
    <mergeCell ref="A222:A223"/>
    <mergeCell ref="A199:A200"/>
    <mergeCell ref="A201:A202"/>
    <mergeCell ref="A203:A204"/>
    <mergeCell ref="A205:A206"/>
    <mergeCell ref="A181:A182"/>
    <mergeCell ref="A183:A184"/>
    <mergeCell ref="A185:A186"/>
    <mergeCell ref="A187:A189"/>
    <mergeCell ref="A190:A191"/>
    <mergeCell ref="A192:A193"/>
    <mergeCell ref="A162:A163"/>
    <mergeCell ref="A164:A166"/>
    <mergeCell ref="A167:A173"/>
    <mergeCell ref="A174:A175"/>
    <mergeCell ref="A176:A178"/>
    <mergeCell ref="A179:A180"/>
    <mergeCell ref="A236:A237"/>
    <mergeCell ref="A156:A157"/>
    <mergeCell ref="A158:A159"/>
    <mergeCell ref="A160:A161"/>
    <mergeCell ref="A135:A136"/>
    <mergeCell ref="A137:A138"/>
    <mergeCell ref="A139:A141"/>
    <mergeCell ref="A142:A143"/>
    <mergeCell ref="A144:A145"/>
    <mergeCell ref="A146:A148"/>
    <mergeCell ref="A119:A120"/>
    <mergeCell ref="A121:A122"/>
    <mergeCell ref="A123:A124"/>
    <mergeCell ref="A125:A130"/>
    <mergeCell ref="A131:A132"/>
    <mergeCell ref="A133:A134"/>
    <mergeCell ref="A194:A195"/>
    <mergeCell ref="A196:A198"/>
    <mergeCell ref="A115:A116"/>
    <mergeCell ref="A117:A118"/>
    <mergeCell ref="A92:A93"/>
    <mergeCell ref="A94:A95"/>
    <mergeCell ref="A96:A99"/>
    <mergeCell ref="A100:A101"/>
    <mergeCell ref="A102:A104"/>
    <mergeCell ref="A105:A106"/>
    <mergeCell ref="A78:A80"/>
    <mergeCell ref="A81:A82"/>
    <mergeCell ref="A83:A84"/>
    <mergeCell ref="A85:A87"/>
    <mergeCell ref="A88:A89"/>
    <mergeCell ref="A90:A91"/>
    <mergeCell ref="A149:A150"/>
    <mergeCell ref="A151:A153"/>
    <mergeCell ref="A154:A155"/>
    <mergeCell ref="A76:A77"/>
    <mergeCell ref="A47:A49"/>
    <mergeCell ref="A50:A51"/>
    <mergeCell ref="A52:A56"/>
    <mergeCell ref="A57:A59"/>
    <mergeCell ref="A60:A61"/>
    <mergeCell ref="A62:A63"/>
    <mergeCell ref="A32:A33"/>
    <mergeCell ref="A34:A36"/>
    <mergeCell ref="A37:A38"/>
    <mergeCell ref="A39:A40"/>
    <mergeCell ref="A41:A42"/>
    <mergeCell ref="A43:A46"/>
    <mergeCell ref="A107:A108"/>
    <mergeCell ref="A109:A110"/>
    <mergeCell ref="A111:A112"/>
    <mergeCell ref="A113:A114"/>
    <mergeCell ref="A20:A21"/>
    <mergeCell ref="A22:A23"/>
    <mergeCell ref="A24:A25"/>
    <mergeCell ref="A26:A27"/>
    <mergeCell ref="A28:A29"/>
    <mergeCell ref="A30:A31"/>
    <mergeCell ref="A4:A5"/>
    <mergeCell ref="A6:A8"/>
    <mergeCell ref="A9:A11"/>
    <mergeCell ref="A12:A15"/>
    <mergeCell ref="A16:A17"/>
    <mergeCell ref="A18:A19"/>
    <mergeCell ref="A64:A66"/>
    <mergeCell ref="A67:A68"/>
    <mergeCell ref="A69:A70"/>
    <mergeCell ref="A71:A72"/>
    <mergeCell ref="A73:A75"/>
  </mergeCells>
  <printOptions horizontalCentered="1"/>
  <pageMargins left="0.39370078740157483" right="0.39370078740157483" top="0.59055118110236227" bottom="0.39370078740157483" header="0.31496062992125984" footer="0.11811023622047245"/>
  <pageSetup paperSize="9" scale="95" firstPageNumber="377" fitToHeight="0" orientation="landscape" useFirstPageNumber="1" r:id="rId1"/>
  <headerFooter>
    <oddHeader>&amp;L&amp;"Tahoma,Kurzíva"&amp;9Závěrečný účet Moravskoslezského kraje na rok 2024&amp;R&amp;"Tahoma,Kurzíva"&amp;9Tabulka č. 34</oddHeader>
    <oddFooter>&amp;C&amp;"Tahoma,Obyčejné"&amp;P</oddFooter>
  </headerFooter>
  <rowBreaks count="74" manualBreakCount="74">
    <brk id="42" max="16383" man="1"/>
    <brk id="84" max="16383" man="1"/>
    <brk id="126" max="16383" man="1"/>
    <brk id="168" max="16383" man="1"/>
    <brk id="212" max="16383" man="1"/>
    <brk id="257" max="16383" man="1"/>
    <brk id="304" max="16383" man="1"/>
    <brk id="350" max="16383" man="1"/>
    <brk id="393" max="16383" man="1"/>
    <brk id="432" max="16383" man="1"/>
    <brk id="478" max="16383" man="1"/>
    <brk id="524" max="16383" man="1"/>
    <brk id="568" max="16383" man="1"/>
    <brk id="611" max="16383" man="1"/>
    <brk id="652" max="16383" man="1"/>
    <brk id="695" max="16383" man="1"/>
    <brk id="740" max="16383" man="1"/>
    <brk id="786" max="16383" man="1"/>
    <brk id="832" max="16383" man="1"/>
    <brk id="878" max="16383" man="1"/>
    <brk id="924" max="16383" man="1"/>
    <brk id="969" max="16383" man="1"/>
    <brk id="1007" max="16383" man="1"/>
    <brk id="1045" max="16383" man="1"/>
    <brk id="1086" max="16383" man="1"/>
    <brk id="1132" max="16383" man="1"/>
    <brk id="1178" max="16383" man="1"/>
    <brk id="1224" max="16383" man="1"/>
    <brk id="1268" max="16383" man="1"/>
    <brk id="1315" max="16383" man="1"/>
    <brk id="1362" max="16383" man="1"/>
    <brk id="1405" max="16383" man="1"/>
    <brk id="1452" max="16383" man="1"/>
    <brk id="1498" max="16383" man="1"/>
    <brk id="1544" max="16383" man="1"/>
    <brk id="1586" max="16383" man="1"/>
    <brk id="1629" max="16383" man="1"/>
    <brk id="1674" max="16383" man="1"/>
    <brk id="1719" max="16383" man="1"/>
    <brk id="1764" max="16383" man="1"/>
    <brk id="1806" max="16383" man="1"/>
    <brk id="1849" max="16383" man="1"/>
    <brk id="1891" max="16383" man="1"/>
    <brk id="1936" max="16383" man="1"/>
    <brk id="1980" max="16383" man="1"/>
    <brk id="2020" max="16383" man="1"/>
    <brk id="2065" max="16383" man="1"/>
    <brk id="2109" max="16383" man="1"/>
    <brk id="2154" max="16383" man="1"/>
    <brk id="2201" max="16383" man="1"/>
    <brk id="2248" max="16383" man="1"/>
    <brk id="2293" max="16383" man="1"/>
    <brk id="2340" max="16383" man="1"/>
    <brk id="2386" max="16383" man="1"/>
    <brk id="2432" max="16383" man="1"/>
    <brk id="2478" max="16383" man="1"/>
    <brk id="2524" max="16383" man="1"/>
    <brk id="2570" max="16383" man="1"/>
    <brk id="2616" max="16383" man="1"/>
    <brk id="2659" max="16383" man="1"/>
    <brk id="2702" max="16383" man="1"/>
    <brk id="2744" max="16383" man="1"/>
    <brk id="2787" max="16383" man="1"/>
    <brk id="2832" max="16383" man="1"/>
    <brk id="2878" max="16383" man="1"/>
    <brk id="2924" max="16383" man="1"/>
    <brk id="2970" max="16383" man="1"/>
    <brk id="3016" max="16383" man="1"/>
    <brk id="3062" max="16383" man="1"/>
    <brk id="3104" max="16383" man="1"/>
    <brk id="3149" max="16383" man="1"/>
    <brk id="3192" max="16383" man="1"/>
    <brk id="3236" max="16383" man="1"/>
    <brk id="3283"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2B630-40ED-49EC-A58D-52B353A44C92}">
  <sheetPr>
    <pageSetUpPr fitToPage="1"/>
  </sheetPr>
  <dimension ref="A1:G618"/>
  <sheetViews>
    <sheetView zoomScaleNormal="100" zoomScaleSheetLayoutView="100" workbookViewId="0">
      <pane ySplit="4" topLeftCell="A5" activePane="bottomLeft" state="frozen"/>
      <selection activeCell="E6" sqref="E6"/>
      <selection pane="bottomLeft" activeCell="E6" sqref="E6"/>
    </sheetView>
  </sheetViews>
  <sheetFormatPr defaultRowHeight="15" x14ac:dyDescent="0.25"/>
  <cols>
    <col min="1" max="1" width="81.7109375" style="1170" customWidth="1"/>
    <col min="2" max="5" width="12.5703125" style="1169" customWidth="1"/>
    <col min="6" max="7" width="12.5703125" style="1170" customWidth="1"/>
    <col min="8" max="16384" width="9.140625" style="1170"/>
  </cols>
  <sheetData>
    <row r="1" spans="1:7" s="495" customFormat="1" ht="34.5" customHeight="1" x14ac:dyDescent="0.2">
      <c r="A1" s="1430" t="s">
        <v>2621</v>
      </c>
      <c r="B1" s="1430"/>
      <c r="C1" s="1430"/>
      <c r="D1" s="1430"/>
      <c r="E1" s="1430"/>
      <c r="F1" s="1430"/>
      <c r="G1" s="1430"/>
    </row>
    <row r="2" spans="1:7" s="495" customFormat="1" ht="12.75" x14ac:dyDescent="0.2">
      <c r="A2" s="496"/>
      <c r="B2" s="497"/>
      <c r="C2" s="497"/>
      <c r="D2" s="200"/>
      <c r="E2" s="200"/>
      <c r="G2" s="493" t="s">
        <v>2</v>
      </c>
    </row>
    <row r="3" spans="1:7" s="233" customFormat="1" ht="24.75" customHeight="1" x14ac:dyDescent="0.25">
      <c r="A3" s="1438" t="s">
        <v>2017</v>
      </c>
      <c r="B3" s="1440" t="s">
        <v>2018</v>
      </c>
      <c r="C3" s="1440"/>
      <c r="D3" s="1440" t="s">
        <v>2019</v>
      </c>
      <c r="E3" s="1440"/>
      <c r="F3" s="1440" t="s">
        <v>11</v>
      </c>
      <c r="G3" s="1440"/>
    </row>
    <row r="4" spans="1:7" s="233" customFormat="1" ht="13.5" customHeight="1" x14ac:dyDescent="0.25">
      <c r="A4" s="1439"/>
      <c r="B4" s="498" t="s">
        <v>2020</v>
      </c>
      <c r="C4" s="498" t="s">
        <v>2021</v>
      </c>
      <c r="D4" s="498" t="s">
        <v>2020</v>
      </c>
      <c r="E4" s="498" t="s">
        <v>2021</v>
      </c>
      <c r="F4" s="498" t="s">
        <v>2020</v>
      </c>
      <c r="G4" s="498" t="s">
        <v>2021</v>
      </c>
    </row>
    <row r="5" spans="1:7" s="1173" customFormat="1" ht="12.75" customHeight="1" x14ac:dyDescent="0.2">
      <c r="A5" s="1171" t="s">
        <v>2022</v>
      </c>
      <c r="B5" s="1174">
        <v>7469.28</v>
      </c>
      <c r="C5" s="1174">
        <v>7469.2820000000002</v>
      </c>
      <c r="D5" s="1174">
        <v>0</v>
      </c>
      <c r="E5" s="1174">
        <v>0</v>
      </c>
      <c r="F5" s="1172">
        <f>B5+D5</f>
        <v>7469.28</v>
      </c>
      <c r="G5" s="1172">
        <f>C5+E5</f>
        <v>7469.2820000000002</v>
      </c>
    </row>
    <row r="6" spans="1:7" s="1173" customFormat="1" ht="12.75" customHeight="1" x14ac:dyDescent="0.2">
      <c r="A6" s="1171" t="s">
        <v>2023</v>
      </c>
      <c r="B6" s="1174">
        <v>7007.03</v>
      </c>
      <c r="C6" s="1174">
        <v>7007.0259999999998</v>
      </c>
      <c r="D6" s="1174">
        <v>0</v>
      </c>
      <c r="E6" s="1174">
        <v>0</v>
      </c>
      <c r="F6" s="1172">
        <f t="shared" ref="F6:G69" si="0">B6+D6</f>
        <v>7007.03</v>
      </c>
      <c r="G6" s="1172">
        <f t="shared" si="0"/>
        <v>7007.0259999999998</v>
      </c>
    </row>
    <row r="7" spans="1:7" s="1173" customFormat="1" ht="12.75" customHeight="1" x14ac:dyDescent="0.2">
      <c r="A7" s="1171" t="s">
        <v>2024</v>
      </c>
      <c r="B7" s="1174">
        <v>6792.74</v>
      </c>
      <c r="C7" s="1174">
        <v>6792.7359999999999</v>
      </c>
      <c r="D7" s="1174">
        <v>0</v>
      </c>
      <c r="E7" s="1174">
        <v>0</v>
      </c>
      <c r="F7" s="1172">
        <f t="shared" si="0"/>
        <v>6792.74</v>
      </c>
      <c r="G7" s="1172">
        <f t="shared" si="0"/>
        <v>6792.7359999999999</v>
      </c>
    </row>
    <row r="8" spans="1:7" s="1173" customFormat="1" ht="12.75" customHeight="1" x14ac:dyDescent="0.2">
      <c r="A8" s="1171" t="s">
        <v>2025</v>
      </c>
      <c r="B8" s="1174">
        <v>4127.4799999999996</v>
      </c>
      <c r="C8" s="1174">
        <v>4127.4840000000004</v>
      </c>
      <c r="D8" s="1174">
        <v>0</v>
      </c>
      <c r="E8" s="1174">
        <v>0</v>
      </c>
      <c r="F8" s="1172">
        <f t="shared" si="0"/>
        <v>4127.4799999999996</v>
      </c>
      <c r="G8" s="1172">
        <f t="shared" si="0"/>
        <v>4127.4840000000004</v>
      </c>
    </row>
    <row r="9" spans="1:7" s="1173" customFormat="1" ht="12.75" customHeight="1" x14ac:dyDescent="0.2">
      <c r="A9" s="1171" t="s">
        <v>2026</v>
      </c>
      <c r="B9" s="1174">
        <v>6693.3</v>
      </c>
      <c r="C9" s="1174">
        <v>6693.299</v>
      </c>
      <c r="D9" s="1174">
        <v>0</v>
      </c>
      <c r="E9" s="1174">
        <v>0</v>
      </c>
      <c r="F9" s="1172">
        <f t="shared" si="0"/>
        <v>6693.3</v>
      </c>
      <c r="G9" s="1172">
        <f t="shared" si="0"/>
        <v>6693.299</v>
      </c>
    </row>
    <row r="10" spans="1:7" s="1173" customFormat="1" ht="12.75" customHeight="1" x14ac:dyDescent="0.2">
      <c r="A10" s="1171" t="s">
        <v>2027</v>
      </c>
      <c r="B10" s="1174">
        <v>4494.88</v>
      </c>
      <c r="C10" s="1174">
        <v>4494.884</v>
      </c>
      <c r="D10" s="1174">
        <v>0</v>
      </c>
      <c r="E10" s="1174">
        <v>0</v>
      </c>
      <c r="F10" s="1172">
        <f t="shared" si="0"/>
        <v>4494.88</v>
      </c>
      <c r="G10" s="1172">
        <f t="shared" si="0"/>
        <v>4494.884</v>
      </c>
    </row>
    <row r="11" spans="1:7" s="1173" customFormat="1" ht="12.75" customHeight="1" x14ac:dyDescent="0.2">
      <c r="A11" s="1171" t="s">
        <v>2028</v>
      </c>
      <c r="B11" s="1174">
        <v>3984.98</v>
      </c>
      <c r="C11" s="1174">
        <v>3984.9769999999999</v>
      </c>
      <c r="D11" s="1174">
        <v>0</v>
      </c>
      <c r="E11" s="1174">
        <v>0</v>
      </c>
      <c r="F11" s="1172">
        <f t="shared" si="0"/>
        <v>3984.98</v>
      </c>
      <c r="G11" s="1172">
        <f t="shared" si="0"/>
        <v>3984.9769999999999</v>
      </c>
    </row>
    <row r="12" spans="1:7" s="1173" customFormat="1" ht="12.75" customHeight="1" x14ac:dyDescent="0.2">
      <c r="A12" s="1171" t="s">
        <v>2029</v>
      </c>
      <c r="B12" s="1174">
        <v>8486.81</v>
      </c>
      <c r="C12" s="1174">
        <v>8486.8070000000007</v>
      </c>
      <c r="D12" s="1174">
        <v>0</v>
      </c>
      <c r="E12" s="1174">
        <v>0</v>
      </c>
      <c r="F12" s="1172">
        <f t="shared" si="0"/>
        <v>8486.81</v>
      </c>
      <c r="G12" s="1172">
        <f t="shared" si="0"/>
        <v>8486.8070000000007</v>
      </c>
    </row>
    <row r="13" spans="1:7" s="1173" customFormat="1" ht="12.75" customHeight="1" x14ac:dyDescent="0.2">
      <c r="A13" s="1171" t="s">
        <v>2030</v>
      </c>
      <c r="B13" s="1174">
        <v>8736.0300000000007</v>
      </c>
      <c r="C13" s="1174">
        <v>8736.0339999999997</v>
      </c>
      <c r="D13" s="1174">
        <v>0</v>
      </c>
      <c r="E13" s="1174">
        <v>0</v>
      </c>
      <c r="F13" s="1172">
        <f t="shared" si="0"/>
        <v>8736.0300000000007</v>
      </c>
      <c r="G13" s="1172">
        <f t="shared" si="0"/>
        <v>8736.0339999999997</v>
      </c>
    </row>
    <row r="14" spans="1:7" s="1173" customFormat="1" ht="12.75" customHeight="1" x14ac:dyDescent="0.2">
      <c r="A14" s="1171" t="s">
        <v>2031</v>
      </c>
      <c r="B14" s="1174">
        <v>3935.43</v>
      </c>
      <c r="C14" s="1174">
        <v>3935.4279999999999</v>
      </c>
      <c r="D14" s="1174">
        <v>0</v>
      </c>
      <c r="E14" s="1174">
        <v>0</v>
      </c>
      <c r="F14" s="1172">
        <f t="shared" si="0"/>
        <v>3935.43</v>
      </c>
      <c r="G14" s="1172">
        <f t="shared" si="0"/>
        <v>3935.4279999999999</v>
      </c>
    </row>
    <row r="15" spans="1:7" s="1173" customFormat="1" ht="12.75" customHeight="1" x14ac:dyDescent="0.2">
      <c r="A15" s="1171" t="s">
        <v>2032</v>
      </c>
      <c r="B15" s="1174">
        <v>4050.29</v>
      </c>
      <c r="C15" s="1174">
        <v>4050.2910000000002</v>
      </c>
      <c r="D15" s="1174">
        <v>0</v>
      </c>
      <c r="E15" s="1174">
        <v>0</v>
      </c>
      <c r="F15" s="1172">
        <f t="shared" si="0"/>
        <v>4050.29</v>
      </c>
      <c r="G15" s="1172">
        <f t="shared" si="0"/>
        <v>4050.2910000000002</v>
      </c>
    </row>
    <row r="16" spans="1:7" s="1173" customFormat="1" ht="12.75" customHeight="1" x14ac:dyDescent="0.2">
      <c r="A16" s="1171" t="s">
        <v>2033</v>
      </c>
      <c r="B16" s="1174">
        <v>6883.7</v>
      </c>
      <c r="C16" s="1174">
        <v>6883.6959999999999</v>
      </c>
      <c r="D16" s="1174">
        <v>0</v>
      </c>
      <c r="E16" s="1174">
        <v>0</v>
      </c>
      <c r="F16" s="1172">
        <f t="shared" si="0"/>
        <v>6883.7</v>
      </c>
      <c r="G16" s="1172">
        <f t="shared" si="0"/>
        <v>6883.6959999999999</v>
      </c>
    </row>
    <row r="17" spans="1:7" s="1173" customFormat="1" ht="12.75" customHeight="1" x14ac:dyDescent="0.2">
      <c r="A17" s="1171" t="s">
        <v>2034</v>
      </c>
      <c r="B17" s="1174">
        <v>8212.11</v>
      </c>
      <c r="C17" s="1174">
        <v>8212.1059999999998</v>
      </c>
      <c r="D17" s="1174">
        <v>0</v>
      </c>
      <c r="E17" s="1174">
        <v>0</v>
      </c>
      <c r="F17" s="1172">
        <f t="shared" si="0"/>
        <v>8212.11</v>
      </c>
      <c r="G17" s="1172">
        <f t="shared" si="0"/>
        <v>8212.1059999999998</v>
      </c>
    </row>
    <row r="18" spans="1:7" s="1173" customFormat="1" ht="12.75" customHeight="1" x14ac:dyDescent="0.2">
      <c r="A18" s="1171" t="s">
        <v>2035</v>
      </c>
      <c r="B18" s="1174">
        <v>2125.98</v>
      </c>
      <c r="C18" s="1174">
        <v>2125.9830000000002</v>
      </c>
      <c r="D18" s="1174">
        <v>0</v>
      </c>
      <c r="E18" s="1174">
        <v>0</v>
      </c>
      <c r="F18" s="1172">
        <f t="shared" si="0"/>
        <v>2125.98</v>
      </c>
      <c r="G18" s="1172">
        <f t="shared" si="0"/>
        <v>2125.9830000000002</v>
      </c>
    </row>
    <row r="19" spans="1:7" s="1173" customFormat="1" ht="12.75" customHeight="1" x14ac:dyDescent="0.2">
      <c r="A19" s="1171" t="s">
        <v>2036</v>
      </c>
      <c r="B19" s="1174">
        <v>30148.17</v>
      </c>
      <c r="C19" s="1174">
        <v>30148.164000000001</v>
      </c>
      <c r="D19" s="1174">
        <v>36</v>
      </c>
      <c r="E19" s="1174">
        <v>36</v>
      </c>
      <c r="F19" s="1172">
        <f t="shared" si="0"/>
        <v>30184.17</v>
      </c>
      <c r="G19" s="1172">
        <f t="shared" si="0"/>
        <v>30184.164000000001</v>
      </c>
    </row>
    <row r="20" spans="1:7" s="1173" customFormat="1" ht="12.75" customHeight="1" x14ac:dyDescent="0.2">
      <c r="A20" s="1171" t="s">
        <v>2037</v>
      </c>
      <c r="B20" s="1174">
        <v>56120.600000000006</v>
      </c>
      <c r="C20" s="1174">
        <v>56120.597999999998</v>
      </c>
      <c r="D20" s="1174">
        <v>494</v>
      </c>
      <c r="E20" s="1174">
        <v>494</v>
      </c>
      <c r="F20" s="1172">
        <f t="shared" si="0"/>
        <v>56614.600000000006</v>
      </c>
      <c r="G20" s="1172">
        <f t="shared" si="0"/>
        <v>56614.597999999998</v>
      </c>
    </row>
    <row r="21" spans="1:7" s="1173" customFormat="1" ht="12.75" customHeight="1" x14ac:dyDescent="0.2">
      <c r="A21" s="1171" t="s">
        <v>2038</v>
      </c>
      <c r="B21" s="1174">
        <v>23310.42</v>
      </c>
      <c r="C21" s="1174">
        <v>23310.42</v>
      </c>
      <c r="D21" s="1174">
        <v>0</v>
      </c>
      <c r="E21" s="1174">
        <v>0</v>
      </c>
      <c r="F21" s="1172">
        <f t="shared" si="0"/>
        <v>23310.42</v>
      </c>
      <c r="G21" s="1172">
        <f t="shared" si="0"/>
        <v>23310.42</v>
      </c>
    </row>
    <row r="22" spans="1:7" s="1173" customFormat="1" ht="12.75" customHeight="1" x14ac:dyDescent="0.2">
      <c r="A22" s="1171" t="s">
        <v>2039</v>
      </c>
      <c r="B22" s="1174">
        <v>12501.45</v>
      </c>
      <c r="C22" s="1174">
        <v>12501.448999999999</v>
      </c>
      <c r="D22" s="1174">
        <v>0</v>
      </c>
      <c r="E22" s="1174">
        <v>0</v>
      </c>
      <c r="F22" s="1172">
        <f t="shared" si="0"/>
        <v>12501.45</v>
      </c>
      <c r="G22" s="1172">
        <f t="shared" si="0"/>
        <v>12501.448999999999</v>
      </c>
    </row>
    <row r="23" spans="1:7" s="1173" customFormat="1" ht="12.75" customHeight="1" x14ac:dyDescent="0.2">
      <c r="A23" s="1171" t="s">
        <v>2040</v>
      </c>
      <c r="B23" s="1174">
        <v>4146.04</v>
      </c>
      <c r="C23" s="1174">
        <v>4146.0410000000002</v>
      </c>
      <c r="D23" s="1174">
        <v>0</v>
      </c>
      <c r="E23" s="1174">
        <v>0</v>
      </c>
      <c r="F23" s="1172">
        <f t="shared" si="0"/>
        <v>4146.04</v>
      </c>
      <c r="G23" s="1172">
        <f t="shared" si="0"/>
        <v>4146.0410000000002</v>
      </c>
    </row>
    <row r="24" spans="1:7" s="1173" customFormat="1" ht="12.75" customHeight="1" x14ac:dyDescent="0.2">
      <c r="A24" s="1171" t="s">
        <v>2041</v>
      </c>
      <c r="B24" s="1174">
        <v>58357.07</v>
      </c>
      <c r="C24" s="1174">
        <v>58322.469000000005</v>
      </c>
      <c r="D24" s="1174">
        <v>91</v>
      </c>
      <c r="E24" s="1174">
        <v>91</v>
      </c>
      <c r="F24" s="1172">
        <f t="shared" si="0"/>
        <v>58448.07</v>
      </c>
      <c r="G24" s="1172">
        <f t="shared" si="0"/>
        <v>58413.469000000005</v>
      </c>
    </row>
    <row r="25" spans="1:7" s="1173" customFormat="1" ht="12.75" customHeight="1" x14ac:dyDescent="0.2">
      <c r="A25" s="1171" t="s">
        <v>2042</v>
      </c>
      <c r="B25" s="1174">
        <v>69216.78</v>
      </c>
      <c r="C25" s="1174">
        <v>68310.123999999996</v>
      </c>
      <c r="D25" s="1174">
        <v>374.66999999999996</v>
      </c>
      <c r="E25" s="1174">
        <v>374.66700000000003</v>
      </c>
      <c r="F25" s="1172">
        <f t="shared" si="0"/>
        <v>69591.45</v>
      </c>
      <c r="G25" s="1172">
        <f t="shared" si="0"/>
        <v>68684.790999999997</v>
      </c>
    </row>
    <row r="26" spans="1:7" s="1173" customFormat="1" ht="12.75" customHeight="1" x14ac:dyDescent="0.2">
      <c r="A26" s="1171" t="s">
        <v>2043</v>
      </c>
      <c r="B26" s="1174">
        <v>48436.7</v>
      </c>
      <c r="C26" s="1174">
        <v>48436.69</v>
      </c>
      <c r="D26" s="1174">
        <v>366</v>
      </c>
      <c r="E26" s="1174">
        <v>366</v>
      </c>
      <c r="F26" s="1172">
        <f t="shared" si="0"/>
        <v>48802.7</v>
      </c>
      <c r="G26" s="1172">
        <f t="shared" si="0"/>
        <v>48802.69</v>
      </c>
    </row>
    <row r="27" spans="1:7" s="1173" customFormat="1" ht="12.75" customHeight="1" x14ac:dyDescent="0.2">
      <c r="A27" s="1171" t="s">
        <v>2044</v>
      </c>
      <c r="B27" s="1174">
        <v>30355.99</v>
      </c>
      <c r="C27" s="1174">
        <v>30355.242999999999</v>
      </c>
      <c r="D27" s="1174">
        <v>146</v>
      </c>
      <c r="E27" s="1174">
        <v>146</v>
      </c>
      <c r="F27" s="1172">
        <f t="shared" si="0"/>
        <v>30501.99</v>
      </c>
      <c r="G27" s="1172">
        <f t="shared" si="0"/>
        <v>30501.242999999999</v>
      </c>
    </row>
    <row r="28" spans="1:7" s="1173" customFormat="1" ht="12.75" customHeight="1" x14ac:dyDescent="0.2">
      <c r="A28" s="1171" t="s">
        <v>2045</v>
      </c>
      <c r="B28" s="1174">
        <v>33848.33</v>
      </c>
      <c r="C28" s="1174">
        <v>33848.324999999997</v>
      </c>
      <c r="D28" s="1174">
        <v>36</v>
      </c>
      <c r="E28" s="1174">
        <v>36</v>
      </c>
      <c r="F28" s="1172">
        <f t="shared" si="0"/>
        <v>33884.33</v>
      </c>
      <c r="G28" s="1172">
        <f t="shared" si="0"/>
        <v>33884.324999999997</v>
      </c>
    </row>
    <row r="29" spans="1:7" s="1173" customFormat="1" ht="12.75" customHeight="1" x14ac:dyDescent="0.2">
      <c r="A29" s="1171" t="s">
        <v>2046</v>
      </c>
      <c r="B29" s="1174">
        <v>7212.24</v>
      </c>
      <c r="C29" s="1174">
        <v>7212.2430000000004</v>
      </c>
      <c r="D29" s="1174">
        <v>0</v>
      </c>
      <c r="E29" s="1174">
        <v>0</v>
      </c>
      <c r="F29" s="1172">
        <f t="shared" si="0"/>
        <v>7212.24</v>
      </c>
      <c r="G29" s="1172">
        <f t="shared" si="0"/>
        <v>7212.2430000000004</v>
      </c>
    </row>
    <row r="30" spans="1:7" s="1173" customFormat="1" ht="12.75" customHeight="1" x14ac:dyDescent="0.2">
      <c r="A30" s="1171" t="s">
        <v>2047</v>
      </c>
      <c r="B30" s="1174">
        <v>2324.16</v>
      </c>
      <c r="C30" s="1174">
        <v>2324.1570000000002</v>
      </c>
      <c r="D30" s="1174">
        <v>0</v>
      </c>
      <c r="E30" s="1174">
        <v>0</v>
      </c>
      <c r="F30" s="1172">
        <f t="shared" si="0"/>
        <v>2324.16</v>
      </c>
      <c r="G30" s="1172">
        <f t="shared" si="0"/>
        <v>2324.1570000000002</v>
      </c>
    </row>
    <row r="31" spans="1:7" s="1173" customFormat="1" ht="12.75" customHeight="1" x14ac:dyDescent="0.2">
      <c r="A31" s="1171" t="s">
        <v>2048</v>
      </c>
      <c r="B31" s="1174">
        <v>3345.7</v>
      </c>
      <c r="C31" s="1174">
        <v>3345.6979999999999</v>
      </c>
      <c r="D31" s="1174">
        <v>0</v>
      </c>
      <c r="E31" s="1174">
        <v>0</v>
      </c>
      <c r="F31" s="1172">
        <f t="shared" si="0"/>
        <v>3345.7</v>
      </c>
      <c r="G31" s="1172">
        <f t="shared" si="0"/>
        <v>3345.6979999999999</v>
      </c>
    </row>
    <row r="32" spans="1:7" s="1173" customFormat="1" ht="12.75" customHeight="1" x14ac:dyDescent="0.2">
      <c r="A32" s="1171" t="s">
        <v>2049</v>
      </c>
      <c r="B32" s="1174">
        <v>9212.66</v>
      </c>
      <c r="C32" s="1174">
        <v>9212.6620000000003</v>
      </c>
      <c r="D32" s="1174">
        <v>0</v>
      </c>
      <c r="E32" s="1174">
        <v>0</v>
      </c>
      <c r="F32" s="1172">
        <f t="shared" si="0"/>
        <v>9212.66</v>
      </c>
      <c r="G32" s="1172">
        <f t="shared" si="0"/>
        <v>9212.6620000000003</v>
      </c>
    </row>
    <row r="33" spans="1:7" s="1173" customFormat="1" ht="12.75" customHeight="1" x14ac:dyDescent="0.2">
      <c r="A33" s="1171" t="s">
        <v>3425</v>
      </c>
      <c r="B33" s="1174">
        <v>15701.46</v>
      </c>
      <c r="C33" s="1174">
        <v>15701.457999999999</v>
      </c>
      <c r="D33" s="1174">
        <v>0</v>
      </c>
      <c r="E33" s="1174">
        <v>0</v>
      </c>
      <c r="F33" s="1172">
        <f t="shared" si="0"/>
        <v>15701.46</v>
      </c>
      <c r="G33" s="1172">
        <f t="shared" si="0"/>
        <v>15701.457999999999</v>
      </c>
    </row>
    <row r="34" spans="1:7" s="1173" customFormat="1" ht="12.75" customHeight="1" x14ac:dyDescent="0.2">
      <c r="A34" s="1171" t="s">
        <v>2050</v>
      </c>
      <c r="B34" s="1174">
        <v>4951.5</v>
      </c>
      <c r="C34" s="1174">
        <v>4951.5</v>
      </c>
      <c r="D34" s="1174">
        <v>0</v>
      </c>
      <c r="E34" s="1174">
        <v>0</v>
      </c>
      <c r="F34" s="1172">
        <f t="shared" si="0"/>
        <v>4951.5</v>
      </c>
      <c r="G34" s="1172">
        <f t="shared" si="0"/>
        <v>4951.5</v>
      </c>
    </row>
    <row r="35" spans="1:7" s="1173" customFormat="1" ht="12.75" customHeight="1" x14ac:dyDescent="0.2">
      <c r="A35" s="1171" t="s">
        <v>2051</v>
      </c>
      <c r="B35" s="1174">
        <v>16718.87</v>
      </c>
      <c r="C35" s="1174">
        <v>16718.864999999998</v>
      </c>
      <c r="D35" s="1174">
        <v>0</v>
      </c>
      <c r="E35" s="1174">
        <v>0</v>
      </c>
      <c r="F35" s="1172">
        <f t="shared" si="0"/>
        <v>16718.87</v>
      </c>
      <c r="G35" s="1172">
        <f t="shared" si="0"/>
        <v>16718.864999999998</v>
      </c>
    </row>
    <row r="36" spans="1:7" s="1173" customFormat="1" ht="12.75" customHeight="1" x14ac:dyDescent="0.2">
      <c r="A36" s="1171" t="s">
        <v>2052</v>
      </c>
      <c r="B36" s="1174">
        <v>2418.4</v>
      </c>
      <c r="C36" s="1174">
        <v>2418.3989999999999</v>
      </c>
      <c r="D36" s="1174">
        <v>0</v>
      </c>
      <c r="E36" s="1174">
        <v>0</v>
      </c>
      <c r="F36" s="1172">
        <f t="shared" si="0"/>
        <v>2418.4</v>
      </c>
      <c r="G36" s="1172">
        <f t="shared" si="0"/>
        <v>2418.3989999999999</v>
      </c>
    </row>
    <row r="37" spans="1:7" s="1173" customFormat="1" ht="12.75" customHeight="1" x14ac:dyDescent="0.2">
      <c r="A37" s="1171" t="s">
        <v>2053</v>
      </c>
      <c r="B37" s="1174">
        <v>2445.3000000000002</v>
      </c>
      <c r="C37" s="1174">
        <v>2445.3020000000001</v>
      </c>
      <c r="D37" s="1174">
        <v>0</v>
      </c>
      <c r="E37" s="1174">
        <v>0</v>
      </c>
      <c r="F37" s="1172">
        <f t="shared" si="0"/>
        <v>2445.3000000000002</v>
      </c>
      <c r="G37" s="1172">
        <f t="shared" si="0"/>
        <v>2445.3020000000001</v>
      </c>
    </row>
    <row r="38" spans="1:7" s="1173" customFormat="1" ht="12.75" customHeight="1" x14ac:dyDescent="0.2">
      <c r="A38" s="1171" t="s">
        <v>2054</v>
      </c>
      <c r="B38" s="1174">
        <v>3662.68</v>
      </c>
      <c r="C38" s="1174">
        <v>3662.681</v>
      </c>
      <c r="D38" s="1174">
        <v>0</v>
      </c>
      <c r="E38" s="1174">
        <v>0</v>
      </c>
      <c r="F38" s="1172">
        <f t="shared" si="0"/>
        <v>3662.68</v>
      </c>
      <c r="G38" s="1172">
        <f t="shared" si="0"/>
        <v>3662.681</v>
      </c>
    </row>
    <row r="39" spans="1:7" s="1173" customFormat="1" ht="12.75" customHeight="1" x14ac:dyDescent="0.2">
      <c r="A39" s="1171" t="s">
        <v>2055</v>
      </c>
      <c r="B39" s="1174">
        <v>19933.52</v>
      </c>
      <c r="C39" s="1174">
        <v>19933.522000000001</v>
      </c>
      <c r="D39" s="1174">
        <v>0</v>
      </c>
      <c r="E39" s="1174">
        <v>0</v>
      </c>
      <c r="F39" s="1172">
        <f t="shared" si="0"/>
        <v>19933.52</v>
      </c>
      <c r="G39" s="1172">
        <f t="shared" si="0"/>
        <v>19933.522000000001</v>
      </c>
    </row>
    <row r="40" spans="1:7" s="1173" customFormat="1" ht="12.75" customHeight="1" x14ac:dyDescent="0.2">
      <c r="A40" s="1171" t="s">
        <v>2056</v>
      </c>
      <c r="B40" s="1174">
        <v>8821.3000000000011</v>
      </c>
      <c r="C40" s="1174">
        <v>8821.2970000000005</v>
      </c>
      <c r="D40" s="1174">
        <v>0</v>
      </c>
      <c r="E40" s="1174">
        <v>0</v>
      </c>
      <c r="F40" s="1172">
        <f t="shared" si="0"/>
        <v>8821.3000000000011</v>
      </c>
      <c r="G40" s="1172">
        <f t="shared" si="0"/>
        <v>8821.2970000000005</v>
      </c>
    </row>
    <row r="41" spans="1:7" s="1173" customFormat="1" ht="12.75" customHeight="1" x14ac:dyDescent="0.2">
      <c r="A41" s="1171" t="s">
        <v>2057</v>
      </c>
      <c r="B41" s="1174">
        <v>11922.3</v>
      </c>
      <c r="C41" s="1174">
        <v>11922.3</v>
      </c>
      <c r="D41" s="1174">
        <v>0</v>
      </c>
      <c r="E41" s="1174">
        <v>0</v>
      </c>
      <c r="F41" s="1172">
        <f t="shared" si="0"/>
        <v>11922.3</v>
      </c>
      <c r="G41" s="1172">
        <f t="shared" si="0"/>
        <v>11922.3</v>
      </c>
    </row>
    <row r="42" spans="1:7" s="1173" customFormat="1" ht="12.75" customHeight="1" x14ac:dyDescent="0.2">
      <c r="A42" s="1171" t="s">
        <v>2058</v>
      </c>
      <c r="B42" s="1174">
        <v>16088.36</v>
      </c>
      <c r="C42" s="1174">
        <v>16088.357</v>
      </c>
      <c r="D42" s="1174">
        <v>0</v>
      </c>
      <c r="E42" s="1174">
        <v>0</v>
      </c>
      <c r="F42" s="1172">
        <f t="shared" si="0"/>
        <v>16088.36</v>
      </c>
      <c r="G42" s="1172">
        <f t="shared" si="0"/>
        <v>16088.357</v>
      </c>
    </row>
    <row r="43" spans="1:7" s="1173" customFormat="1" ht="12.75" customHeight="1" x14ac:dyDescent="0.2">
      <c r="A43" s="1171" t="s">
        <v>2059</v>
      </c>
      <c r="B43" s="1174">
        <v>17270.14</v>
      </c>
      <c r="C43" s="1174">
        <v>17270.136999999999</v>
      </c>
      <c r="D43" s="1174">
        <v>0</v>
      </c>
      <c r="E43" s="1174">
        <v>0</v>
      </c>
      <c r="F43" s="1172">
        <f t="shared" si="0"/>
        <v>17270.14</v>
      </c>
      <c r="G43" s="1172">
        <f t="shared" si="0"/>
        <v>17270.136999999999</v>
      </c>
    </row>
    <row r="44" spans="1:7" s="1173" customFormat="1" ht="12.75" customHeight="1" x14ac:dyDescent="0.2">
      <c r="A44" s="1171" t="s">
        <v>2060</v>
      </c>
      <c r="B44" s="1174">
        <v>6217.4000000000005</v>
      </c>
      <c r="C44" s="1174">
        <v>6217.3969999999999</v>
      </c>
      <c r="D44" s="1174">
        <v>0</v>
      </c>
      <c r="E44" s="1174">
        <v>0</v>
      </c>
      <c r="F44" s="1172">
        <f t="shared" si="0"/>
        <v>6217.4000000000005</v>
      </c>
      <c r="G44" s="1172">
        <f t="shared" si="0"/>
        <v>6217.3969999999999</v>
      </c>
    </row>
    <row r="45" spans="1:7" s="1173" customFormat="1" ht="12.75" customHeight="1" x14ac:dyDescent="0.2">
      <c r="A45" s="1171" t="s">
        <v>2061</v>
      </c>
      <c r="B45" s="1174">
        <v>11898.189999999999</v>
      </c>
      <c r="C45" s="1174">
        <v>11898.192000000001</v>
      </c>
      <c r="D45" s="1174">
        <v>0</v>
      </c>
      <c r="E45" s="1174">
        <v>0</v>
      </c>
      <c r="F45" s="1172">
        <f t="shared" si="0"/>
        <v>11898.189999999999</v>
      </c>
      <c r="G45" s="1172">
        <f t="shared" si="0"/>
        <v>11898.192000000001</v>
      </c>
    </row>
    <row r="46" spans="1:7" s="1173" customFormat="1" ht="12.75" customHeight="1" x14ac:dyDescent="0.2">
      <c r="A46" s="1171" t="s">
        <v>2723</v>
      </c>
      <c r="B46" s="1174">
        <v>2107.4499999999998</v>
      </c>
      <c r="C46" s="1174">
        <v>2107.451</v>
      </c>
      <c r="D46" s="1174">
        <v>0</v>
      </c>
      <c r="E46" s="1174">
        <v>0</v>
      </c>
      <c r="F46" s="1172">
        <f t="shared" si="0"/>
        <v>2107.4499999999998</v>
      </c>
      <c r="G46" s="1172">
        <f t="shared" si="0"/>
        <v>2107.451</v>
      </c>
    </row>
    <row r="47" spans="1:7" s="1173" customFormat="1" ht="12.75" customHeight="1" x14ac:dyDescent="0.2">
      <c r="A47" s="1171" t="s">
        <v>2062</v>
      </c>
      <c r="B47" s="1174">
        <v>4127.38</v>
      </c>
      <c r="C47" s="1174">
        <v>4127.3810000000003</v>
      </c>
      <c r="D47" s="1174">
        <v>0</v>
      </c>
      <c r="E47" s="1174">
        <v>0</v>
      </c>
      <c r="F47" s="1172">
        <f t="shared" si="0"/>
        <v>4127.38</v>
      </c>
      <c r="G47" s="1172">
        <f t="shared" si="0"/>
        <v>4127.3810000000003</v>
      </c>
    </row>
    <row r="48" spans="1:7" s="1173" customFormat="1" ht="12.75" customHeight="1" x14ac:dyDescent="0.2">
      <c r="A48" s="1171" t="s">
        <v>2063</v>
      </c>
      <c r="B48" s="1174">
        <v>3941.64</v>
      </c>
      <c r="C48" s="1174">
        <v>3941.6409999999996</v>
      </c>
      <c r="D48" s="1174">
        <v>0</v>
      </c>
      <c r="E48" s="1174">
        <v>0</v>
      </c>
      <c r="F48" s="1172">
        <f t="shared" si="0"/>
        <v>3941.64</v>
      </c>
      <c r="G48" s="1172">
        <f t="shared" si="0"/>
        <v>3941.6409999999996</v>
      </c>
    </row>
    <row r="49" spans="1:7" s="1173" customFormat="1" ht="12.75" customHeight="1" x14ac:dyDescent="0.2">
      <c r="A49" s="1171" t="s">
        <v>2950</v>
      </c>
      <c r="B49" s="1174">
        <v>24441.14</v>
      </c>
      <c r="C49" s="1174">
        <v>24441.143</v>
      </c>
      <c r="D49" s="1174">
        <v>35.049999999999997</v>
      </c>
      <c r="E49" s="1174">
        <v>35.048999999999999</v>
      </c>
      <c r="F49" s="1172">
        <f t="shared" si="0"/>
        <v>24476.19</v>
      </c>
      <c r="G49" s="1172">
        <f t="shared" si="0"/>
        <v>24476.191999999999</v>
      </c>
    </row>
    <row r="50" spans="1:7" s="1173" customFormat="1" ht="12.75" customHeight="1" x14ac:dyDescent="0.2">
      <c r="A50" s="1171" t="s">
        <v>2064</v>
      </c>
      <c r="B50" s="1174">
        <v>18057.099999999999</v>
      </c>
      <c r="C50" s="1174">
        <v>18057.09</v>
      </c>
      <c r="D50" s="1174">
        <v>0</v>
      </c>
      <c r="E50" s="1174">
        <v>0</v>
      </c>
      <c r="F50" s="1172">
        <f t="shared" si="0"/>
        <v>18057.099999999999</v>
      </c>
      <c r="G50" s="1172">
        <f t="shared" si="0"/>
        <v>18057.09</v>
      </c>
    </row>
    <row r="51" spans="1:7" s="1173" customFormat="1" ht="12.75" customHeight="1" x14ac:dyDescent="0.2">
      <c r="A51" s="1171" t="s">
        <v>2065</v>
      </c>
      <c r="B51" s="1174">
        <v>14758</v>
      </c>
      <c r="C51" s="1174">
        <v>14757.994999999999</v>
      </c>
      <c r="D51" s="1174">
        <v>0</v>
      </c>
      <c r="E51" s="1174">
        <v>0</v>
      </c>
      <c r="F51" s="1172">
        <f t="shared" si="0"/>
        <v>14758</v>
      </c>
      <c r="G51" s="1172">
        <f t="shared" si="0"/>
        <v>14757.994999999999</v>
      </c>
    </row>
    <row r="52" spans="1:7" s="1173" customFormat="1" ht="12.75" customHeight="1" x14ac:dyDescent="0.2">
      <c r="A52" s="1171" t="s">
        <v>2066</v>
      </c>
      <c r="B52" s="1174">
        <v>6413.08</v>
      </c>
      <c r="C52" s="1174">
        <v>6413.076</v>
      </c>
      <c r="D52" s="1174">
        <v>0</v>
      </c>
      <c r="E52" s="1174">
        <v>0</v>
      </c>
      <c r="F52" s="1172">
        <f t="shared" si="0"/>
        <v>6413.08</v>
      </c>
      <c r="G52" s="1172">
        <f t="shared" si="0"/>
        <v>6413.076</v>
      </c>
    </row>
    <row r="53" spans="1:7" s="1173" customFormat="1" ht="12.75" customHeight="1" x14ac:dyDescent="0.2">
      <c r="A53" s="1171" t="s">
        <v>2067</v>
      </c>
      <c r="B53" s="1174">
        <v>14966.08</v>
      </c>
      <c r="C53" s="1174">
        <v>14966.08</v>
      </c>
      <c r="D53" s="1174">
        <v>0</v>
      </c>
      <c r="E53" s="1174">
        <v>0</v>
      </c>
      <c r="F53" s="1172">
        <f t="shared" si="0"/>
        <v>14966.08</v>
      </c>
      <c r="G53" s="1172">
        <f t="shared" si="0"/>
        <v>14966.08</v>
      </c>
    </row>
    <row r="54" spans="1:7" s="1173" customFormat="1" ht="12.75" customHeight="1" x14ac:dyDescent="0.2">
      <c r="A54" s="1171" t="s">
        <v>2068</v>
      </c>
      <c r="B54" s="1174">
        <v>4172.25</v>
      </c>
      <c r="C54" s="1174">
        <v>4172.2470000000003</v>
      </c>
      <c r="D54" s="1174">
        <v>0</v>
      </c>
      <c r="E54" s="1174">
        <v>0</v>
      </c>
      <c r="F54" s="1172">
        <f t="shared" si="0"/>
        <v>4172.25</v>
      </c>
      <c r="G54" s="1172">
        <f t="shared" si="0"/>
        <v>4172.2470000000003</v>
      </c>
    </row>
    <row r="55" spans="1:7" s="1173" customFormat="1" ht="12.75" customHeight="1" x14ac:dyDescent="0.2">
      <c r="A55" s="1171" t="s">
        <v>2069</v>
      </c>
      <c r="B55" s="1174">
        <v>12395.84</v>
      </c>
      <c r="C55" s="1174">
        <v>12395.835999999999</v>
      </c>
      <c r="D55" s="1174">
        <v>0</v>
      </c>
      <c r="E55" s="1174">
        <v>0</v>
      </c>
      <c r="F55" s="1172">
        <f t="shared" si="0"/>
        <v>12395.84</v>
      </c>
      <c r="G55" s="1172">
        <f t="shared" si="0"/>
        <v>12395.835999999999</v>
      </c>
    </row>
    <row r="56" spans="1:7" s="1173" customFormat="1" ht="12.75" customHeight="1" x14ac:dyDescent="0.2">
      <c r="A56" s="1171" t="s">
        <v>2070</v>
      </c>
      <c r="B56" s="1174">
        <v>5348.45</v>
      </c>
      <c r="C56" s="1174">
        <v>5348.4539999999997</v>
      </c>
      <c r="D56" s="1174">
        <v>0</v>
      </c>
      <c r="E56" s="1174">
        <v>0</v>
      </c>
      <c r="F56" s="1172">
        <f t="shared" si="0"/>
        <v>5348.45</v>
      </c>
      <c r="G56" s="1172">
        <f t="shared" si="0"/>
        <v>5348.4539999999997</v>
      </c>
    </row>
    <row r="57" spans="1:7" s="1173" customFormat="1" ht="12.75" customHeight="1" x14ac:dyDescent="0.2">
      <c r="A57" s="1171" t="s">
        <v>2071</v>
      </c>
      <c r="B57" s="1174">
        <v>4388.6400000000003</v>
      </c>
      <c r="C57" s="1174">
        <v>4388.6379999999999</v>
      </c>
      <c r="D57" s="1174">
        <v>0</v>
      </c>
      <c r="E57" s="1174">
        <v>0</v>
      </c>
      <c r="F57" s="1172">
        <f t="shared" si="0"/>
        <v>4388.6400000000003</v>
      </c>
      <c r="G57" s="1172">
        <f t="shared" si="0"/>
        <v>4388.6379999999999</v>
      </c>
    </row>
    <row r="58" spans="1:7" s="1173" customFormat="1" ht="12.75" customHeight="1" x14ac:dyDescent="0.2">
      <c r="A58" s="1171" t="s">
        <v>2072</v>
      </c>
      <c r="B58" s="1174">
        <v>9644.9</v>
      </c>
      <c r="C58" s="1174">
        <v>9644.9009999999998</v>
      </c>
      <c r="D58" s="1174">
        <v>0</v>
      </c>
      <c r="E58" s="1174">
        <v>0</v>
      </c>
      <c r="F58" s="1172">
        <f t="shared" si="0"/>
        <v>9644.9</v>
      </c>
      <c r="G58" s="1172">
        <f t="shared" si="0"/>
        <v>9644.9009999999998</v>
      </c>
    </row>
    <row r="59" spans="1:7" s="1173" customFormat="1" ht="12.75" customHeight="1" x14ac:dyDescent="0.2">
      <c r="A59" s="1171" t="s">
        <v>2073</v>
      </c>
      <c r="B59" s="1174">
        <v>20814.38</v>
      </c>
      <c r="C59" s="1174">
        <v>20814.383999999998</v>
      </c>
      <c r="D59" s="1174">
        <v>0</v>
      </c>
      <c r="E59" s="1174">
        <v>0</v>
      </c>
      <c r="F59" s="1172">
        <f t="shared" si="0"/>
        <v>20814.38</v>
      </c>
      <c r="G59" s="1172">
        <f t="shared" si="0"/>
        <v>20814.383999999998</v>
      </c>
    </row>
    <row r="60" spans="1:7" s="1173" customFormat="1" ht="12.75" customHeight="1" x14ac:dyDescent="0.2">
      <c r="A60" s="1171" t="s">
        <v>2074</v>
      </c>
      <c r="B60" s="1174">
        <v>29750.420000000002</v>
      </c>
      <c r="C60" s="1174">
        <v>29750.42</v>
      </c>
      <c r="D60" s="1174">
        <v>0</v>
      </c>
      <c r="E60" s="1174">
        <v>0</v>
      </c>
      <c r="F60" s="1172">
        <f t="shared" si="0"/>
        <v>29750.420000000002</v>
      </c>
      <c r="G60" s="1172">
        <f t="shared" si="0"/>
        <v>29750.42</v>
      </c>
    </row>
    <row r="61" spans="1:7" s="1173" customFormat="1" ht="12.75" customHeight="1" x14ac:dyDescent="0.2">
      <c r="A61" s="1171" t="s">
        <v>3426</v>
      </c>
      <c r="B61" s="1174">
        <v>16696.55</v>
      </c>
      <c r="C61" s="1174">
        <v>16696.547999999999</v>
      </c>
      <c r="D61" s="1174">
        <v>0</v>
      </c>
      <c r="E61" s="1174">
        <v>0</v>
      </c>
      <c r="F61" s="1172">
        <f t="shared" si="0"/>
        <v>16696.55</v>
      </c>
      <c r="G61" s="1172">
        <f t="shared" si="0"/>
        <v>16696.547999999999</v>
      </c>
    </row>
    <row r="62" spans="1:7" s="1173" customFormat="1" ht="12.75" customHeight="1" x14ac:dyDescent="0.2">
      <c r="A62" s="1171" t="s">
        <v>2075</v>
      </c>
      <c r="B62" s="1174">
        <v>14412.18</v>
      </c>
      <c r="C62" s="1174">
        <v>14412.177</v>
      </c>
      <c r="D62" s="1174">
        <v>0</v>
      </c>
      <c r="E62" s="1174">
        <v>0</v>
      </c>
      <c r="F62" s="1172">
        <f t="shared" si="0"/>
        <v>14412.18</v>
      </c>
      <c r="G62" s="1172">
        <f t="shared" si="0"/>
        <v>14412.177</v>
      </c>
    </row>
    <row r="63" spans="1:7" s="1173" customFormat="1" ht="12.75" customHeight="1" x14ac:dyDescent="0.2">
      <c r="A63" s="1171" t="s">
        <v>2076</v>
      </c>
      <c r="B63" s="1174">
        <v>17249.71</v>
      </c>
      <c r="C63" s="1174">
        <v>17249.708999999999</v>
      </c>
      <c r="D63" s="1174">
        <v>0</v>
      </c>
      <c r="E63" s="1174">
        <v>0</v>
      </c>
      <c r="F63" s="1172">
        <f t="shared" si="0"/>
        <v>17249.71</v>
      </c>
      <c r="G63" s="1172">
        <f t="shared" si="0"/>
        <v>17249.708999999999</v>
      </c>
    </row>
    <row r="64" spans="1:7" s="1173" customFormat="1" ht="12.75" customHeight="1" x14ac:dyDescent="0.2">
      <c r="A64" s="1171" t="s">
        <v>2077</v>
      </c>
      <c r="B64" s="1174">
        <v>5787.49</v>
      </c>
      <c r="C64" s="1174">
        <v>5787.49</v>
      </c>
      <c r="D64" s="1174">
        <v>0</v>
      </c>
      <c r="E64" s="1174">
        <v>0</v>
      </c>
      <c r="F64" s="1172">
        <f t="shared" si="0"/>
        <v>5787.49</v>
      </c>
      <c r="G64" s="1172">
        <f t="shared" si="0"/>
        <v>5787.49</v>
      </c>
    </row>
    <row r="65" spans="1:7" s="1173" customFormat="1" ht="12.75" customHeight="1" x14ac:dyDescent="0.2">
      <c r="A65" s="1171" t="s">
        <v>2078</v>
      </c>
      <c r="B65" s="1174">
        <v>8802.57</v>
      </c>
      <c r="C65" s="1174">
        <v>8802.5689999999995</v>
      </c>
      <c r="D65" s="1174">
        <v>0</v>
      </c>
      <c r="E65" s="1174">
        <v>0</v>
      </c>
      <c r="F65" s="1172">
        <f t="shared" si="0"/>
        <v>8802.57</v>
      </c>
      <c r="G65" s="1172">
        <f t="shared" si="0"/>
        <v>8802.5689999999995</v>
      </c>
    </row>
    <row r="66" spans="1:7" s="1173" customFormat="1" ht="12.75" customHeight="1" x14ac:dyDescent="0.2">
      <c r="A66" s="1171" t="s">
        <v>2079</v>
      </c>
      <c r="B66" s="1174">
        <v>12952.05</v>
      </c>
      <c r="C66" s="1174">
        <v>12952.046</v>
      </c>
      <c r="D66" s="1174">
        <v>0</v>
      </c>
      <c r="E66" s="1174">
        <v>0</v>
      </c>
      <c r="F66" s="1172">
        <f t="shared" si="0"/>
        <v>12952.05</v>
      </c>
      <c r="G66" s="1172">
        <f t="shared" si="0"/>
        <v>12952.046</v>
      </c>
    </row>
    <row r="67" spans="1:7" s="1173" customFormat="1" ht="12.75" customHeight="1" x14ac:dyDescent="0.2">
      <c r="A67" s="1171" t="s">
        <v>2080</v>
      </c>
      <c r="B67" s="1174">
        <v>8193.630000000001</v>
      </c>
      <c r="C67" s="1174">
        <v>8193.6280000000006</v>
      </c>
      <c r="D67" s="1174">
        <v>0</v>
      </c>
      <c r="E67" s="1174">
        <v>0</v>
      </c>
      <c r="F67" s="1172">
        <f t="shared" si="0"/>
        <v>8193.630000000001</v>
      </c>
      <c r="G67" s="1172">
        <f t="shared" si="0"/>
        <v>8193.6280000000006</v>
      </c>
    </row>
    <row r="68" spans="1:7" s="1173" customFormat="1" ht="12.75" customHeight="1" x14ac:dyDescent="0.2">
      <c r="A68" s="1171" t="s">
        <v>2081</v>
      </c>
      <c r="B68" s="1174">
        <v>15133.02</v>
      </c>
      <c r="C68" s="1174">
        <v>15133.014999999999</v>
      </c>
      <c r="D68" s="1174">
        <v>0</v>
      </c>
      <c r="E68" s="1174">
        <v>0</v>
      </c>
      <c r="F68" s="1172">
        <f t="shared" si="0"/>
        <v>15133.02</v>
      </c>
      <c r="G68" s="1172">
        <f t="shared" si="0"/>
        <v>15133.014999999999</v>
      </c>
    </row>
    <row r="69" spans="1:7" s="1173" customFormat="1" ht="12.75" customHeight="1" x14ac:dyDescent="0.2">
      <c r="A69" s="1171" t="s">
        <v>2082</v>
      </c>
      <c r="B69" s="1174">
        <v>7304.38</v>
      </c>
      <c r="C69" s="1174">
        <v>7304.3790000000008</v>
      </c>
      <c r="D69" s="1174">
        <v>0</v>
      </c>
      <c r="E69" s="1174">
        <v>0</v>
      </c>
      <c r="F69" s="1172">
        <f t="shared" si="0"/>
        <v>7304.38</v>
      </c>
      <c r="G69" s="1172">
        <f t="shared" si="0"/>
        <v>7304.3790000000008</v>
      </c>
    </row>
    <row r="70" spans="1:7" s="1173" customFormat="1" ht="12.75" customHeight="1" x14ac:dyDescent="0.2">
      <c r="A70" s="1171" t="s">
        <v>2083</v>
      </c>
      <c r="B70" s="1174">
        <v>6083.9</v>
      </c>
      <c r="C70" s="1174">
        <v>6083.8950000000004</v>
      </c>
      <c r="D70" s="1174">
        <v>0</v>
      </c>
      <c r="E70" s="1174">
        <v>0</v>
      </c>
      <c r="F70" s="1172">
        <f t="shared" ref="F70:G133" si="1">B70+D70</f>
        <v>6083.9</v>
      </c>
      <c r="G70" s="1172">
        <f t="shared" si="1"/>
        <v>6083.8950000000004</v>
      </c>
    </row>
    <row r="71" spans="1:7" s="1173" customFormat="1" ht="12.75" customHeight="1" x14ac:dyDescent="0.2">
      <c r="A71" s="1171" t="s">
        <v>2084</v>
      </c>
      <c r="B71" s="1174">
        <v>5599.25</v>
      </c>
      <c r="C71" s="1174">
        <v>5599.25</v>
      </c>
      <c r="D71" s="1174">
        <v>0</v>
      </c>
      <c r="E71" s="1174">
        <v>0</v>
      </c>
      <c r="F71" s="1172">
        <f t="shared" si="1"/>
        <v>5599.25</v>
      </c>
      <c r="G71" s="1172">
        <f t="shared" si="1"/>
        <v>5599.25</v>
      </c>
    </row>
    <row r="72" spans="1:7" s="1173" customFormat="1" ht="12.75" customHeight="1" x14ac:dyDescent="0.2">
      <c r="A72" s="1171" t="s">
        <v>2085</v>
      </c>
      <c r="B72" s="1174">
        <v>12579.36</v>
      </c>
      <c r="C72" s="1174">
        <v>12579.359999999999</v>
      </c>
      <c r="D72" s="1174">
        <v>0</v>
      </c>
      <c r="E72" s="1174">
        <v>0</v>
      </c>
      <c r="F72" s="1172">
        <f t="shared" si="1"/>
        <v>12579.36</v>
      </c>
      <c r="G72" s="1172">
        <f t="shared" si="1"/>
        <v>12579.359999999999</v>
      </c>
    </row>
    <row r="73" spans="1:7" s="1173" customFormat="1" ht="12.75" customHeight="1" x14ac:dyDescent="0.2">
      <c r="A73" s="1171" t="s">
        <v>2086</v>
      </c>
      <c r="B73" s="1174">
        <v>10492.35</v>
      </c>
      <c r="C73" s="1174">
        <v>10492.342000000001</v>
      </c>
      <c r="D73" s="1174">
        <v>86.25</v>
      </c>
      <c r="E73" s="1174">
        <v>0</v>
      </c>
      <c r="F73" s="1172">
        <f t="shared" si="1"/>
        <v>10578.6</v>
      </c>
      <c r="G73" s="1172">
        <f t="shared" si="1"/>
        <v>10492.342000000001</v>
      </c>
    </row>
    <row r="74" spans="1:7" s="1173" customFormat="1" ht="12.75" customHeight="1" x14ac:dyDescent="0.2">
      <c r="A74" s="1171" t="s">
        <v>2087</v>
      </c>
      <c r="B74" s="1174">
        <v>6556.9699999999993</v>
      </c>
      <c r="C74" s="1174">
        <v>6556.9679999999998</v>
      </c>
      <c r="D74" s="1174">
        <v>0</v>
      </c>
      <c r="E74" s="1174">
        <v>0</v>
      </c>
      <c r="F74" s="1172">
        <f t="shared" si="1"/>
        <v>6556.9699999999993</v>
      </c>
      <c r="G74" s="1172">
        <f t="shared" si="1"/>
        <v>6556.9679999999998</v>
      </c>
    </row>
    <row r="75" spans="1:7" s="1173" customFormat="1" ht="12.75" customHeight="1" x14ac:dyDescent="0.2">
      <c r="A75" s="1171" t="s">
        <v>2088</v>
      </c>
      <c r="B75" s="1174">
        <v>12209.87</v>
      </c>
      <c r="C75" s="1174">
        <v>12209.869000000001</v>
      </c>
      <c r="D75" s="1174">
        <v>115</v>
      </c>
      <c r="E75" s="1174">
        <v>115</v>
      </c>
      <c r="F75" s="1172">
        <f t="shared" si="1"/>
        <v>12324.87</v>
      </c>
      <c r="G75" s="1172">
        <f t="shared" si="1"/>
        <v>12324.869000000001</v>
      </c>
    </row>
    <row r="76" spans="1:7" s="1173" customFormat="1" ht="12.75" customHeight="1" x14ac:dyDescent="0.2">
      <c r="A76" s="1171" t="s">
        <v>2089</v>
      </c>
      <c r="B76" s="1174">
        <v>19674.060000000001</v>
      </c>
      <c r="C76" s="1174">
        <v>19674.055</v>
      </c>
      <c r="D76" s="1174">
        <v>0</v>
      </c>
      <c r="E76" s="1174">
        <v>0</v>
      </c>
      <c r="F76" s="1172">
        <f t="shared" si="1"/>
        <v>19674.060000000001</v>
      </c>
      <c r="G76" s="1172">
        <f t="shared" si="1"/>
        <v>19674.055</v>
      </c>
    </row>
    <row r="77" spans="1:7" s="1173" customFormat="1" ht="12.75" customHeight="1" x14ac:dyDescent="0.2">
      <c r="A77" s="1171" t="s">
        <v>2090</v>
      </c>
      <c r="B77" s="1174">
        <v>11281.380000000001</v>
      </c>
      <c r="C77" s="1174">
        <v>11281.380000000001</v>
      </c>
      <c r="D77" s="1174">
        <v>0</v>
      </c>
      <c r="E77" s="1174">
        <v>0</v>
      </c>
      <c r="F77" s="1172">
        <f t="shared" si="1"/>
        <v>11281.380000000001</v>
      </c>
      <c r="G77" s="1172">
        <f t="shared" si="1"/>
        <v>11281.380000000001</v>
      </c>
    </row>
    <row r="78" spans="1:7" s="1173" customFormat="1" ht="12.75" customHeight="1" x14ac:dyDescent="0.2">
      <c r="A78" s="1171" t="s">
        <v>2091</v>
      </c>
      <c r="B78" s="1174">
        <v>12120.74</v>
      </c>
      <c r="C78" s="1174">
        <v>12120.74</v>
      </c>
      <c r="D78" s="1174">
        <v>0</v>
      </c>
      <c r="E78" s="1174">
        <v>0</v>
      </c>
      <c r="F78" s="1172">
        <f t="shared" si="1"/>
        <v>12120.74</v>
      </c>
      <c r="G78" s="1172">
        <f t="shared" si="1"/>
        <v>12120.74</v>
      </c>
    </row>
    <row r="79" spans="1:7" s="1173" customFormat="1" ht="12.75" customHeight="1" x14ac:dyDescent="0.2">
      <c r="A79" s="1171" t="s">
        <v>2092</v>
      </c>
      <c r="B79" s="1174">
        <v>6594.9000000000005</v>
      </c>
      <c r="C79" s="1174">
        <v>6594.8910000000005</v>
      </c>
      <c r="D79" s="1174">
        <v>0</v>
      </c>
      <c r="E79" s="1174">
        <v>0</v>
      </c>
      <c r="F79" s="1172">
        <f t="shared" si="1"/>
        <v>6594.9000000000005</v>
      </c>
      <c r="G79" s="1172">
        <f t="shared" si="1"/>
        <v>6594.8910000000005</v>
      </c>
    </row>
    <row r="80" spans="1:7" s="1173" customFormat="1" ht="12.75" customHeight="1" x14ac:dyDescent="0.2">
      <c r="A80" s="1171" t="s">
        <v>2093</v>
      </c>
      <c r="B80" s="1174">
        <v>4704.3</v>
      </c>
      <c r="C80" s="1174">
        <v>4704.2969999999996</v>
      </c>
      <c r="D80" s="1174">
        <v>0</v>
      </c>
      <c r="E80" s="1174">
        <v>0</v>
      </c>
      <c r="F80" s="1172">
        <f t="shared" si="1"/>
        <v>4704.3</v>
      </c>
      <c r="G80" s="1172">
        <f t="shared" si="1"/>
        <v>4704.2969999999996</v>
      </c>
    </row>
    <row r="81" spans="1:7" s="1173" customFormat="1" ht="12.75" customHeight="1" x14ac:dyDescent="0.2">
      <c r="A81" s="1171" t="s">
        <v>2094</v>
      </c>
      <c r="B81" s="1174">
        <v>3569.7</v>
      </c>
      <c r="C81" s="1174">
        <v>3569.7</v>
      </c>
      <c r="D81" s="1174">
        <v>0</v>
      </c>
      <c r="E81" s="1174">
        <v>0</v>
      </c>
      <c r="F81" s="1172">
        <f t="shared" si="1"/>
        <v>3569.7</v>
      </c>
      <c r="G81" s="1172">
        <f t="shared" si="1"/>
        <v>3569.7</v>
      </c>
    </row>
    <row r="82" spans="1:7" s="1173" customFormat="1" ht="12.75" customHeight="1" x14ac:dyDescent="0.2">
      <c r="A82" s="1171" t="s">
        <v>2095</v>
      </c>
      <c r="B82" s="1174">
        <v>17678.740000000002</v>
      </c>
      <c r="C82" s="1174">
        <v>17678.735000000001</v>
      </c>
      <c r="D82" s="1174">
        <v>0</v>
      </c>
      <c r="E82" s="1174">
        <v>0</v>
      </c>
      <c r="F82" s="1172">
        <f t="shared" si="1"/>
        <v>17678.740000000002</v>
      </c>
      <c r="G82" s="1172">
        <f t="shared" si="1"/>
        <v>17678.735000000001</v>
      </c>
    </row>
    <row r="83" spans="1:7" s="1173" customFormat="1" ht="12.75" customHeight="1" x14ac:dyDescent="0.2">
      <c r="A83" s="1171" t="s">
        <v>2096</v>
      </c>
      <c r="B83" s="1174">
        <v>13205.3</v>
      </c>
      <c r="C83" s="1174">
        <v>13205.302</v>
      </c>
      <c r="D83" s="1174">
        <v>0</v>
      </c>
      <c r="E83" s="1174">
        <v>0</v>
      </c>
      <c r="F83" s="1172">
        <f t="shared" si="1"/>
        <v>13205.3</v>
      </c>
      <c r="G83" s="1172">
        <f t="shared" si="1"/>
        <v>13205.302</v>
      </c>
    </row>
    <row r="84" spans="1:7" s="1173" customFormat="1" ht="12.75" customHeight="1" x14ac:dyDescent="0.2">
      <c r="A84" s="1171" t="s">
        <v>2097</v>
      </c>
      <c r="B84" s="1174">
        <v>4488.58</v>
      </c>
      <c r="C84" s="1174">
        <v>4488.5789999999997</v>
      </c>
      <c r="D84" s="1174">
        <v>0</v>
      </c>
      <c r="E84" s="1174">
        <v>0</v>
      </c>
      <c r="F84" s="1172">
        <f t="shared" si="1"/>
        <v>4488.58</v>
      </c>
      <c r="G84" s="1172">
        <f t="shared" si="1"/>
        <v>4488.5789999999997</v>
      </c>
    </row>
    <row r="85" spans="1:7" s="1173" customFormat="1" ht="12.75" customHeight="1" x14ac:dyDescent="0.2">
      <c r="A85" s="1171" t="s">
        <v>2098</v>
      </c>
      <c r="B85" s="1174">
        <v>3451.68</v>
      </c>
      <c r="C85" s="1174">
        <v>3451.6819999999998</v>
      </c>
      <c r="D85" s="1174">
        <v>0</v>
      </c>
      <c r="E85" s="1174">
        <v>0</v>
      </c>
      <c r="F85" s="1172">
        <f t="shared" si="1"/>
        <v>3451.68</v>
      </c>
      <c r="G85" s="1172">
        <f t="shared" si="1"/>
        <v>3451.6819999999998</v>
      </c>
    </row>
    <row r="86" spans="1:7" s="1173" customFormat="1" ht="12.75" customHeight="1" x14ac:dyDescent="0.2">
      <c r="A86" s="1171" t="s">
        <v>2099</v>
      </c>
      <c r="B86" s="1174">
        <v>5658.06</v>
      </c>
      <c r="C86" s="1174">
        <v>5658.0599999999995</v>
      </c>
      <c r="D86" s="1174">
        <v>0</v>
      </c>
      <c r="E86" s="1174">
        <v>0</v>
      </c>
      <c r="F86" s="1172">
        <f t="shared" si="1"/>
        <v>5658.06</v>
      </c>
      <c r="G86" s="1172">
        <f t="shared" si="1"/>
        <v>5658.0599999999995</v>
      </c>
    </row>
    <row r="87" spans="1:7" s="1173" customFormat="1" ht="12.75" customHeight="1" x14ac:dyDescent="0.2">
      <c r="A87" s="1171" t="s">
        <v>2100</v>
      </c>
      <c r="B87" s="1174">
        <v>15883.619999999999</v>
      </c>
      <c r="C87" s="1174">
        <v>15883.621000000001</v>
      </c>
      <c r="D87" s="1174">
        <v>0</v>
      </c>
      <c r="E87" s="1174">
        <v>0</v>
      </c>
      <c r="F87" s="1172">
        <f t="shared" si="1"/>
        <v>15883.619999999999</v>
      </c>
      <c r="G87" s="1172">
        <f t="shared" si="1"/>
        <v>15883.621000000001</v>
      </c>
    </row>
    <row r="88" spans="1:7" s="1173" customFormat="1" ht="12.75" customHeight="1" x14ac:dyDescent="0.2">
      <c r="A88" s="1171" t="s">
        <v>2101</v>
      </c>
      <c r="B88" s="1174">
        <v>14829.92</v>
      </c>
      <c r="C88" s="1174">
        <v>14829.918</v>
      </c>
      <c r="D88" s="1174">
        <v>35.049999999999997</v>
      </c>
      <c r="E88" s="1174">
        <v>35.048000000000002</v>
      </c>
      <c r="F88" s="1172">
        <f t="shared" si="1"/>
        <v>14864.97</v>
      </c>
      <c r="G88" s="1172">
        <f t="shared" si="1"/>
        <v>14864.966</v>
      </c>
    </row>
    <row r="89" spans="1:7" s="1173" customFormat="1" ht="12.75" customHeight="1" x14ac:dyDescent="0.2">
      <c r="A89" s="1171" t="s">
        <v>2102</v>
      </c>
      <c r="B89" s="1174">
        <v>10439.89</v>
      </c>
      <c r="C89" s="1174">
        <v>10439.886</v>
      </c>
      <c r="D89" s="1174">
        <v>0</v>
      </c>
      <c r="E89" s="1174">
        <v>0</v>
      </c>
      <c r="F89" s="1172">
        <f t="shared" si="1"/>
        <v>10439.89</v>
      </c>
      <c r="G89" s="1172">
        <f t="shared" si="1"/>
        <v>10439.886</v>
      </c>
    </row>
    <row r="90" spans="1:7" s="1173" customFormat="1" ht="12.75" customHeight="1" x14ac:dyDescent="0.2">
      <c r="A90" s="1171" t="s">
        <v>2103</v>
      </c>
      <c r="B90" s="1174">
        <v>4220.38</v>
      </c>
      <c r="C90" s="1174">
        <v>4220.3789999999999</v>
      </c>
      <c r="D90" s="1174">
        <v>0</v>
      </c>
      <c r="E90" s="1174">
        <v>0</v>
      </c>
      <c r="F90" s="1172">
        <f t="shared" si="1"/>
        <v>4220.38</v>
      </c>
      <c r="G90" s="1172">
        <f t="shared" si="1"/>
        <v>4220.3789999999999</v>
      </c>
    </row>
    <row r="91" spans="1:7" s="1173" customFormat="1" ht="12.75" customHeight="1" x14ac:dyDescent="0.2">
      <c r="A91" s="1171" t="s">
        <v>2104</v>
      </c>
      <c r="B91" s="1174">
        <v>15357.59</v>
      </c>
      <c r="C91" s="1174">
        <v>15357.593000000001</v>
      </c>
      <c r="D91" s="1174">
        <v>0</v>
      </c>
      <c r="E91" s="1174">
        <v>0</v>
      </c>
      <c r="F91" s="1172">
        <f t="shared" si="1"/>
        <v>15357.59</v>
      </c>
      <c r="G91" s="1172">
        <f t="shared" si="1"/>
        <v>15357.593000000001</v>
      </c>
    </row>
    <row r="92" spans="1:7" s="1173" customFormat="1" ht="12.75" customHeight="1" x14ac:dyDescent="0.2">
      <c r="A92" s="1171" t="s">
        <v>2105</v>
      </c>
      <c r="B92" s="1174">
        <v>12145.560000000001</v>
      </c>
      <c r="C92" s="1174">
        <v>12145.556</v>
      </c>
      <c r="D92" s="1174">
        <v>0</v>
      </c>
      <c r="E92" s="1174">
        <v>0</v>
      </c>
      <c r="F92" s="1172">
        <f t="shared" si="1"/>
        <v>12145.560000000001</v>
      </c>
      <c r="G92" s="1172">
        <f t="shared" si="1"/>
        <v>12145.556</v>
      </c>
    </row>
    <row r="93" spans="1:7" s="1173" customFormat="1" ht="12.75" customHeight="1" x14ac:dyDescent="0.2">
      <c r="A93" s="1171" t="s">
        <v>2106</v>
      </c>
      <c r="B93" s="1174">
        <v>13122.890000000001</v>
      </c>
      <c r="C93" s="1174">
        <v>13122.880999999999</v>
      </c>
      <c r="D93" s="1174">
        <v>0</v>
      </c>
      <c r="E93" s="1174">
        <v>0</v>
      </c>
      <c r="F93" s="1172">
        <f t="shared" si="1"/>
        <v>13122.890000000001</v>
      </c>
      <c r="G93" s="1172">
        <f t="shared" si="1"/>
        <v>13122.880999999999</v>
      </c>
    </row>
    <row r="94" spans="1:7" s="1173" customFormat="1" ht="12.75" customHeight="1" x14ac:dyDescent="0.2">
      <c r="A94" s="1171" t="s">
        <v>2107</v>
      </c>
      <c r="B94" s="1174">
        <v>5901.08</v>
      </c>
      <c r="C94" s="1174">
        <v>5901.076</v>
      </c>
      <c r="D94" s="1174">
        <v>0</v>
      </c>
      <c r="E94" s="1174">
        <v>0</v>
      </c>
      <c r="F94" s="1172">
        <f t="shared" si="1"/>
        <v>5901.08</v>
      </c>
      <c r="G94" s="1172">
        <f t="shared" si="1"/>
        <v>5901.076</v>
      </c>
    </row>
    <row r="95" spans="1:7" s="1173" customFormat="1" ht="12.75" customHeight="1" x14ac:dyDescent="0.2">
      <c r="A95" s="1171" t="s">
        <v>2108</v>
      </c>
      <c r="B95" s="1174">
        <v>5999.6399999999994</v>
      </c>
      <c r="C95" s="1174">
        <v>5999.6359999999995</v>
      </c>
      <c r="D95" s="1174">
        <v>0</v>
      </c>
      <c r="E95" s="1174">
        <v>0</v>
      </c>
      <c r="F95" s="1172">
        <f t="shared" si="1"/>
        <v>5999.6399999999994</v>
      </c>
      <c r="G95" s="1172">
        <f t="shared" si="1"/>
        <v>5999.6359999999995</v>
      </c>
    </row>
    <row r="96" spans="1:7" s="1173" customFormat="1" ht="12.75" customHeight="1" x14ac:dyDescent="0.2">
      <c r="A96" s="1171" t="s">
        <v>2109</v>
      </c>
      <c r="B96" s="1174">
        <v>10351.119999999999</v>
      </c>
      <c r="C96" s="1174">
        <v>10351.120999999999</v>
      </c>
      <c r="D96" s="1174">
        <v>116.83</v>
      </c>
      <c r="E96" s="1174">
        <v>116.827</v>
      </c>
      <c r="F96" s="1172">
        <f t="shared" si="1"/>
        <v>10467.949999999999</v>
      </c>
      <c r="G96" s="1172">
        <f t="shared" si="1"/>
        <v>10467.947999999999</v>
      </c>
    </row>
    <row r="97" spans="1:7" s="1173" customFormat="1" ht="12.75" customHeight="1" x14ac:dyDescent="0.2">
      <c r="A97" s="1171" t="s">
        <v>2110</v>
      </c>
      <c r="B97" s="1174">
        <v>11647.44</v>
      </c>
      <c r="C97" s="1174">
        <v>11647.434999999999</v>
      </c>
      <c r="D97" s="1174">
        <v>46.73</v>
      </c>
      <c r="E97" s="1174">
        <v>46.731000000000002</v>
      </c>
      <c r="F97" s="1172">
        <f t="shared" si="1"/>
        <v>11694.17</v>
      </c>
      <c r="G97" s="1172">
        <f t="shared" si="1"/>
        <v>11694.165999999999</v>
      </c>
    </row>
    <row r="98" spans="1:7" s="1173" customFormat="1" ht="12.75" customHeight="1" x14ac:dyDescent="0.2">
      <c r="A98" s="1171" t="s">
        <v>2111</v>
      </c>
      <c r="B98" s="1174">
        <v>8511.5400000000009</v>
      </c>
      <c r="C98" s="1174">
        <v>8511.5349999999999</v>
      </c>
      <c r="D98" s="1174">
        <v>11.68</v>
      </c>
      <c r="E98" s="1174">
        <v>11.683</v>
      </c>
      <c r="F98" s="1172">
        <f t="shared" si="1"/>
        <v>8523.2200000000012</v>
      </c>
      <c r="G98" s="1172">
        <f t="shared" si="1"/>
        <v>8523.2180000000008</v>
      </c>
    </row>
    <row r="99" spans="1:7" s="1173" customFormat="1" ht="12.75" customHeight="1" x14ac:dyDescent="0.2">
      <c r="A99" s="1171" t="s">
        <v>2112</v>
      </c>
      <c r="B99" s="1174">
        <v>8689.2000000000007</v>
      </c>
      <c r="C99" s="1174">
        <v>8689.1970000000001</v>
      </c>
      <c r="D99" s="1174">
        <v>70.099999999999994</v>
      </c>
      <c r="E99" s="1174">
        <v>70.096000000000004</v>
      </c>
      <c r="F99" s="1172">
        <f t="shared" si="1"/>
        <v>8759.3000000000011</v>
      </c>
      <c r="G99" s="1172">
        <f t="shared" si="1"/>
        <v>8759.2929999999997</v>
      </c>
    </row>
    <row r="100" spans="1:7" s="1173" customFormat="1" ht="12.75" customHeight="1" x14ac:dyDescent="0.2">
      <c r="A100" s="1171" t="s">
        <v>2113</v>
      </c>
      <c r="B100" s="1174">
        <v>14695.67</v>
      </c>
      <c r="C100" s="1174">
        <v>14695.666999999999</v>
      </c>
      <c r="D100" s="1174">
        <v>70.099999999999994</v>
      </c>
      <c r="E100" s="1174">
        <v>70.096000000000004</v>
      </c>
      <c r="F100" s="1172">
        <f t="shared" si="1"/>
        <v>14765.77</v>
      </c>
      <c r="G100" s="1172">
        <f t="shared" si="1"/>
        <v>14765.762999999999</v>
      </c>
    </row>
    <row r="101" spans="1:7" s="1173" customFormat="1" ht="12.75" customHeight="1" x14ac:dyDescent="0.2">
      <c r="A101" s="1171" t="s">
        <v>2114</v>
      </c>
      <c r="B101" s="1174">
        <v>10427.959999999999</v>
      </c>
      <c r="C101" s="1174">
        <v>10427.958000000001</v>
      </c>
      <c r="D101" s="1174">
        <v>0</v>
      </c>
      <c r="E101" s="1174">
        <v>0</v>
      </c>
      <c r="F101" s="1172">
        <f t="shared" si="1"/>
        <v>10427.959999999999</v>
      </c>
      <c r="G101" s="1172">
        <f t="shared" si="1"/>
        <v>10427.958000000001</v>
      </c>
    </row>
    <row r="102" spans="1:7" s="1173" customFormat="1" ht="12.75" customHeight="1" x14ac:dyDescent="0.2">
      <c r="A102" s="1171" t="s">
        <v>2115</v>
      </c>
      <c r="B102" s="1174">
        <v>2723.55</v>
      </c>
      <c r="C102" s="1174">
        <v>2723.5429999999997</v>
      </c>
      <c r="D102" s="1174">
        <v>0</v>
      </c>
      <c r="E102" s="1174">
        <v>0</v>
      </c>
      <c r="F102" s="1172">
        <f t="shared" si="1"/>
        <v>2723.55</v>
      </c>
      <c r="G102" s="1172">
        <f t="shared" si="1"/>
        <v>2723.5429999999997</v>
      </c>
    </row>
    <row r="103" spans="1:7" s="1173" customFormat="1" ht="12.75" customHeight="1" x14ac:dyDescent="0.2">
      <c r="A103" s="1171" t="s">
        <v>4923</v>
      </c>
      <c r="B103" s="1174">
        <v>2669.48</v>
      </c>
      <c r="C103" s="1174">
        <v>2669.4779999999996</v>
      </c>
      <c r="D103" s="1174">
        <v>0</v>
      </c>
      <c r="E103" s="1174">
        <v>0</v>
      </c>
      <c r="F103" s="1172">
        <f t="shared" si="1"/>
        <v>2669.48</v>
      </c>
      <c r="G103" s="1172">
        <f t="shared" si="1"/>
        <v>2669.4779999999996</v>
      </c>
    </row>
    <row r="104" spans="1:7" s="1173" customFormat="1" ht="12.75" customHeight="1" x14ac:dyDescent="0.2">
      <c r="A104" s="1171" t="s">
        <v>2116</v>
      </c>
      <c r="B104" s="1174">
        <v>3937.38</v>
      </c>
      <c r="C104" s="1174">
        <v>3937.3820000000001</v>
      </c>
      <c r="D104" s="1174">
        <v>0</v>
      </c>
      <c r="E104" s="1174">
        <v>0</v>
      </c>
      <c r="F104" s="1172">
        <f t="shared" si="1"/>
        <v>3937.38</v>
      </c>
      <c r="G104" s="1172">
        <f t="shared" si="1"/>
        <v>3937.3820000000001</v>
      </c>
    </row>
    <row r="105" spans="1:7" s="1173" customFormat="1" ht="12.75" customHeight="1" x14ac:dyDescent="0.2">
      <c r="A105" s="1171" t="s">
        <v>2117</v>
      </c>
      <c r="B105" s="1174">
        <v>30779.66</v>
      </c>
      <c r="C105" s="1174">
        <v>30779.655999999999</v>
      </c>
      <c r="D105" s="1174">
        <v>0</v>
      </c>
      <c r="E105" s="1174">
        <v>0</v>
      </c>
      <c r="F105" s="1172">
        <f t="shared" si="1"/>
        <v>30779.66</v>
      </c>
      <c r="G105" s="1172">
        <f t="shared" si="1"/>
        <v>30779.655999999999</v>
      </c>
    </row>
    <row r="106" spans="1:7" s="1173" customFormat="1" ht="12.75" customHeight="1" x14ac:dyDescent="0.2">
      <c r="A106" s="1171" t="s">
        <v>2118</v>
      </c>
      <c r="B106" s="1174">
        <v>2391.5500000000002</v>
      </c>
      <c r="C106" s="1174">
        <v>2391.5519999999997</v>
      </c>
      <c r="D106" s="1174">
        <v>0</v>
      </c>
      <c r="E106" s="1174">
        <v>0</v>
      </c>
      <c r="F106" s="1172">
        <f t="shared" si="1"/>
        <v>2391.5500000000002</v>
      </c>
      <c r="G106" s="1172">
        <f t="shared" si="1"/>
        <v>2391.5519999999997</v>
      </c>
    </row>
    <row r="107" spans="1:7" s="1173" customFormat="1" ht="12.75" customHeight="1" x14ac:dyDescent="0.2">
      <c r="A107" s="1171" t="s">
        <v>2119</v>
      </c>
      <c r="B107" s="1174">
        <v>6036.35</v>
      </c>
      <c r="C107" s="1174">
        <v>6036.3520000000008</v>
      </c>
      <c r="D107" s="1174">
        <v>0</v>
      </c>
      <c r="E107" s="1174">
        <v>0</v>
      </c>
      <c r="F107" s="1172">
        <f t="shared" si="1"/>
        <v>6036.35</v>
      </c>
      <c r="G107" s="1172">
        <f t="shared" si="1"/>
        <v>6036.3520000000008</v>
      </c>
    </row>
    <row r="108" spans="1:7" s="1173" customFormat="1" ht="12.75" customHeight="1" x14ac:dyDescent="0.2">
      <c r="A108" s="1171" t="s">
        <v>4924</v>
      </c>
      <c r="B108" s="1174">
        <v>18292.919999999998</v>
      </c>
      <c r="C108" s="1174">
        <v>18215.082000000002</v>
      </c>
      <c r="D108" s="1174">
        <v>0</v>
      </c>
      <c r="E108" s="1174">
        <v>0</v>
      </c>
      <c r="F108" s="1172">
        <f t="shared" si="1"/>
        <v>18292.919999999998</v>
      </c>
      <c r="G108" s="1172">
        <f t="shared" si="1"/>
        <v>18215.082000000002</v>
      </c>
    </row>
    <row r="109" spans="1:7" s="1173" customFormat="1" ht="12.75" customHeight="1" x14ac:dyDescent="0.2">
      <c r="A109" s="1171" t="s">
        <v>4925</v>
      </c>
      <c r="B109" s="1174">
        <v>8171.7</v>
      </c>
      <c r="C109" s="1174">
        <v>8171.701</v>
      </c>
      <c r="D109" s="1174">
        <v>70.099999999999994</v>
      </c>
      <c r="E109" s="1174">
        <v>70.096000000000004</v>
      </c>
      <c r="F109" s="1172">
        <f t="shared" si="1"/>
        <v>8241.7999999999993</v>
      </c>
      <c r="G109" s="1172">
        <f t="shared" si="1"/>
        <v>8241.7970000000005</v>
      </c>
    </row>
    <row r="110" spans="1:7" s="1173" customFormat="1" ht="12.75" customHeight="1" x14ac:dyDescent="0.2">
      <c r="A110" s="1171" t="s">
        <v>2120</v>
      </c>
      <c r="B110" s="1174">
        <v>2314.67</v>
      </c>
      <c r="C110" s="1174">
        <v>2314.6709999999998</v>
      </c>
      <c r="D110" s="1174">
        <v>0</v>
      </c>
      <c r="E110" s="1174">
        <v>0</v>
      </c>
      <c r="F110" s="1172">
        <f t="shared" si="1"/>
        <v>2314.67</v>
      </c>
      <c r="G110" s="1172">
        <f t="shared" si="1"/>
        <v>2314.6709999999998</v>
      </c>
    </row>
    <row r="111" spans="1:7" s="1173" customFormat="1" ht="12.75" customHeight="1" x14ac:dyDescent="0.2">
      <c r="A111" s="1171" t="s">
        <v>2121</v>
      </c>
      <c r="B111" s="1174">
        <v>4683.37</v>
      </c>
      <c r="C111" s="1174">
        <v>4683.3689999999997</v>
      </c>
      <c r="D111" s="1174">
        <v>0</v>
      </c>
      <c r="E111" s="1174">
        <v>0</v>
      </c>
      <c r="F111" s="1172">
        <f t="shared" si="1"/>
        <v>4683.37</v>
      </c>
      <c r="G111" s="1172">
        <f t="shared" si="1"/>
        <v>4683.3689999999997</v>
      </c>
    </row>
    <row r="112" spans="1:7" s="1173" customFormat="1" ht="12.75" customHeight="1" x14ac:dyDescent="0.2">
      <c r="A112" s="1171" t="s">
        <v>2122</v>
      </c>
      <c r="B112" s="1174">
        <v>2011.86</v>
      </c>
      <c r="C112" s="1174">
        <v>2011.857</v>
      </c>
      <c r="D112" s="1174">
        <v>0</v>
      </c>
      <c r="E112" s="1174">
        <v>0</v>
      </c>
      <c r="F112" s="1172">
        <f t="shared" si="1"/>
        <v>2011.86</v>
      </c>
      <c r="G112" s="1172">
        <f t="shared" si="1"/>
        <v>2011.857</v>
      </c>
    </row>
    <row r="113" spans="1:7" s="1173" customFormat="1" ht="12.75" customHeight="1" x14ac:dyDescent="0.2">
      <c r="A113" s="1171" t="s">
        <v>2123</v>
      </c>
      <c r="B113" s="1174">
        <v>2322.0699999999997</v>
      </c>
      <c r="C113" s="1174">
        <v>2322.0679999999998</v>
      </c>
      <c r="D113" s="1174">
        <v>0</v>
      </c>
      <c r="E113" s="1174">
        <v>0</v>
      </c>
      <c r="F113" s="1172">
        <f t="shared" si="1"/>
        <v>2322.0699999999997</v>
      </c>
      <c r="G113" s="1172">
        <f t="shared" si="1"/>
        <v>2322.0679999999998</v>
      </c>
    </row>
    <row r="114" spans="1:7" s="1173" customFormat="1" ht="12.75" customHeight="1" x14ac:dyDescent="0.2">
      <c r="A114" s="1171" t="s">
        <v>2124</v>
      </c>
      <c r="B114" s="1174">
        <v>4953.88</v>
      </c>
      <c r="C114" s="1174">
        <v>4953.875</v>
      </c>
      <c r="D114" s="1174">
        <v>0</v>
      </c>
      <c r="E114" s="1174">
        <v>0</v>
      </c>
      <c r="F114" s="1172">
        <f t="shared" si="1"/>
        <v>4953.88</v>
      </c>
      <c r="G114" s="1172">
        <f t="shared" si="1"/>
        <v>4953.875</v>
      </c>
    </row>
    <row r="115" spans="1:7" s="1173" customFormat="1" ht="12.75" customHeight="1" x14ac:dyDescent="0.2">
      <c r="A115" s="1171" t="s">
        <v>2125</v>
      </c>
      <c r="B115" s="1174">
        <v>22414.82</v>
      </c>
      <c r="C115" s="1174">
        <v>22414.816000000003</v>
      </c>
      <c r="D115" s="1174">
        <v>0</v>
      </c>
      <c r="E115" s="1174">
        <v>0</v>
      </c>
      <c r="F115" s="1172">
        <f t="shared" si="1"/>
        <v>22414.82</v>
      </c>
      <c r="G115" s="1172">
        <f t="shared" si="1"/>
        <v>22414.816000000003</v>
      </c>
    </row>
    <row r="116" spans="1:7" s="1173" customFormat="1" ht="12.75" customHeight="1" x14ac:dyDescent="0.2">
      <c r="A116" s="1171" t="s">
        <v>2126</v>
      </c>
      <c r="B116" s="1174">
        <v>13529.18</v>
      </c>
      <c r="C116" s="1174">
        <v>13529.181</v>
      </c>
      <c r="D116" s="1174">
        <v>0</v>
      </c>
      <c r="E116" s="1174">
        <v>0</v>
      </c>
      <c r="F116" s="1172">
        <f t="shared" si="1"/>
        <v>13529.18</v>
      </c>
      <c r="G116" s="1172">
        <f t="shared" si="1"/>
        <v>13529.181</v>
      </c>
    </row>
    <row r="117" spans="1:7" s="1173" customFormat="1" ht="12.75" customHeight="1" x14ac:dyDescent="0.2">
      <c r="A117" s="1171" t="s">
        <v>2127</v>
      </c>
      <c r="B117" s="1174">
        <v>12564.49</v>
      </c>
      <c r="C117" s="1174">
        <v>12564.49</v>
      </c>
      <c r="D117" s="1174">
        <v>0</v>
      </c>
      <c r="E117" s="1174">
        <v>0</v>
      </c>
      <c r="F117" s="1172">
        <f t="shared" si="1"/>
        <v>12564.49</v>
      </c>
      <c r="G117" s="1172">
        <f t="shared" si="1"/>
        <v>12564.49</v>
      </c>
    </row>
    <row r="118" spans="1:7" s="1173" customFormat="1" ht="12.75" customHeight="1" x14ac:dyDescent="0.2">
      <c r="A118" s="1171" t="s">
        <v>2128</v>
      </c>
      <c r="B118" s="1174">
        <v>3899.65</v>
      </c>
      <c r="C118" s="1174">
        <v>3899.6469999999999</v>
      </c>
      <c r="D118" s="1174">
        <v>0</v>
      </c>
      <c r="E118" s="1174">
        <v>0</v>
      </c>
      <c r="F118" s="1172">
        <f t="shared" si="1"/>
        <v>3899.65</v>
      </c>
      <c r="G118" s="1172">
        <f t="shared" si="1"/>
        <v>3899.6469999999999</v>
      </c>
    </row>
    <row r="119" spans="1:7" s="1173" customFormat="1" ht="12.75" customHeight="1" x14ac:dyDescent="0.2">
      <c r="A119" s="1171" t="s">
        <v>2129</v>
      </c>
      <c r="B119" s="1174">
        <v>6501.17</v>
      </c>
      <c r="C119" s="1174">
        <v>6501.1680000000006</v>
      </c>
      <c r="D119" s="1174">
        <v>0</v>
      </c>
      <c r="E119" s="1174">
        <v>0</v>
      </c>
      <c r="F119" s="1172">
        <f t="shared" si="1"/>
        <v>6501.17</v>
      </c>
      <c r="G119" s="1172">
        <f t="shared" si="1"/>
        <v>6501.1680000000006</v>
      </c>
    </row>
    <row r="120" spans="1:7" s="1173" customFormat="1" ht="12.75" customHeight="1" x14ac:dyDescent="0.2">
      <c r="A120" s="1171" t="s">
        <v>2130</v>
      </c>
      <c r="B120" s="1174">
        <v>5194.8100000000004</v>
      </c>
      <c r="C120" s="1174">
        <v>5192.3716999999997</v>
      </c>
      <c r="D120" s="1174">
        <v>0</v>
      </c>
      <c r="E120" s="1174">
        <v>0</v>
      </c>
      <c r="F120" s="1172">
        <f t="shared" si="1"/>
        <v>5194.8100000000004</v>
      </c>
      <c r="G120" s="1172">
        <f t="shared" si="1"/>
        <v>5192.3716999999997</v>
      </c>
    </row>
    <row r="121" spans="1:7" s="1173" customFormat="1" ht="12.75" customHeight="1" x14ac:dyDescent="0.2">
      <c r="A121" s="1171" t="s">
        <v>2131</v>
      </c>
      <c r="B121" s="1174">
        <v>10056.26</v>
      </c>
      <c r="C121" s="1174">
        <v>10056.254999999999</v>
      </c>
      <c r="D121" s="1174">
        <v>0</v>
      </c>
      <c r="E121" s="1174">
        <v>0</v>
      </c>
      <c r="F121" s="1172">
        <f t="shared" si="1"/>
        <v>10056.26</v>
      </c>
      <c r="G121" s="1172">
        <f t="shared" si="1"/>
        <v>10056.254999999999</v>
      </c>
    </row>
    <row r="122" spans="1:7" s="1173" customFormat="1" ht="12.75" customHeight="1" x14ac:dyDescent="0.2">
      <c r="A122" s="1171" t="s">
        <v>2132</v>
      </c>
      <c r="B122" s="1174">
        <v>21718.52</v>
      </c>
      <c r="C122" s="1174">
        <v>21718.52</v>
      </c>
      <c r="D122" s="1174">
        <v>0</v>
      </c>
      <c r="E122" s="1174">
        <v>0</v>
      </c>
      <c r="F122" s="1172">
        <f t="shared" si="1"/>
        <v>21718.52</v>
      </c>
      <c r="G122" s="1172">
        <f t="shared" si="1"/>
        <v>21718.52</v>
      </c>
    </row>
    <row r="123" spans="1:7" s="1173" customFormat="1" ht="12.75" customHeight="1" x14ac:dyDescent="0.2">
      <c r="A123" s="1171" t="s">
        <v>2133</v>
      </c>
      <c r="B123" s="1174">
        <v>25392.350000000002</v>
      </c>
      <c r="C123" s="1174">
        <v>25392.343000000001</v>
      </c>
      <c r="D123" s="1174">
        <v>0</v>
      </c>
      <c r="E123" s="1174">
        <v>0</v>
      </c>
      <c r="F123" s="1172">
        <f t="shared" si="1"/>
        <v>25392.350000000002</v>
      </c>
      <c r="G123" s="1172">
        <f t="shared" si="1"/>
        <v>25392.343000000001</v>
      </c>
    </row>
    <row r="124" spans="1:7" s="1173" customFormat="1" ht="12.75" customHeight="1" x14ac:dyDescent="0.2">
      <c r="A124" s="1171" t="s">
        <v>2134</v>
      </c>
      <c r="B124" s="1174">
        <v>23499.02</v>
      </c>
      <c r="C124" s="1174">
        <v>23499.021000000001</v>
      </c>
      <c r="D124" s="1174">
        <v>0</v>
      </c>
      <c r="E124" s="1174">
        <v>0</v>
      </c>
      <c r="F124" s="1172">
        <f t="shared" si="1"/>
        <v>23499.02</v>
      </c>
      <c r="G124" s="1172">
        <f t="shared" si="1"/>
        <v>23499.021000000001</v>
      </c>
    </row>
    <row r="125" spans="1:7" s="1173" customFormat="1" ht="12.75" customHeight="1" x14ac:dyDescent="0.2">
      <c r="A125" s="1171" t="s">
        <v>2135</v>
      </c>
      <c r="B125" s="1174">
        <v>11883.88</v>
      </c>
      <c r="C125" s="1174">
        <v>11883.880000000001</v>
      </c>
      <c r="D125" s="1174">
        <v>0</v>
      </c>
      <c r="E125" s="1174">
        <v>0</v>
      </c>
      <c r="F125" s="1172">
        <f t="shared" si="1"/>
        <v>11883.88</v>
      </c>
      <c r="G125" s="1172">
        <f t="shared" si="1"/>
        <v>11883.880000000001</v>
      </c>
    </row>
    <row r="126" spans="1:7" s="1173" customFormat="1" ht="12.75" customHeight="1" x14ac:dyDescent="0.2">
      <c r="A126" s="1171" t="s">
        <v>4926</v>
      </c>
      <c r="B126" s="1174">
        <v>13141.66</v>
      </c>
      <c r="C126" s="1174">
        <v>13141.664000000001</v>
      </c>
      <c r="D126" s="1174">
        <v>0</v>
      </c>
      <c r="E126" s="1174">
        <v>0</v>
      </c>
      <c r="F126" s="1172">
        <f t="shared" si="1"/>
        <v>13141.66</v>
      </c>
      <c r="G126" s="1172">
        <f t="shared" si="1"/>
        <v>13141.664000000001</v>
      </c>
    </row>
    <row r="127" spans="1:7" s="1173" customFormat="1" ht="12.75" customHeight="1" x14ac:dyDescent="0.2">
      <c r="A127" s="1171" t="s">
        <v>2136</v>
      </c>
      <c r="B127" s="1174">
        <v>21395.120000000003</v>
      </c>
      <c r="C127" s="1174">
        <v>21395.120000000003</v>
      </c>
      <c r="D127" s="1174">
        <v>0</v>
      </c>
      <c r="E127" s="1174">
        <v>0</v>
      </c>
      <c r="F127" s="1172">
        <f t="shared" si="1"/>
        <v>21395.120000000003</v>
      </c>
      <c r="G127" s="1172">
        <f t="shared" si="1"/>
        <v>21395.120000000003</v>
      </c>
    </row>
    <row r="128" spans="1:7" s="1173" customFormat="1" ht="12.75" customHeight="1" x14ac:dyDescent="0.2">
      <c r="A128" s="1171" t="s">
        <v>2137</v>
      </c>
      <c r="B128" s="1174">
        <v>19636.84</v>
      </c>
      <c r="C128" s="1174">
        <v>19636.837</v>
      </c>
      <c r="D128" s="1174">
        <v>0</v>
      </c>
      <c r="E128" s="1174">
        <v>0</v>
      </c>
      <c r="F128" s="1172">
        <f t="shared" si="1"/>
        <v>19636.84</v>
      </c>
      <c r="G128" s="1172">
        <f t="shared" si="1"/>
        <v>19636.837</v>
      </c>
    </row>
    <row r="129" spans="1:7" s="1173" customFormat="1" ht="12.75" customHeight="1" x14ac:dyDescent="0.2">
      <c r="A129" s="1171" t="s">
        <v>2138</v>
      </c>
      <c r="B129" s="1174">
        <v>23385.37</v>
      </c>
      <c r="C129" s="1174">
        <v>23385.365999999998</v>
      </c>
      <c r="D129" s="1174">
        <v>0</v>
      </c>
      <c r="E129" s="1174">
        <v>0</v>
      </c>
      <c r="F129" s="1172">
        <f t="shared" si="1"/>
        <v>23385.37</v>
      </c>
      <c r="G129" s="1172">
        <f t="shared" si="1"/>
        <v>23385.365999999998</v>
      </c>
    </row>
    <row r="130" spans="1:7" s="1173" customFormat="1" ht="12.75" customHeight="1" x14ac:dyDescent="0.2">
      <c r="A130" s="1171" t="s">
        <v>2139</v>
      </c>
      <c r="B130" s="1174">
        <v>16544.45</v>
      </c>
      <c r="C130" s="1174">
        <v>16544.45</v>
      </c>
      <c r="D130" s="1174">
        <v>0</v>
      </c>
      <c r="E130" s="1174">
        <v>0</v>
      </c>
      <c r="F130" s="1172">
        <f t="shared" si="1"/>
        <v>16544.45</v>
      </c>
      <c r="G130" s="1172">
        <f t="shared" si="1"/>
        <v>16544.45</v>
      </c>
    </row>
    <row r="131" spans="1:7" s="1173" customFormat="1" ht="12.75" customHeight="1" x14ac:dyDescent="0.2">
      <c r="A131" s="1171" t="s">
        <v>2140</v>
      </c>
      <c r="B131" s="1174">
        <v>8222.2099999999991</v>
      </c>
      <c r="C131" s="1174">
        <v>8222.2139999999999</v>
      </c>
      <c r="D131" s="1174">
        <v>0</v>
      </c>
      <c r="E131" s="1174">
        <v>0</v>
      </c>
      <c r="F131" s="1172">
        <f t="shared" si="1"/>
        <v>8222.2099999999991</v>
      </c>
      <c r="G131" s="1172">
        <f t="shared" si="1"/>
        <v>8222.2139999999999</v>
      </c>
    </row>
    <row r="132" spans="1:7" s="1173" customFormat="1" ht="12.75" customHeight="1" x14ac:dyDescent="0.2">
      <c r="A132" s="1171" t="s">
        <v>2141</v>
      </c>
      <c r="B132" s="1174">
        <v>3998.6699999999996</v>
      </c>
      <c r="C132" s="1174">
        <v>3998.6690000000003</v>
      </c>
      <c r="D132" s="1174">
        <v>0</v>
      </c>
      <c r="E132" s="1174">
        <v>0</v>
      </c>
      <c r="F132" s="1172">
        <f t="shared" si="1"/>
        <v>3998.6699999999996</v>
      </c>
      <c r="G132" s="1172">
        <f t="shared" si="1"/>
        <v>3998.6690000000003</v>
      </c>
    </row>
    <row r="133" spans="1:7" s="1173" customFormat="1" ht="12.75" customHeight="1" x14ac:dyDescent="0.2">
      <c r="A133" s="1171" t="s">
        <v>2142</v>
      </c>
      <c r="B133" s="1174">
        <v>12534.1</v>
      </c>
      <c r="C133" s="1174">
        <v>12442.677</v>
      </c>
      <c r="D133" s="1174">
        <v>0</v>
      </c>
      <c r="E133" s="1174">
        <v>0</v>
      </c>
      <c r="F133" s="1172">
        <f t="shared" si="1"/>
        <v>12534.1</v>
      </c>
      <c r="G133" s="1172">
        <f t="shared" si="1"/>
        <v>12442.677</v>
      </c>
    </row>
    <row r="134" spans="1:7" s="1173" customFormat="1" ht="12.75" customHeight="1" x14ac:dyDescent="0.2">
      <c r="A134" s="1171" t="s">
        <v>2143</v>
      </c>
      <c r="B134" s="1174">
        <v>11320.62</v>
      </c>
      <c r="C134" s="1174">
        <v>11320.619000000001</v>
      </c>
      <c r="D134" s="1174">
        <v>0</v>
      </c>
      <c r="E134" s="1174">
        <v>0</v>
      </c>
      <c r="F134" s="1172">
        <f t="shared" ref="F134:G197" si="2">B134+D134</f>
        <v>11320.62</v>
      </c>
      <c r="G134" s="1172">
        <f t="shared" si="2"/>
        <v>11320.619000000001</v>
      </c>
    </row>
    <row r="135" spans="1:7" s="1173" customFormat="1" ht="12.75" customHeight="1" x14ac:dyDescent="0.2">
      <c r="A135" s="1171" t="s">
        <v>2144</v>
      </c>
      <c r="B135" s="1174">
        <v>10745.81</v>
      </c>
      <c r="C135" s="1174">
        <v>10745.805</v>
      </c>
      <c r="D135" s="1174">
        <v>0</v>
      </c>
      <c r="E135" s="1174">
        <v>0</v>
      </c>
      <c r="F135" s="1172">
        <f t="shared" si="2"/>
        <v>10745.81</v>
      </c>
      <c r="G135" s="1172">
        <f t="shared" si="2"/>
        <v>10745.805</v>
      </c>
    </row>
    <row r="136" spans="1:7" s="1173" customFormat="1" ht="12.75" customHeight="1" x14ac:dyDescent="0.2">
      <c r="A136" s="1171" t="s">
        <v>2145</v>
      </c>
      <c r="B136" s="1174">
        <v>5823.82</v>
      </c>
      <c r="C136" s="1174">
        <v>5823.8149999999996</v>
      </c>
      <c r="D136" s="1174">
        <v>0</v>
      </c>
      <c r="E136" s="1174">
        <v>0</v>
      </c>
      <c r="F136" s="1172">
        <f t="shared" si="2"/>
        <v>5823.82</v>
      </c>
      <c r="G136" s="1172">
        <f t="shared" si="2"/>
        <v>5823.8149999999996</v>
      </c>
    </row>
    <row r="137" spans="1:7" s="1173" customFormat="1" ht="12.75" customHeight="1" x14ac:dyDescent="0.2">
      <c r="A137" s="1171" t="s">
        <v>2146</v>
      </c>
      <c r="B137" s="1174">
        <v>8906.11</v>
      </c>
      <c r="C137" s="1174">
        <v>8906.1049999999996</v>
      </c>
      <c r="D137" s="1174">
        <v>0</v>
      </c>
      <c r="E137" s="1174">
        <v>0</v>
      </c>
      <c r="F137" s="1172">
        <f t="shared" si="2"/>
        <v>8906.11</v>
      </c>
      <c r="G137" s="1172">
        <f t="shared" si="2"/>
        <v>8906.1049999999996</v>
      </c>
    </row>
    <row r="138" spans="1:7" s="1173" customFormat="1" ht="12.75" customHeight="1" x14ac:dyDescent="0.2">
      <c r="A138" s="1171" t="s">
        <v>2147</v>
      </c>
      <c r="B138" s="1174">
        <v>6659.19</v>
      </c>
      <c r="C138" s="1174">
        <v>6659.1859999999997</v>
      </c>
      <c r="D138" s="1174">
        <v>0</v>
      </c>
      <c r="E138" s="1174">
        <v>0</v>
      </c>
      <c r="F138" s="1172">
        <f t="shared" si="2"/>
        <v>6659.19</v>
      </c>
      <c r="G138" s="1172">
        <f t="shared" si="2"/>
        <v>6659.1859999999997</v>
      </c>
    </row>
    <row r="139" spans="1:7" s="1173" customFormat="1" ht="12.75" customHeight="1" x14ac:dyDescent="0.2">
      <c r="A139" s="1171" t="s">
        <v>2148</v>
      </c>
      <c r="B139" s="1174">
        <v>7741.2</v>
      </c>
      <c r="C139" s="1174">
        <v>7741.1959999999999</v>
      </c>
      <c r="D139" s="1174">
        <v>0</v>
      </c>
      <c r="E139" s="1174">
        <v>0</v>
      </c>
      <c r="F139" s="1172">
        <f t="shared" si="2"/>
        <v>7741.2</v>
      </c>
      <c r="G139" s="1172">
        <f t="shared" si="2"/>
        <v>7741.1959999999999</v>
      </c>
    </row>
    <row r="140" spans="1:7" s="1173" customFormat="1" ht="12.75" customHeight="1" x14ac:dyDescent="0.2">
      <c r="A140" s="1171" t="s">
        <v>2149</v>
      </c>
      <c r="B140" s="1174">
        <v>11607.21</v>
      </c>
      <c r="C140" s="1174">
        <v>11607.203000000001</v>
      </c>
      <c r="D140" s="1174">
        <v>0</v>
      </c>
      <c r="E140" s="1174">
        <v>0</v>
      </c>
      <c r="F140" s="1172">
        <f t="shared" si="2"/>
        <v>11607.21</v>
      </c>
      <c r="G140" s="1172">
        <f t="shared" si="2"/>
        <v>11607.203000000001</v>
      </c>
    </row>
    <row r="141" spans="1:7" s="1173" customFormat="1" ht="12.75" customHeight="1" x14ac:dyDescent="0.2">
      <c r="A141" s="1171" t="s">
        <v>2150</v>
      </c>
      <c r="B141" s="1174">
        <v>6409.68</v>
      </c>
      <c r="C141" s="1174">
        <v>6409.6710000000003</v>
      </c>
      <c r="D141" s="1174">
        <v>0</v>
      </c>
      <c r="E141" s="1174">
        <v>0</v>
      </c>
      <c r="F141" s="1172">
        <f t="shared" si="2"/>
        <v>6409.68</v>
      </c>
      <c r="G141" s="1172">
        <f t="shared" si="2"/>
        <v>6409.6710000000003</v>
      </c>
    </row>
    <row r="142" spans="1:7" s="1173" customFormat="1" ht="12.75" customHeight="1" x14ac:dyDescent="0.2">
      <c r="A142" s="1171" t="s">
        <v>2151</v>
      </c>
      <c r="B142" s="1174">
        <v>7474.79</v>
      </c>
      <c r="C142" s="1174">
        <v>7474.7919999999995</v>
      </c>
      <c r="D142" s="1174">
        <v>0</v>
      </c>
      <c r="E142" s="1174">
        <v>0</v>
      </c>
      <c r="F142" s="1172">
        <f t="shared" si="2"/>
        <v>7474.79</v>
      </c>
      <c r="G142" s="1172">
        <f t="shared" si="2"/>
        <v>7474.7919999999995</v>
      </c>
    </row>
    <row r="143" spans="1:7" s="1173" customFormat="1" ht="12.75" customHeight="1" x14ac:dyDescent="0.2">
      <c r="A143" s="1171" t="s">
        <v>2152</v>
      </c>
      <c r="B143" s="1174">
        <v>2504.1600000000003</v>
      </c>
      <c r="C143" s="1174">
        <v>2504.1620000000003</v>
      </c>
      <c r="D143" s="1174">
        <v>0</v>
      </c>
      <c r="E143" s="1174">
        <v>0</v>
      </c>
      <c r="F143" s="1172">
        <f t="shared" si="2"/>
        <v>2504.1600000000003</v>
      </c>
      <c r="G143" s="1172">
        <f t="shared" si="2"/>
        <v>2504.1620000000003</v>
      </c>
    </row>
    <row r="144" spans="1:7" s="1173" customFormat="1" ht="12.75" customHeight="1" x14ac:dyDescent="0.2">
      <c r="A144" s="1171" t="s">
        <v>2153</v>
      </c>
      <c r="B144" s="1174">
        <v>6130.99</v>
      </c>
      <c r="C144" s="1174">
        <v>6130.9859999999999</v>
      </c>
      <c r="D144" s="1174">
        <v>0</v>
      </c>
      <c r="E144" s="1174">
        <v>0</v>
      </c>
      <c r="F144" s="1172">
        <f t="shared" si="2"/>
        <v>6130.99</v>
      </c>
      <c r="G144" s="1172">
        <f t="shared" si="2"/>
        <v>6130.9859999999999</v>
      </c>
    </row>
    <row r="145" spans="1:7" s="1173" customFormat="1" ht="12.75" customHeight="1" x14ac:dyDescent="0.2">
      <c r="A145" s="1171" t="s">
        <v>2154</v>
      </c>
      <c r="B145" s="1174">
        <v>6093.85</v>
      </c>
      <c r="C145" s="1174">
        <v>6090.7199999999993</v>
      </c>
      <c r="D145" s="1174">
        <v>0</v>
      </c>
      <c r="E145" s="1174">
        <v>0</v>
      </c>
      <c r="F145" s="1172">
        <f t="shared" si="2"/>
        <v>6093.85</v>
      </c>
      <c r="G145" s="1172">
        <f t="shared" si="2"/>
        <v>6090.7199999999993</v>
      </c>
    </row>
    <row r="146" spans="1:7" s="1173" customFormat="1" ht="12.75" customHeight="1" x14ac:dyDescent="0.2">
      <c r="A146" s="1171" t="s">
        <v>2155</v>
      </c>
      <c r="B146" s="1174">
        <v>6623.04</v>
      </c>
      <c r="C146" s="1174">
        <v>6623.0349999999999</v>
      </c>
      <c r="D146" s="1174">
        <v>0</v>
      </c>
      <c r="E146" s="1174">
        <v>0</v>
      </c>
      <c r="F146" s="1172">
        <f t="shared" si="2"/>
        <v>6623.04</v>
      </c>
      <c r="G146" s="1172">
        <f t="shared" si="2"/>
        <v>6623.0349999999999</v>
      </c>
    </row>
    <row r="147" spans="1:7" s="1173" customFormat="1" ht="12.75" customHeight="1" x14ac:dyDescent="0.2">
      <c r="A147" s="1171" t="s">
        <v>2156</v>
      </c>
      <c r="B147" s="1174">
        <v>4146.63</v>
      </c>
      <c r="C147" s="1174">
        <v>4146.6279999999997</v>
      </c>
      <c r="D147" s="1174">
        <v>0</v>
      </c>
      <c r="E147" s="1174">
        <v>0</v>
      </c>
      <c r="F147" s="1172">
        <f t="shared" si="2"/>
        <v>4146.63</v>
      </c>
      <c r="G147" s="1172">
        <f t="shared" si="2"/>
        <v>4146.6279999999997</v>
      </c>
    </row>
    <row r="148" spans="1:7" s="1173" customFormat="1" ht="12.75" customHeight="1" x14ac:dyDescent="0.2">
      <c r="A148" s="1171" t="s">
        <v>2157</v>
      </c>
      <c r="B148" s="1174">
        <v>20990.799999999999</v>
      </c>
      <c r="C148" s="1174">
        <v>20990.789999999997</v>
      </c>
      <c r="D148" s="1174">
        <v>0</v>
      </c>
      <c r="E148" s="1174">
        <v>0</v>
      </c>
      <c r="F148" s="1172">
        <f t="shared" si="2"/>
        <v>20990.799999999999</v>
      </c>
      <c r="G148" s="1172">
        <f t="shared" si="2"/>
        <v>20990.789999999997</v>
      </c>
    </row>
    <row r="149" spans="1:7" s="1173" customFormat="1" ht="12.75" customHeight="1" x14ac:dyDescent="0.2">
      <c r="A149" s="1171" t="s">
        <v>2158</v>
      </c>
      <c r="B149" s="1174">
        <v>17261.900000000001</v>
      </c>
      <c r="C149" s="1174">
        <v>17261.898000000001</v>
      </c>
      <c r="D149" s="1174">
        <v>0</v>
      </c>
      <c r="E149" s="1174">
        <v>0</v>
      </c>
      <c r="F149" s="1172">
        <f t="shared" si="2"/>
        <v>17261.900000000001</v>
      </c>
      <c r="G149" s="1172">
        <f t="shared" si="2"/>
        <v>17261.898000000001</v>
      </c>
    </row>
    <row r="150" spans="1:7" s="1173" customFormat="1" ht="12.75" customHeight="1" x14ac:dyDescent="0.2">
      <c r="A150" s="1171" t="s">
        <v>2159</v>
      </c>
      <c r="B150" s="1174">
        <v>18829.899999999998</v>
      </c>
      <c r="C150" s="1174">
        <v>18829.897999999997</v>
      </c>
      <c r="D150" s="1174">
        <v>0</v>
      </c>
      <c r="E150" s="1174">
        <v>0</v>
      </c>
      <c r="F150" s="1172">
        <f t="shared" si="2"/>
        <v>18829.899999999998</v>
      </c>
      <c r="G150" s="1172">
        <f t="shared" si="2"/>
        <v>18829.897999999997</v>
      </c>
    </row>
    <row r="151" spans="1:7" s="1173" customFormat="1" ht="12.75" customHeight="1" x14ac:dyDescent="0.2">
      <c r="A151" s="1171" t="s">
        <v>2160</v>
      </c>
      <c r="B151" s="1174">
        <v>20602.329999999998</v>
      </c>
      <c r="C151" s="1174">
        <v>20602.325999999997</v>
      </c>
      <c r="D151" s="1174">
        <v>0</v>
      </c>
      <c r="E151" s="1174">
        <v>0</v>
      </c>
      <c r="F151" s="1172">
        <f t="shared" si="2"/>
        <v>20602.329999999998</v>
      </c>
      <c r="G151" s="1172">
        <f t="shared" si="2"/>
        <v>20602.325999999997</v>
      </c>
    </row>
    <row r="152" spans="1:7" s="1173" customFormat="1" ht="12.75" customHeight="1" x14ac:dyDescent="0.2">
      <c r="A152" s="1171" t="s">
        <v>2161</v>
      </c>
      <c r="B152" s="1174">
        <v>17857.09</v>
      </c>
      <c r="C152" s="1174">
        <v>17857.092000000001</v>
      </c>
      <c r="D152" s="1174">
        <v>0</v>
      </c>
      <c r="E152" s="1174">
        <v>0</v>
      </c>
      <c r="F152" s="1172">
        <f t="shared" si="2"/>
        <v>17857.09</v>
      </c>
      <c r="G152" s="1172">
        <f t="shared" si="2"/>
        <v>17857.092000000001</v>
      </c>
    </row>
    <row r="153" spans="1:7" s="1173" customFormat="1" ht="12.75" customHeight="1" x14ac:dyDescent="0.2">
      <c r="A153" s="1171" t="s">
        <v>2162</v>
      </c>
      <c r="B153" s="1174">
        <v>22330.25</v>
      </c>
      <c r="C153" s="1174">
        <v>22330.251</v>
      </c>
      <c r="D153" s="1174">
        <v>0</v>
      </c>
      <c r="E153" s="1174">
        <v>0</v>
      </c>
      <c r="F153" s="1172">
        <f t="shared" si="2"/>
        <v>22330.25</v>
      </c>
      <c r="G153" s="1172">
        <f t="shared" si="2"/>
        <v>22330.251</v>
      </c>
    </row>
    <row r="154" spans="1:7" s="1173" customFormat="1" ht="12.75" customHeight="1" x14ac:dyDescent="0.2">
      <c r="A154" s="1171" t="s">
        <v>2163</v>
      </c>
      <c r="B154" s="1174">
        <v>20943.2</v>
      </c>
      <c r="C154" s="1174">
        <v>20943.202000000001</v>
      </c>
      <c r="D154" s="1174">
        <v>0</v>
      </c>
      <c r="E154" s="1174">
        <v>0</v>
      </c>
      <c r="F154" s="1172">
        <f t="shared" si="2"/>
        <v>20943.2</v>
      </c>
      <c r="G154" s="1172">
        <f t="shared" si="2"/>
        <v>20943.202000000001</v>
      </c>
    </row>
    <row r="155" spans="1:7" s="1173" customFormat="1" ht="12.75" customHeight="1" x14ac:dyDescent="0.2">
      <c r="A155" s="1171" t="s">
        <v>2164</v>
      </c>
      <c r="B155" s="1174">
        <v>12566.38</v>
      </c>
      <c r="C155" s="1174">
        <v>12566.378999999999</v>
      </c>
      <c r="D155" s="1174">
        <v>0</v>
      </c>
      <c r="E155" s="1174">
        <v>0</v>
      </c>
      <c r="F155" s="1172">
        <f t="shared" si="2"/>
        <v>12566.38</v>
      </c>
      <c r="G155" s="1172">
        <f t="shared" si="2"/>
        <v>12566.378999999999</v>
      </c>
    </row>
    <row r="156" spans="1:7" s="1173" customFormat="1" ht="12.75" customHeight="1" x14ac:dyDescent="0.2">
      <c r="A156" s="1171" t="s">
        <v>2165</v>
      </c>
      <c r="B156" s="1174">
        <v>14583.810000000001</v>
      </c>
      <c r="C156" s="1174">
        <v>14583.808000000001</v>
      </c>
      <c r="D156" s="1174">
        <v>0</v>
      </c>
      <c r="E156" s="1174">
        <v>0</v>
      </c>
      <c r="F156" s="1172">
        <f t="shared" si="2"/>
        <v>14583.810000000001</v>
      </c>
      <c r="G156" s="1172">
        <f t="shared" si="2"/>
        <v>14583.808000000001</v>
      </c>
    </row>
    <row r="157" spans="1:7" s="1173" customFormat="1" ht="12.75" customHeight="1" x14ac:dyDescent="0.2">
      <c r="A157" s="1171" t="s">
        <v>2166</v>
      </c>
      <c r="B157" s="1174">
        <v>9426.02</v>
      </c>
      <c r="C157" s="1174">
        <v>9387.0990000000002</v>
      </c>
      <c r="D157" s="1174">
        <v>0</v>
      </c>
      <c r="E157" s="1174">
        <v>0</v>
      </c>
      <c r="F157" s="1172">
        <f t="shared" si="2"/>
        <v>9426.02</v>
      </c>
      <c r="G157" s="1172">
        <f t="shared" si="2"/>
        <v>9387.0990000000002</v>
      </c>
    </row>
    <row r="158" spans="1:7" s="1173" customFormat="1" ht="12.75" customHeight="1" x14ac:dyDescent="0.2">
      <c r="A158" s="1171" t="s">
        <v>2167</v>
      </c>
      <c r="B158" s="1174">
        <v>8542.39</v>
      </c>
      <c r="C158" s="1174">
        <v>8542.3850000000002</v>
      </c>
      <c r="D158" s="1174">
        <v>0</v>
      </c>
      <c r="E158" s="1174">
        <v>0</v>
      </c>
      <c r="F158" s="1172">
        <f t="shared" si="2"/>
        <v>8542.39</v>
      </c>
      <c r="G158" s="1172">
        <f t="shared" si="2"/>
        <v>8542.3850000000002</v>
      </c>
    </row>
    <row r="159" spans="1:7" s="1173" customFormat="1" ht="12.75" customHeight="1" x14ac:dyDescent="0.2">
      <c r="A159" s="1171" t="s">
        <v>2168</v>
      </c>
      <c r="B159" s="1174">
        <v>16778.71</v>
      </c>
      <c r="C159" s="1174">
        <v>16778.702000000001</v>
      </c>
      <c r="D159" s="1174">
        <v>0</v>
      </c>
      <c r="E159" s="1174">
        <v>0</v>
      </c>
      <c r="F159" s="1172">
        <f t="shared" si="2"/>
        <v>16778.71</v>
      </c>
      <c r="G159" s="1172">
        <f t="shared" si="2"/>
        <v>16778.702000000001</v>
      </c>
    </row>
    <row r="160" spans="1:7" s="1173" customFormat="1" ht="12.75" customHeight="1" x14ac:dyDescent="0.2">
      <c r="A160" s="1171" t="s">
        <v>2169</v>
      </c>
      <c r="B160" s="1174">
        <v>25118.65</v>
      </c>
      <c r="C160" s="1174">
        <v>25118.652000000002</v>
      </c>
      <c r="D160" s="1174">
        <v>0</v>
      </c>
      <c r="E160" s="1174">
        <v>0</v>
      </c>
      <c r="F160" s="1172">
        <f t="shared" si="2"/>
        <v>25118.65</v>
      </c>
      <c r="G160" s="1172">
        <f t="shared" si="2"/>
        <v>25118.652000000002</v>
      </c>
    </row>
    <row r="161" spans="1:7" s="1173" customFormat="1" ht="12.75" customHeight="1" x14ac:dyDescent="0.2">
      <c r="A161" s="1171" t="s">
        <v>2170</v>
      </c>
      <c r="B161" s="1174">
        <v>27224.75</v>
      </c>
      <c r="C161" s="1174">
        <v>27224.752</v>
      </c>
      <c r="D161" s="1174">
        <v>0</v>
      </c>
      <c r="E161" s="1174">
        <v>0</v>
      </c>
      <c r="F161" s="1172">
        <f t="shared" si="2"/>
        <v>27224.75</v>
      </c>
      <c r="G161" s="1172">
        <f t="shared" si="2"/>
        <v>27224.752</v>
      </c>
    </row>
    <row r="162" spans="1:7" s="1173" customFormat="1" ht="12.75" customHeight="1" x14ac:dyDescent="0.2">
      <c r="A162" s="1171" t="s">
        <v>3427</v>
      </c>
      <c r="B162" s="1174">
        <v>13827.9</v>
      </c>
      <c r="C162" s="1174">
        <v>13827.903</v>
      </c>
      <c r="D162" s="1174">
        <v>0</v>
      </c>
      <c r="E162" s="1174">
        <v>0</v>
      </c>
      <c r="F162" s="1172">
        <f t="shared" si="2"/>
        <v>13827.9</v>
      </c>
      <c r="G162" s="1172">
        <f t="shared" si="2"/>
        <v>13827.903</v>
      </c>
    </row>
    <row r="163" spans="1:7" s="1173" customFormat="1" ht="12.75" customHeight="1" x14ac:dyDescent="0.2">
      <c r="A163" s="1171" t="s">
        <v>2171</v>
      </c>
      <c r="B163" s="1174">
        <v>19151.38</v>
      </c>
      <c r="C163" s="1174">
        <v>19151.375</v>
      </c>
      <c r="D163" s="1174">
        <v>0</v>
      </c>
      <c r="E163" s="1174">
        <v>0</v>
      </c>
      <c r="F163" s="1172">
        <f t="shared" si="2"/>
        <v>19151.38</v>
      </c>
      <c r="G163" s="1172">
        <f t="shared" si="2"/>
        <v>19151.375</v>
      </c>
    </row>
    <row r="164" spans="1:7" s="1173" customFormat="1" ht="12.75" customHeight="1" x14ac:dyDescent="0.2">
      <c r="A164" s="1171" t="s">
        <v>4927</v>
      </c>
      <c r="B164" s="1174">
        <v>25919.4</v>
      </c>
      <c r="C164" s="1174">
        <v>25919.398000000001</v>
      </c>
      <c r="D164" s="1174">
        <v>0</v>
      </c>
      <c r="E164" s="1174">
        <v>0</v>
      </c>
      <c r="F164" s="1172">
        <f t="shared" si="2"/>
        <v>25919.4</v>
      </c>
      <c r="G164" s="1172">
        <f t="shared" si="2"/>
        <v>25919.398000000001</v>
      </c>
    </row>
    <row r="165" spans="1:7" s="1173" customFormat="1" ht="12.75" customHeight="1" x14ac:dyDescent="0.2">
      <c r="A165" s="1171" t="s">
        <v>2172</v>
      </c>
      <c r="B165" s="1174">
        <v>8407.6999999999989</v>
      </c>
      <c r="C165" s="1174">
        <v>8407.6959999999999</v>
      </c>
      <c r="D165" s="1174">
        <v>0</v>
      </c>
      <c r="E165" s="1174">
        <v>0</v>
      </c>
      <c r="F165" s="1172">
        <f t="shared" si="2"/>
        <v>8407.6999999999989</v>
      </c>
      <c r="G165" s="1172">
        <f t="shared" si="2"/>
        <v>8407.6959999999999</v>
      </c>
    </row>
    <row r="166" spans="1:7" s="1173" customFormat="1" ht="12.75" customHeight="1" x14ac:dyDescent="0.2">
      <c r="A166" s="1171" t="s">
        <v>2173</v>
      </c>
      <c r="B166" s="1174">
        <v>4411.24</v>
      </c>
      <c r="C166" s="1174">
        <v>4411.232</v>
      </c>
      <c r="D166" s="1174">
        <v>0</v>
      </c>
      <c r="E166" s="1174">
        <v>0</v>
      </c>
      <c r="F166" s="1172">
        <f t="shared" si="2"/>
        <v>4411.24</v>
      </c>
      <c r="G166" s="1172">
        <f t="shared" si="2"/>
        <v>4411.232</v>
      </c>
    </row>
    <row r="167" spans="1:7" s="1173" customFormat="1" ht="12.75" customHeight="1" x14ac:dyDescent="0.2">
      <c r="A167" s="1171" t="s">
        <v>2174</v>
      </c>
      <c r="B167" s="1174">
        <v>6540.83</v>
      </c>
      <c r="C167" s="1174">
        <v>6540.8269999999993</v>
      </c>
      <c r="D167" s="1174">
        <v>0</v>
      </c>
      <c r="E167" s="1174">
        <v>0</v>
      </c>
      <c r="F167" s="1172">
        <f t="shared" si="2"/>
        <v>6540.83</v>
      </c>
      <c r="G167" s="1172">
        <f t="shared" si="2"/>
        <v>6540.8269999999993</v>
      </c>
    </row>
    <row r="168" spans="1:7" s="1173" customFormat="1" ht="12.75" customHeight="1" x14ac:dyDescent="0.2">
      <c r="A168" s="1171" t="s">
        <v>2175</v>
      </c>
      <c r="B168" s="1174">
        <v>1969.73</v>
      </c>
      <c r="C168" s="1174">
        <v>1969.7259999999999</v>
      </c>
      <c r="D168" s="1174">
        <v>0</v>
      </c>
      <c r="E168" s="1174">
        <v>0</v>
      </c>
      <c r="F168" s="1172">
        <f t="shared" si="2"/>
        <v>1969.73</v>
      </c>
      <c r="G168" s="1172">
        <f t="shared" si="2"/>
        <v>1969.7259999999999</v>
      </c>
    </row>
    <row r="169" spans="1:7" s="1173" customFormat="1" ht="12.75" customHeight="1" x14ac:dyDescent="0.2">
      <c r="A169" s="1171" t="s">
        <v>2176</v>
      </c>
      <c r="B169" s="1174">
        <v>5234.63</v>
      </c>
      <c r="C169" s="1174">
        <v>5234.6319999999996</v>
      </c>
      <c r="D169" s="1174">
        <v>0</v>
      </c>
      <c r="E169" s="1174">
        <v>0</v>
      </c>
      <c r="F169" s="1172">
        <f t="shared" si="2"/>
        <v>5234.63</v>
      </c>
      <c r="G169" s="1172">
        <f t="shared" si="2"/>
        <v>5234.6319999999996</v>
      </c>
    </row>
    <row r="170" spans="1:7" s="1173" customFormat="1" ht="12.75" customHeight="1" x14ac:dyDescent="0.2">
      <c r="A170" s="1171" t="s">
        <v>2177</v>
      </c>
      <c r="B170" s="1174">
        <v>19318.21</v>
      </c>
      <c r="C170" s="1174">
        <v>19318.208000000002</v>
      </c>
      <c r="D170" s="1174">
        <v>0</v>
      </c>
      <c r="E170" s="1174">
        <v>0</v>
      </c>
      <c r="F170" s="1172">
        <f t="shared" si="2"/>
        <v>19318.21</v>
      </c>
      <c r="G170" s="1172">
        <f t="shared" si="2"/>
        <v>19318.208000000002</v>
      </c>
    </row>
    <row r="171" spans="1:7" s="1173" customFormat="1" ht="12.75" customHeight="1" x14ac:dyDescent="0.2">
      <c r="A171" s="1171" t="s">
        <v>2178</v>
      </c>
      <c r="B171" s="1174">
        <v>19829.45</v>
      </c>
      <c r="C171" s="1174">
        <v>19829.444</v>
      </c>
      <c r="D171" s="1174">
        <v>0</v>
      </c>
      <c r="E171" s="1174">
        <v>0</v>
      </c>
      <c r="F171" s="1172">
        <f t="shared" si="2"/>
        <v>19829.45</v>
      </c>
      <c r="G171" s="1172">
        <f t="shared" si="2"/>
        <v>19829.444</v>
      </c>
    </row>
    <row r="172" spans="1:7" s="1173" customFormat="1" ht="12.75" customHeight="1" x14ac:dyDescent="0.2">
      <c r="A172" s="1171" t="s">
        <v>2179</v>
      </c>
      <c r="B172" s="1174">
        <v>20068.73</v>
      </c>
      <c r="C172" s="1174">
        <v>20068.733</v>
      </c>
      <c r="D172" s="1174">
        <v>0</v>
      </c>
      <c r="E172" s="1174">
        <v>0</v>
      </c>
      <c r="F172" s="1172">
        <f t="shared" si="2"/>
        <v>20068.73</v>
      </c>
      <c r="G172" s="1172">
        <f t="shared" si="2"/>
        <v>20068.733</v>
      </c>
    </row>
    <row r="173" spans="1:7" s="1173" customFormat="1" ht="12.75" customHeight="1" x14ac:dyDescent="0.2">
      <c r="A173" s="1171" t="s">
        <v>2180</v>
      </c>
      <c r="B173" s="1174">
        <v>23147.18</v>
      </c>
      <c r="C173" s="1174">
        <v>23147.179</v>
      </c>
      <c r="D173" s="1174">
        <v>0</v>
      </c>
      <c r="E173" s="1174">
        <v>0</v>
      </c>
      <c r="F173" s="1172">
        <f t="shared" si="2"/>
        <v>23147.18</v>
      </c>
      <c r="G173" s="1172">
        <f t="shared" si="2"/>
        <v>23147.179</v>
      </c>
    </row>
    <row r="174" spans="1:7" s="1173" customFormat="1" ht="12.75" customHeight="1" x14ac:dyDescent="0.2">
      <c r="A174" s="1171" t="s">
        <v>2181</v>
      </c>
      <c r="B174" s="1174">
        <v>2177.75</v>
      </c>
      <c r="C174" s="1174">
        <v>2177.7449999999999</v>
      </c>
      <c r="D174" s="1174">
        <v>0</v>
      </c>
      <c r="E174" s="1174">
        <v>0</v>
      </c>
      <c r="F174" s="1172">
        <f t="shared" si="2"/>
        <v>2177.75</v>
      </c>
      <c r="G174" s="1172">
        <f t="shared" si="2"/>
        <v>2177.7449999999999</v>
      </c>
    </row>
    <row r="175" spans="1:7" s="1173" customFormat="1" ht="12.75" customHeight="1" x14ac:dyDescent="0.2">
      <c r="A175" s="1171" t="s">
        <v>2182</v>
      </c>
      <c r="B175" s="1174">
        <v>10094.75</v>
      </c>
      <c r="C175" s="1174">
        <v>10094.745999999999</v>
      </c>
      <c r="D175" s="1174">
        <v>0</v>
      </c>
      <c r="E175" s="1174">
        <v>0</v>
      </c>
      <c r="F175" s="1172">
        <f t="shared" si="2"/>
        <v>10094.75</v>
      </c>
      <c r="G175" s="1172">
        <f t="shared" si="2"/>
        <v>10094.745999999999</v>
      </c>
    </row>
    <row r="176" spans="1:7" s="1173" customFormat="1" ht="12.75" customHeight="1" x14ac:dyDescent="0.2">
      <c r="A176" s="1171" t="s">
        <v>2183</v>
      </c>
      <c r="B176" s="1174">
        <v>12466.79</v>
      </c>
      <c r="C176" s="1174">
        <v>12466.788</v>
      </c>
      <c r="D176" s="1174">
        <v>0</v>
      </c>
      <c r="E176" s="1174">
        <v>0</v>
      </c>
      <c r="F176" s="1172">
        <f t="shared" si="2"/>
        <v>12466.79</v>
      </c>
      <c r="G176" s="1172">
        <f t="shared" si="2"/>
        <v>12466.788</v>
      </c>
    </row>
    <row r="177" spans="1:7" s="1173" customFormat="1" ht="12.75" customHeight="1" x14ac:dyDescent="0.2">
      <c r="A177" s="1171" t="s">
        <v>2184</v>
      </c>
      <c r="B177" s="1174">
        <v>10320.11</v>
      </c>
      <c r="C177" s="1174">
        <v>10320.111000000001</v>
      </c>
      <c r="D177" s="1174">
        <v>0</v>
      </c>
      <c r="E177" s="1174">
        <v>0</v>
      </c>
      <c r="F177" s="1172">
        <f t="shared" si="2"/>
        <v>10320.11</v>
      </c>
      <c r="G177" s="1172">
        <f t="shared" si="2"/>
        <v>10320.111000000001</v>
      </c>
    </row>
    <row r="178" spans="1:7" s="1173" customFormat="1" ht="12.75" customHeight="1" x14ac:dyDescent="0.2">
      <c r="A178" s="1171" t="s">
        <v>2185</v>
      </c>
      <c r="B178" s="1174">
        <v>15296.85</v>
      </c>
      <c r="C178" s="1174">
        <v>15296.85</v>
      </c>
      <c r="D178" s="1174">
        <v>0</v>
      </c>
      <c r="E178" s="1174">
        <v>0</v>
      </c>
      <c r="F178" s="1172">
        <f t="shared" si="2"/>
        <v>15296.85</v>
      </c>
      <c r="G178" s="1172">
        <f t="shared" si="2"/>
        <v>15296.85</v>
      </c>
    </row>
    <row r="179" spans="1:7" s="1173" customFormat="1" ht="12.75" customHeight="1" x14ac:dyDescent="0.2">
      <c r="A179" s="1171" t="s">
        <v>4928</v>
      </c>
      <c r="B179" s="1174">
        <v>21116.15</v>
      </c>
      <c r="C179" s="1174">
        <v>21116.148999999998</v>
      </c>
      <c r="D179" s="1174">
        <v>0</v>
      </c>
      <c r="E179" s="1174">
        <v>0</v>
      </c>
      <c r="F179" s="1172">
        <f t="shared" si="2"/>
        <v>21116.15</v>
      </c>
      <c r="G179" s="1172">
        <f t="shared" si="2"/>
        <v>21116.148999999998</v>
      </c>
    </row>
    <row r="180" spans="1:7" s="1173" customFormat="1" ht="12.75" customHeight="1" x14ac:dyDescent="0.2">
      <c r="A180" s="1171" t="s">
        <v>2186</v>
      </c>
      <c r="B180" s="1174">
        <v>8167.02</v>
      </c>
      <c r="C180" s="1174">
        <v>8167.0140000000001</v>
      </c>
      <c r="D180" s="1174">
        <v>35.049999999999997</v>
      </c>
      <c r="E180" s="1174">
        <v>35.048000000000002</v>
      </c>
      <c r="F180" s="1172">
        <f t="shared" si="2"/>
        <v>8202.07</v>
      </c>
      <c r="G180" s="1172">
        <f t="shared" si="2"/>
        <v>8202.0619999999999</v>
      </c>
    </row>
    <row r="181" spans="1:7" s="1173" customFormat="1" ht="12.75" customHeight="1" x14ac:dyDescent="0.2">
      <c r="A181" s="1171" t="s">
        <v>2187</v>
      </c>
      <c r="B181" s="1174">
        <v>10970.98</v>
      </c>
      <c r="C181" s="1174">
        <v>10970.973999999998</v>
      </c>
      <c r="D181" s="1174">
        <v>0</v>
      </c>
      <c r="E181" s="1174">
        <v>0</v>
      </c>
      <c r="F181" s="1172">
        <f t="shared" si="2"/>
        <v>10970.98</v>
      </c>
      <c r="G181" s="1172">
        <f t="shared" si="2"/>
        <v>10970.973999999998</v>
      </c>
    </row>
    <row r="182" spans="1:7" s="1173" customFormat="1" ht="12.75" customHeight="1" x14ac:dyDescent="0.2">
      <c r="A182" s="1171" t="s">
        <v>2188</v>
      </c>
      <c r="B182" s="1174">
        <v>21611.61</v>
      </c>
      <c r="C182" s="1174">
        <v>21611.607</v>
      </c>
      <c r="D182" s="1174">
        <v>0</v>
      </c>
      <c r="E182" s="1174">
        <v>0</v>
      </c>
      <c r="F182" s="1172">
        <f t="shared" si="2"/>
        <v>21611.61</v>
      </c>
      <c r="G182" s="1172">
        <f t="shared" si="2"/>
        <v>21611.607</v>
      </c>
    </row>
    <row r="183" spans="1:7" s="1173" customFormat="1" ht="12.75" customHeight="1" x14ac:dyDescent="0.2">
      <c r="A183" s="1171" t="s">
        <v>2189</v>
      </c>
      <c r="B183" s="1174">
        <v>5640.2699999999995</v>
      </c>
      <c r="C183" s="1174">
        <v>5640.2739999999994</v>
      </c>
      <c r="D183" s="1174">
        <v>0</v>
      </c>
      <c r="E183" s="1174">
        <v>0</v>
      </c>
      <c r="F183" s="1172">
        <f t="shared" si="2"/>
        <v>5640.2699999999995</v>
      </c>
      <c r="G183" s="1172">
        <f t="shared" si="2"/>
        <v>5640.2739999999994</v>
      </c>
    </row>
    <row r="184" spans="1:7" s="1173" customFormat="1" ht="12.75" customHeight="1" x14ac:dyDescent="0.2">
      <c r="A184" s="1171" t="s">
        <v>2190</v>
      </c>
      <c r="B184" s="1174">
        <v>2114.27</v>
      </c>
      <c r="C184" s="1174">
        <v>2114.2650000000003</v>
      </c>
      <c r="D184" s="1174">
        <v>0</v>
      </c>
      <c r="E184" s="1174">
        <v>0</v>
      </c>
      <c r="F184" s="1172">
        <f t="shared" si="2"/>
        <v>2114.27</v>
      </c>
      <c r="G184" s="1172">
        <f t="shared" si="2"/>
        <v>2114.2650000000003</v>
      </c>
    </row>
    <row r="185" spans="1:7" s="1173" customFormat="1" ht="12.75" customHeight="1" x14ac:dyDescent="0.2">
      <c r="A185" s="1171" t="s">
        <v>2191</v>
      </c>
      <c r="B185" s="1174">
        <v>3251.5299999999997</v>
      </c>
      <c r="C185" s="1174">
        <v>3251.529</v>
      </c>
      <c r="D185" s="1174">
        <v>0</v>
      </c>
      <c r="E185" s="1174">
        <v>0</v>
      </c>
      <c r="F185" s="1172">
        <f t="shared" si="2"/>
        <v>3251.5299999999997</v>
      </c>
      <c r="G185" s="1172">
        <f t="shared" si="2"/>
        <v>3251.529</v>
      </c>
    </row>
    <row r="186" spans="1:7" s="1173" customFormat="1" ht="12.75" customHeight="1" x14ac:dyDescent="0.2">
      <c r="A186" s="1171" t="s">
        <v>2192</v>
      </c>
      <c r="B186" s="1174">
        <v>11786.82</v>
      </c>
      <c r="C186" s="1174">
        <v>11786.817999999999</v>
      </c>
      <c r="D186" s="1174">
        <v>23.37</v>
      </c>
      <c r="E186" s="1174">
        <v>23.366</v>
      </c>
      <c r="F186" s="1172">
        <f t="shared" si="2"/>
        <v>11810.19</v>
      </c>
      <c r="G186" s="1172">
        <f t="shared" si="2"/>
        <v>11810.183999999999</v>
      </c>
    </row>
    <row r="187" spans="1:7" s="1173" customFormat="1" ht="12.75" customHeight="1" x14ac:dyDescent="0.2">
      <c r="A187" s="1171" t="s">
        <v>2193</v>
      </c>
      <c r="B187" s="1174">
        <v>7657.68</v>
      </c>
      <c r="C187" s="1174">
        <v>7657.6819999999998</v>
      </c>
      <c r="D187" s="1174">
        <v>0</v>
      </c>
      <c r="E187" s="1174">
        <v>0</v>
      </c>
      <c r="F187" s="1172">
        <f t="shared" si="2"/>
        <v>7657.68</v>
      </c>
      <c r="G187" s="1172">
        <f t="shared" si="2"/>
        <v>7657.6819999999998</v>
      </c>
    </row>
    <row r="188" spans="1:7" s="1173" customFormat="1" ht="12.75" customHeight="1" x14ac:dyDescent="0.2">
      <c r="A188" s="1171" t="s">
        <v>2194</v>
      </c>
      <c r="B188" s="1174">
        <v>35954.49</v>
      </c>
      <c r="C188" s="1174">
        <v>35954.489000000001</v>
      </c>
      <c r="D188" s="1174">
        <v>0</v>
      </c>
      <c r="E188" s="1174">
        <v>0</v>
      </c>
      <c r="F188" s="1172">
        <f t="shared" si="2"/>
        <v>35954.49</v>
      </c>
      <c r="G188" s="1172">
        <f t="shared" si="2"/>
        <v>35954.489000000001</v>
      </c>
    </row>
    <row r="189" spans="1:7" s="1173" customFormat="1" ht="12.75" customHeight="1" x14ac:dyDescent="0.2">
      <c r="A189" s="1171" t="s">
        <v>3951</v>
      </c>
      <c r="B189" s="1174">
        <v>4570.88</v>
      </c>
      <c r="C189" s="1174">
        <v>4570.8779999999997</v>
      </c>
      <c r="D189" s="1174">
        <v>0</v>
      </c>
      <c r="E189" s="1174">
        <v>0</v>
      </c>
      <c r="F189" s="1172">
        <f t="shared" si="2"/>
        <v>4570.88</v>
      </c>
      <c r="G189" s="1172">
        <f t="shared" si="2"/>
        <v>4570.8779999999997</v>
      </c>
    </row>
    <row r="190" spans="1:7" s="1173" customFormat="1" ht="12.75" customHeight="1" x14ac:dyDescent="0.2">
      <c r="A190" s="1171" t="s">
        <v>2195</v>
      </c>
      <c r="B190" s="1174">
        <v>15484.61</v>
      </c>
      <c r="C190" s="1174">
        <v>15484.602999999999</v>
      </c>
      <c r="D190" s="1174">
        <v>0</v>
      </c>
      <c r="E190" s="1174">
        <v>0</v>
      </c>
      <c r="F190" s="1172">
        <f t="shared" si="2"/>
        <v>15484.61</v>
      </c>
      <c r="G190" s="1172">
        <f t="shared" si="2"/>
        <v>15484.602999999999</v>
      </c>
    </row>
    <row r="191" spans="1:7" s="1173" customFormat="1" ht="12.75" customHeight="1" x14ac:dyDescent="0.2">
      <c r="A191" s="1171" t="s">
        <v>2196</v>
      </c>
      <c r="B191" s="1174">
        <v>17084.309999999998</v>
      </c>
      <c r="C191" s="1174">
        <v>17084.308000000001</v>
      </c>
      <c r="D191" s="1174">
        <v>35.049999999999997</v>
      </c>
      <c r="E191" s="1174">
        <v>35.048999999999999</v>
      </c>
      <c r="F191" s="1172">
        <f t="shared" si="2"/>
        <v>17119.359999999997</v>
      </c>
      <c r="G191" s="1172">
        <f t="shared" si="2"/>
        <v>17119.357</v>
      </c>
    </row>
    <row r="192" spans="1:7" s="1173" customFormat="1" ht="12.75" customHeight="1" x14ac:dyDescent="0.2">
      <c r="A192" s="1171" t="s">
        <v>2197</v>
      </c>
      <c r="B192" s="1174">
        <v>1975.65</v>
      </c>
      <c r="C192" s="1174">
        <v>1975.6510000000001</v>
      </c>
      <c r="D192" s="1174">
        <v>0</v>
      </c>
      <c r="E192" s="1174">
        <v>0</v>
      </c>
      <c r="F192" s="1172">
        <f t="shared" si="2"/>
        <v>1975.65</v>
      </c>
      <c r="G192" s="1172">
        <f t="shared" si="2"/>
        <v>1975.6510000000001</v>
      </c>
    </row>
    <row r="193" spans="1:7" s="1173" customFormat="1" ht="12.75" customHeight="1" x14ac:dyDescent="0.2">
      <c r="A193" s="1171" t="s">
        <v>2198</v>
      </c>
      <c r="B193" s="1174">
        <v>5298.42</v>
      </c>
      <c r="C193" s="1174">
        <v>5298.4169999999995</v>
      </c>
      <c r="D193" s="1174">
        <v>0</v>
      </c>
      <c r="E193" s="1174">
        <v>0</v>
      </c>
      <c r="F193" s="1172">
        <f t="shared" si="2"/>
        <v>5298.42</v>
      </c>
      <c r="G193" s="1172">
        <f t="shared" si="2"/>
        <v>5298.4169999999995</v>
      </c>
    </row>
    <row r="194" spans="1:7" s="1173" customFormat="1" ht="12.75" customHeight="1" x14ac:dyDescent="0.2">
      <c r="A194" s="1171" t="s">
        <v>2199</v>
      </c>
      <c r="B194" s="1174">
        <v>8224.9600000000009</v>
      </c>
      <c r="C194" s="1174">
        <v>8224.9609999999993</v>
      </c>
      <c r="D194" s="1174">
        <v>0</v>
      </c>
      <c r="E194" s="1174">
        <v>0</v>
      </c>
      <c r="F194" s="1172">
        <f t="shared" si="2"/>
        <v>8224.9600000000009</v>
      </c>
      <c r="G194" s="1172">
        <f t="shared" si="2"/>
        <v>8224.9609999999993</v>
      </c>
    </row>
    <row r="195" spans="1:7" s="1173" customFormat="1" ht="12.75" customHeight="1" x14ac:dyDescent="0.2">
      <c r="A195" s="1171" t="s">
        <v>3952</v>
      </c>
      <c r="B195" s="1174">
        <v>19379.480000000003</v>
      </c>
      <c r="C195" s="1174">
        <v>19379.475000000002</v>
      </c>
      <c r="D195" s="1174">
        <v>0</v>
      </c>
      <c r="E195" s="1174">
        <v>0</v>
      </c>
      <c r="F195" s="1172">
        <f t="shared" si="2"/>
        <v>19379.480000000003</v>
      </c>
      <c r="G195" s="1172">
        <f t="shared" si="2"/>
        <v>19379.475000000002</v>
      </c>
    </row>
    <row r="196" spans="1:7" s="1173" customFormat="1" ht="12.75" customHeight="1" x14ac:dyDescent="0.2">
      <c r="A196" s="1171" t="s">
        <v>2200</v>
      </c>
      <c r="B196" s="1174">
        <v>26671.040000000001</v>
      </c>
      <c r="C196" s="1174">
        <v>26671.034</v>
      </c>
      <c r="D196" s="1174">
        <v>0</v>
      </c>
      <c r="E196" s="1174">
        <v>0</v>
      </c>
      <c r="F196" s="1172">
        <f t="shared" si="2"/>
        <v>26671.040000000001</v>
      </c>
      <c r="G196" s="1172">
        <f t="shared" si="2"/>
        <v>26671.034</v>
      </c>
    </row>
    <row r="197" spans="1:7" s="1173" customFormat="1" ht="12.75" customHeight="1" x14ac:dyDescent="0.2">
      <c r="A197" s="1171" t="s">
        <v>2201</v>
      </c>
      <c r="B197" s="1174">
        <v>6747.58</v>
      </c>
      <c r="C197" s="1174">
        <v>6747.5769999999993</v>
      </c>
      <c r="D197" s="1174">
        <v>0</v>
      </c>
      <c r="E197" s="1174">
        <v>0</v>
      </c>
      <c r="F197" s="1172">
        <f t="shared" si="2"/>
        <v>6747.58</v>
      </c>
      <c r="G197" s="1172">
        <f t="shared" si="2"/>
        <v>6747.5769999999993</v>
      </c>
    </row>
    <row r="198" spans="1:7" s="1173" customFormat="1" ht="12.75" customHeight="1" x14ac:dyDescent="0.2">
      <c r="A198" s="1171" t="s">
        <v>2202</v>
      </c>
      <c r="B198" s="1174">
        <v>6842.72</v>
      </c>
      <c r="C198" s="1174">
        <v>6842.7190000000001</v>
      </c>
      <c r="D198" s="1174">
        <v>0</v>
      </c>
      <c r="E198" s="1174">
        <v>0</v>
      </c>
      <c r="F198" s="1172">
        <f t="shared" ref="F198:G261" si="3">B198+D198</f>
        <v>6842.72</v>
      </c>
      <c r="G198" s="1172">
        <f t="shared" si="3"/>
        <v>6842.7190000000001</v>
      </c>
    </row>
    <row r="199" spans="1:7" s="1173" customFormat="1" ht="12.75" customHeight="1" x14ac:dyDescent="0.2">
      <c r="A199" s="1171" t="s">
        <v>2203</v>
      </c>
      <c r="B199" s="1174">
        <v>2894.23</v>
      </c>
      <c r="C199" s="1174">
        <v>2894.2280000000001</v>
      </c>
      <c r="D199" s="1174">
        <v>0</v>
      </c>
      <c r="E199" s="1174">
        <v>0</v>
      </c>
      <c r="F199" s="1172">
        <f t="shared" si="3"/>
        <v>2894.23</v>
      </c>
      <c r="G199" s="1172">
        <f t="shared" si="3"/>
        <v>2894.2280000000001</v>
      </c>
    </row>
    <row r="200" spans="1:7" s="1173" customFormat="1" ht="12.75" customHeight="1" x14ac:dyDescent="0.2">
      <c r="A200" s="1171" t="s">
        <v>4929</v>
      </c>
      <c r="B200" s="1174">
        <v>17141.89</v>
      </c>
      <c r="C200" s="1174">
        <v>17141.885999999999</v>
      </c>
      <c r="D200" s="1174">
        <v>0</v>
      </c>
      <c r="E200" s="1174">
        <v>0</v>
      </c>
      <c r="F200" s="1172">
        <f t="shared" si="3"/>
        <v>17141.89</v>
      </c>
      <c r="G200" s="1172">
        <f t="shared" si="3"/>
        <v>17141.885999999999</v>
      </c>
    </row>
    <row r="201" spans="1:7" s="1173" customFormat="1" ht="12.75" customHeight="1" x14ac:dyDescent="0.2">
      <c r="A201" s="1171" t="s">
        <v>2204</v>
      </c>
      <c r="B201" s="1174">
        <v>7152.23</v>
      </c>
      <c r="C201" s="1174">
        <v>7152.23</v>
      </c>
      <c r="D201" s="1174">
        <v>0</v>
      </c>
      <c r="E201" s="1174">
        <v>0</v>
      </c>
      <c r="F201" s="1172">
        <f t="shared" si="3"/>
        <v>7152.23</v>
      </c>
      <c r="G201" s="1172">
        <f t="shared" si="3"/>
        <v>7152.23</v>
      </c>
    </row>
    <row r="202" spans="1:7" s="1173" customFormat="1" ht="12.75" customHeight="1" x14ac:dyDescent="0.2">
      <c r="A202" s="1171" t="s">
        <v>2205</v>
      </c>
      <c r="B202" s="1174">
        <v>21296.329999999998</v>
      </c>
      <c r="C202" s="1174">
        <v>21296.327999999998</v>
      </c>
      <c r="D202" s="1174">
        <v>0</v>
      </c>
      <c r="E202" s="1174">
        <v>0</v>
      </c>
      <c r="F202" s="1172">
        <f t="shared" si="3"/>
        <v>21296.329999999998</v>
      </c>
      <c r="G202" s="1172">
        <f t="shared" si="3"/>
        <v>21296.327999999998</v>
      </c>
    </row>
    <row r="203" spans="1:7" s="1173" customFormat="1" ht="12.75" customHeight="1" x14ac:dyDescent="0.2">
      <c r="A203" s="1171" t="s">
        <v>2206</v>
      </c>
      <c r="B203" s="1174">
        <v>18643.87</v>
      </c>
      <c r="C203" s="1174">
        <v>18643.862000000001</v>
      </c>
      <c r="D203" s="1174">
        <v>0</v>
      </c>
      <c r="E203" s="1174">
        <v>0</v>
      </c>
      <c r="F203" s="1172">
        <f t="shared" si="3"/>
        <v>18643.87</v>
      </c>
      <c r="G203" s="1172">
        <f t="shared" si="3"/>
        <v>18643.862000000001</v>
      </c>
    </row>
    <row r="204" spans="1:7" s="1173" customFormat="1" ht="12.75" customHeight="1" x14ac:dyDescent="0.2">
      <c r="A204" s="1171" t="s">
        <v>2207</v>
      </c>
      <c r="B204" s="1174">
        <v>58898.78</v>
      </c>
      <c r="C204" s="1174">
        <v>58898.777999999998</v>
      </c>
      <c r="D204" s="1174">
        <v>35.049999999999997</v>
      </c>
      <c r="E204" s="1174">
        <v>35.048999999999999</v>
      </c>
      <c r="F204" s="1172">
        <f t="shared" si="3"/>
        <v>58933.83</v>
      </c>
      <c r="G204" s="1172">
        <f t="shared" si="3"/>
        <v>58933.826999999997</v>
      </c>
    </row>
    <row r="205" spans="1:7" s="1173" customFormat="1" ht="12.75" customHeight="1" x14ac:dyDescent="0.2">
      <c r="A205" s="1171" t="s">
        <v>2208</v>
      </c>
      <c r="B205" s="1174">
        <v>13926.150000000001</v>
      </c>
      <c r="C205" s="1174">
        <v>13926.151</v>
      </c>
      <c r="D205" s="1174">
        <v>0</v>
      </c>
      <c r="E205" s="1174">
        <v>0</v>
      </c>
      <c r="F205" s="1172">
        <f t="shared" si="3"/>
        <v>13926.150000000001</v>
      </c>
      <c r="G205" s="1172">
        <f t="shared" si="3"/>
        <v>13926.151</v>
      </c>
    </row>
    <row r="206" spans="1:7" s="1173" customFormat="1" ht="12.75" customHeight="1" x14ac:dyDescent="0.2">
      <c r="A206" s="1171" t="s">
        <v>2209</v>
      </c>
      <c r="B206" s="1174">
        <v>8108.11</v>
      </c>
      <c r="C206" s="1174">
        <v>8108.1049999999996</v>
      </c>
      <c r="D206" s="1174">
        <v>0</v>
      </c>
      <c r="E206" s="1174">
        <v>0</v>
      </c>
      <c r="F206" s="1172">
        <f t="shared" si="3"/>
        <v>8108.11</v>
      </c>
      <c r="G206" s="1172">
        <f t="shared" si="3"/>
        <v>8108.1049999999996</v>
      </c>
    </row>
    <row r="207" spans="1:7" s="1173" customFormat="1" ht="12.75" customHeight="1" x14ac:dyDescent="0.2">
      <c r="A207" s="1171" t="s">
        <v>2210</v>
      </c>
      <c r="B207" s="1174">
        <v>4905.8</v>
      </c>
      <c r="C207" s="1174">
        <v>4905.7979999999998</v>
      </c>
      <c r="D207" s="1174">
        <v>0</v>
      </c>
      <c r="E207" s="1174">
        <v>0</v>
      </c>
      <c r="F207" s="1172">
        <f t="shared" si="3"/>
        <v>4905.8</v>
      </c>
      <c r="G207" s="1172">
        <f t="shared" si="3"/>
        <v>4905.7979999999998</v>
      </c>
    </row>
    <row r="208" spans="1:7" s="1173" customFormat="1" ht="12.75" customHeight="1" x14ac:dyDescent="0.2">
      <c r="A208" s="1171" t="s">
        <v>2211</v>
      </c>
      <c r="B208" s="1174">
        <v>2230.1999999999998</v>
      </c>
      <c r="C208" s="1174">
        <v>2230.201</v>
      </c>
      <c r="D208" s="1174">
        <v>0</v>
      </c>
      <c r="E208" s="1174">
        <v>0</v>
      </c>
      <c r="F208" s="1172">
        <f t="shared" si="3"/>
        <v>2230.1999999999998</v>
      </c>
      <c r="G208" s="1172">
        <f t="shared" si="3"/>
        <v>2230.201</v>
      </c>
    </row>
    <row r="209" spans="1:7" s="1173" customFormat="1" ht="12.75" customHeight="1" x14ac:dyDescent="0.2">
      <c r="A209" s="1171" t="s">
        <v>2212</v>
      </c>
      <c r="B209" s="1174">
        <v>8843.84</v>
      </c>
      <c r="C209" s="1174">
        <v>8843.84</v>
      </c>
      <c r="D209" s="1174">
        <v>0</v>
      </c>
      <c r="E209" s="1174">
        <v>0</v>
      </c>
      <c r="F209" s="1172">
        <f t="shared" si="3"/>
        <v>8843.84</v>
      </c>
      <c r="G209" s="1172">
        <f t="shared" si="3"/>
        <v>8843.84</v>
      </c>
    </row>
    <row r="210" spans="1:7" s="1173" customFormat="1" ht="12.75" customHeight="1" x14ac:dyDescent="0.2">
      <c r="A210" s="1171" t="s">
        <v>2724</v>
      </c>
      <c r="B210" s="1174">
        <v>7526.5</v>
      </c>
      <c r="C210" s="1174">
        <v>7526.4960000000001</v>
      </c>
      <c r="D210" s="1174">
        <v>0</v>
      </c>
      <c r="E210" s="1174">
        <v>0</v>
      </c>
      <c r="F210" s="1172">
        <f t="shared" si="3"/>
        <v>7526.5</v>
      </c>
      <c r="G210" s="1172">
        <f t="shared" si="3"/>
        <v>7526.4960000000001</v>
      </c>
    </row>
    <row r="211" spans="1:7" s="1173" customFormat="1" ht="12.75" customHeight="1" x14ac:dyDescent="0.2">
      <c r="A211" s="1171" t="s">
        <v>2213</v>
      </c>
      <c r="B211" s="1174">
        <v>13214.83</v>
      </c>
      <c r="C211" s="1174">
        <v>13214.825999999999</v>
      </c>
      <c r="D211" s="1174">
        <v>0</v>
      </c>
      <c r="E211" s="1174">
        <v>0</v>
      </c>
      <c r="F211" s="1172">
        <f t="shared" si="3"/>
        <v>13214.83</v>
      </c>
      <c r="G211" s="1172">
        <f t="shared" si="3"/>
        <v>13214.825999999999</v>
      </c>
    </row>
    <row r="212" spans="1:7" s="1173" customFormat="1" ht="12.75" customHeight="1" x14ac:dyDescent="0.2">
      <c r="A212" s="1171" t="s">
        <v>2214</v>
      </c>
      <c r="B212" s="1174">
        <v>8117.87</v>
      </c>
      <c r="C212" s="1174">
        <v>8117.8720000000003</v>
      </c>
      <c r="D212" s="1174">
        <v>0</v>
      </c>
      <c r="E212" s="1174">
        <v>0</v>
      </c>
      <c r="F212" s="1172">
        <f t="shared" si="3"/>
        <v>8117.87</v>
      </c>
      <c r="G212" s="1172">
        <f t="shared" si="3"/>
        <v>8117.8720000000003</v>
      </c>
    </row>
    <row r="213" spans="1:7" s="1173" customFormat="1" ht="12.75" customHeight="1" x14ac:dyDescent="0.2">
      <c r="A213" s="1171" t="s">
        <v>2215</v>
      </c>
      <c r="B213" s="1174">
        <v>8343.83</v>
      </c>
      <c r="C213" s="1174">
        <v>8343.8250000000007</v>
      </c>
      <c r="D213" s="1174">
        <v>0</v>
      </c>
      <c r="E213" s="1174">
        <v>0</v>
      </c>
      <c r="F213" s="1172">
        <f t="shared" si="3"/>
        <v>8343.83</v>
      </c>
      <c r="G213" s="1172">
        <f t="shared" si="3"/>
        <v>8343.8250000000007</v>
      </c>
    </row>
    <row r="214" spans="1:7" s="1173" customFormat="1" ht="12.75" customHeight="1" x14ac:dyDescent="0.2">
      <c r="A214" s="1171" t="s">
        <v>2216</v>
      </c>
      <c r="B214" s="1174">
        <v>4796.67</v>
      </c>
      <c r="C214" s="1174">
        <v>4796.674</v>
      </c>
      <c r="D214" s="1174">
        <v>0</v>
      </c>
      <c r="E214" s="1174">
        <v>0</v>
      </c>
      <c r="F214" s="1172">
        <f t="shared" si="3"/>
        <v>4796.67</v>
      </c>
      <c r="G214" s="1172">
        <f t="shared" si="3"/>
        <v>4796.674</v>
      </c>
    </row>
    <row r="215" spans="1:7" s="1173" customFormat="1" ht="12.75" customHeight="1" x14ac:dyDescent="0.2">
      <c r="A215" s="1171" t="s">
        <v>2217</v>
      </c>
      <c r="B215" s="1174">
        <v>6988.61</v>
      </c>
      <c r="C215" s="1174">
        <v>6988.6059999999998</v>
      </c>
      <c r="D215" s="1174">
        <v>0</v>
      </c>
      <c r="E215" s="1174">
        <v>0</v>
      </c>
      <c r="F215" s="1172">
        <f t="shared" si="3"/>
        <v>6988.61</v>
      </c>
      <c r="G215" s="1172">
        <f t="shared" si="3"/>
        <v>6988.6059999999998</v>
      </c>
    </row>
    <row r="216" spans="1:7" s="1173" customFormat="1" ht="12.75" customHeight="1" x14ac:dyDescent="0.2">
      <c r="A216" s="1171" t="s">
        <v>2218</v>
      </c>
      <c r="B216" s="1174">
        <v>11987.54</v>
      </c>
      <c r="C216" s="1174">
        <v>11987.540999999999</v>
      </c>
      <c r="D216" s="1174">
        <v>0</v>
      </c>
      <c r="E216" s="1174">
        <v>0</v>
      </c>
      <c r="F216" s="1172">
        <f t="shared" si="3"/>
        <v>11987.54</v>
      </c>
      <c r="G216" s="1172">
        <f t="shared" si="3"/>
        <v>11987.540999999999</v>
      </c>
    </row>
    <row r="217" spans="1:7" s="1173" customFormat="1" ht="12.75" customHeight="1" x14ac:dyDescent="0.2">
      <c r="A217" s="1171" t="s">
        <v>2219</v>
      </c>
      <c r="B217" s="1174">
        <v>4440.71</v>
      </c>
      <c r="C217" s="1174">
        <v>4440.7120000000004</v>
      </c>
      <c r="D217" s="1174">
        <v>0</v>
      </c>
      <c r="E217" s="1174">
        <v>0</v>
      </c>
      <c r="F217" s="1172">
        <f t="shared" si="3"/>
        <v>4440.71</v>
      </c>
      <c r="G217" s="1172">
        <f t="shared" si="3"/>
        <v>4440.7120000000004</v>
      </c>
    </row>
    <row r="218" spans="1:7" s="1173" customFormat="1" ht="12.75" customHeight="1" x14ac:dyDescent="0.2">
      <c r="A218" s="1171" t="s">
        <v>2220</v>
      </c>
      <c r="B218" s="1174">
        <v>4023.83</v>
      </c>
      <c r="C218" s="1174">
        <v>4023.828</v>
      </c>
      <c r="D218" s="1174">
        <v>0</v>
      </c>
      <c r="E218" s="1174">
        <v>0</v>
      </c>
      <c r="F218" s="1172">
        <f t="shared" si="3"/>
        <v>4023.83</v>
      </c>
      <c r="G218" s="1172">
        <f t="shared" si="3"/>
        <v>4023.828</v>
      </c>
    </row>
    <row r="219" spans="1:7" s="1173" customFormat="1" ht="12.75" customHeight="1" x14ac:dyDescent="0.2">
      <c r="A219" s="1171" t="s">
        <v>2951</v>
      </c>
      <c r="B219" s="1174">
        <v>5305.31</v>
      </c>
      <c r="C219" s="1174">
        <v>5305.3069999999998</v>
      </c>
      <c r="D219" s="1174">
        <v>0</v>
      </c>
      <c r="E219" s="1174">
        <v>0</v>
      </c>
      <c r="F219" s="1172">
        <f t="shared" si="3"/>
        <v>5305.31</v>
      </c>
      <c r="G219" s="1172">
        <f t="shared" si="3"/>
        <v>5305.3069999999998</v>
      </c>
    </row>
    <row r="220" spans="1:7" s="1173" customFormat="1" ht="12.75" customHeight="1" x14ac:dyDescent="0.2">
      <c r="A220" s="1171" t="s">
        <v>2221</v>
      </c>
      <c r="B220" s="1174">
        <v>11466.8</v>
      </c>
      <c r="C220" s="1174">
        <v>11466.796</v>
      </c>
      <c r="D220" s="1174">
        <v>0</v>
      </c>
      <c r="E220" s="1174">
        <v>0</v>
      </c>
      <c r="F220" s="1172">
        <f t="shared" si="3"/>
        <v>11466.8</v>
      </c>
      <c r="G220" s="1172">
        <f t="shared" si="3"/>
        <v>11466.796</v>
      </c>
    </row>
    <row r="221" spans="1:7" s="1173" customFormat="1" ht="12.75" customHeight="1" x14ac:dyDescent="0.2">
      <c r="A221" s="1171" t="s">
        <v>2222</v>
      </c>
      <c r="B221" s="1174">
        <v>4308.93</v>
      </c>
      <c r="C221" s="1174">
        <v>4308.933</v>
      </c>
      <c r="D221" s="1174">
        <v>0</v>
      </c>
      <c r="E221" s="1174">
        <v>0</v>
      </c>
      <c r="F221" s="1172">
        <f t="shared" si="3"/>
        <v>4308.93</v>
      </c>
      <c r="G221" s="1172">
        <f t="shared" si="3"/>
        <v>4308.933</v>
      </c>
    </row>
    <row r="222" spans="1:7" s="1173" customFormat="1" ht="12.75" customHeight="1" x14ac:dyDescent="0.2">
      <c r="A222" s="1171" t="s">
        <v>2223</v>
      </c>
      <c r="B222" s="1174">
        <v>4590.3100000000004</v>
      </c>
      <c r="C222" s="1174">
        <v>4579.9318199999998</v>
      </c>
      <c r="D222" s="1174">
        <v>0</v>
      </c>
      <c r="E222" s="1174">
        <v>0</v>
      </c>
      <c r="F222" s="1172">
        <f t="shared" si="3"/>
        <v>4590.3100000000004</v>
      </c>
      <c r="G222" s="1172">
        <f t="shared" si="3"/>
        <v>4579.9318199999998</v>
      </c>
    </row>
    <row r="223" spans="1:7" s="1173" customFormat="1" ht="12.75" customHeight="1" x14ac:dyDescent="0.2">
      <c r="A223" s="1171" t="s">
        <v>2224</v>
      </c>
      <c r="B223" s="1174">
        <v>3333.76</v>
      </c>
      <c r="C223" s="1174">
        <v>3333.7640000000001</v>
      </c>
      <c r="D223" s="1174">
        <v>0</v>
      </c>
      <c r="E223" s="1174">
        <v>0</v>
      </c>
      <c r="F223" s="1172">
        <f t="shared" si="3"/>
        <v>3333.76</v>
      </c>
      <c r="G223" s="1172">
        <f t="shared" si="3"/>
        <v>3333.7640000000001</v>
      </c>
    </row>
    <row r="224" spans="1:7" s="1173" customFormat="1" ht="12.75" customHeight="1" x14ac:dyDescent="0.2">
      <c r="A224" s="1171" t="s">
        <v>2225</v>
      </c>
      <c r="B224" s="1174">
        <v>4426.88</v>
      </c>
      <c r="C224" s="1174">
        <v>4426.875</v>
      </c>
      <c r="D224" s="1174">
        <v>0</v>
      </c>
      <c r="E224" s="1174">
        <v>0</v>
      </c>
      <c r="F224" s="1172">
        <f t="shared" si="3"/>
        <v>4426.88</v>
      </c>
      <c r="G224" s="1172">
        <f t="shared" si="3"/>
        <v>4426.875</v>
      </c>
    </row>
    <row r="225" spans="1:7" s="1173" customFormat="1" ht="12.75" customHeight="1" x14ac:dyDescent="0.2">
      <c r="A225" s="1171" t="s">
        <v>2226</v>
      </c>
      <c r="B225" s="1174">
        <v>3884.4</v>
      </c>
      <c r="C225" s="1174">
        <v>3884.3960000000002</v>
      </c>
      <c r="D225" s="1174">
        <v>0</v>
      </c>
      <c r="E225" s="1174">
        <v>0</v>
      </c>
      <c r="F225" s="1172">
        <f t="shared" si="3"/>
        <v>3884.4</v>
      </c>
      <c r="G225" s="1172">
        <f t="shared" si="3"/>
        <v>3884.3960000000002</v>
      </c>
    </row>
    <row r="226" spans="1:7" s="1173" customFormat="1" ht="12.75" customHeight="1" x14ac:dyDescent="0.2">
      <c r="A226" s="1171" t="s">
        <v>2227</v>
      </c>
      <c r="B226" s="1174">
        <v>22017.370000000003</v>
      </c>
      <c r="C226" s="1174">
        <v>22017.371999999999</v>
      </c>
      <c r="D226" s="1174">
        <v>128</v>
      </c>
      <c r="E226" s="1174">
        <v>128</v>
      </c>
      <c r="F226" s="1172">
        <f t="shared" si="3"/>
        <v>22145.370000000003</v>
      </c>
      <c r="G226" s="1172">
        <f t="shared" si="3"/>
        <v>22145.371999999999</v>
      </c>
    </row>
    <row r="227" spans="1:7" s="1173" customFormat="1" ht="12.75" customHeight="1" x14ac:dyDescent="0.2">
      <c r="A227" s="1171" t="s">
        <v>4930</v>
      </c>
      <c r="B227" s="1174">
        <v>35445.78</v>
      </c>
      <c r="C227" s="1174">
        <v>35445.775999999998</v>
      </c>
      <c r="D227" s="1174">
        <v>0</v>
      </c>
      <c r="E227" s="1174">
        <v>0</v>
      </c>
      <c r="F227" s="1172">
        <f t="shared" si="3"/>
        <v>35445.78</v>
      </c>
      <c r="G227" s="1172">
        <f t="shared" si="3"/>
        <v>35445.775999999998</v>
      </c>
    </row>
    <row r="228" spans="1:7" s="1173" customFormat="1" ht="12.75" customHeight="1" x14ac:dyDescent="0.2">
      <c r="A228" s="1171" t="s">
        <v>2228</v>
      </c>
      <c r="B228" s="1174">
        <v>47751.979999999996</v>
      </c>
      <c r="C228" s="1174">
        <v>47732.520000000004</v>
      </c>
      <c r="D228" s="1174">
        <v>984.88</v>
      </c>
      <c r="E228" s="1174">
        <v>984.88134000000002</v>
      </c>
      <c r="F228" s="1172">
        <f t="shared" si="3"/>
        <v>48736.859999999993</v>
      </c>
      <c r="G228" s="1172">
        <f t="shared" si="3"/>
        <v>48717.401340000004</v>
      </c>
    </row>
    <row r="229" spans="1:7" s="1173" customFormat="1" ht="12.75" customHeight="1" x14ac:dyDescent="0.2">
      <c r="A229" s="1171" t="s">
        <v>2229</v>
      </c>
      <c r="B229" s="1174">
        <v>65076.32</v>
      </c>
      <c r="C229" s="1174">
        <v>65076.315999999999</v>
      </c>
      <c r="D229" s="1174">
        <v>164</v>
      </c>
      <c r="E229" s="1174">
        <v>164</v>
      </c>
      <c r="F229" s="1172">
        <f t="shared" si="3"/>
        <v>65240.32</v>
      </c>
      <c r="G229" s="1172">
        <f t="shared" si="3"/>
        <v>65240.315999999999</v>
      </c>
    </row>
    <row r="230" spans="1:7" s="1173" customFormat="1" ht="12.75" customHeight="1" x14ac:dyDescent="0.2">
      <c r="A230" s="1171" t="s">
        <v>2230</v>
      </c>
      <c r="B230" s="1174">
        <v>25694.300000000003</v>
      </c>
      <c r="C230" s="1174">
        <v>25694.288</v>
      </c>
      <c r="D230" s="1174">
        <v>0</v>
      </c>
      <c r="E230" s="1174">
        <v>0</v>
      </c>
      <c r="F230" s="1172">
        <f t="shared" si="3"/>
        <v>25694.300000000003</v>
      </c>
      <c r="G230" s="1172">
        <f t="shared" si="3"/>
        <v>25694.288</v>
      </c>
    </row>
    <row r="231" spans="1:7" s="1173" customFormat="1" ht="12.75" customHeight="1" x14ac:dyDescent="0.2">
      <c r="A231" s="1171" t="s">
        <v>2231</v>
      </c>
      <c r="B231" s="1174">
        <v>8927.52</v>
      </c>
      <c r="C231" s="1174">
        <v>8927.5139999999992</v>
      </c>
      <c r="D231" s="1174">
        <v>0</v>
      </c>
      <c r="E231" s="1174">
        <v>0</v>
      </c>
      <c r="F231" s="1172">
        <f t="shared" si="3"/>
        <v>8927.52</v>
      </c>
      <c r="G231" s="1172">
        <f t="shared" si="3"/>
        <v>8927.5139999999992</v>
      </c>
    </row>
    <row r="232" spans="1:7" s="1173" customFormat="1" ht="12.75" customHeight="1" x14ac:dyDescent="0.2">
      <c r="A232" s="1171" t="s">
        <v>2232</v>
      </c>
      <c r="B232" s="1174">
        <v>55210.01</v>
      </c>
      <c r="C232" s="1174">
        <v>55210.010999999999</v>
      </c>
      <c r="D232" s="1174">
        <v>20</v>
      </c>
      <c r="E232" s="1174">
        <v>20</v>
      </c>
      <c r="F232" s="1172">
        <f t="shared" si="3"/>
        <v>55230.01</v>
      </c>
      <c r="G232" s="1172">
        <f t="shared" si="3"/>
        <v>55230.010999999999</v>
      </c>
    </row>
    <row r="233" spans="1:7" s="1173" customFormat="1" ht="12.75" customHeight="1" x14ac:dyDescent="0.2">
      <c r="A233" s="1171" t="s">
        <v>2233</v>
      </c>
      <c r="B233" s="1174">
        <v>13040.49</v>
      </c>
      <c r="C233" s="1174">
        <v>13040.491000000002</v>
      </c>
      <c r="D233" s="1174">
        <v>201</v>
      </c>
      <c r="E233" s="1174">
        <v>201</v>
      </c>
      <c r="F233" s="1172">
        <f t="shared" si="3"/>
        <v>13241.49</v>
      </c>
      <c r="G233" s="1172">
        <f t="shared" si="3"/>
        <v>13241.491000000002</v>
      </c>
    </row>
    <row r="234" spans="1:7" s="1173" customFormat="1" ht="12.75" customHeight="1" x14ac:dyDescent="0.2">
      <c r="A234" s="1171" t="s">
        <v>2234</v>
      </c>
      <c r="B234" s="1174">
        <v>4844.6899999999996</v>
      </c>
      <c r="C234" s="1174">
        <v>4844.683</v>
      </c>
      <c r="D234" s="1174">
        <v>73</v>
      </c>
      <c r="E234" s="1174">
        <v>73</v>
      </c>
      <c r="F234" s="1172">
        <f t="shared" si="3"/>
        <v>4917.6899999999996</v>
      </c>
      <c r="G234" s="1172">
        <f t="shared" si="3"/>
        <v>4917.683</v>
      </c>
    </row>
    <row r="235" spans="1:7" s="1173" customFormat="1" ht="12.75" customHeight="1" x14ac:dyDescent="0.2">
      <c r="A235" s="1171" t="s">
        <v>2235</v>
      </c>
      <c r="B235" s="1174">
        <v>10122.26</v>
      </c>
      <c r="C235" s="1174">
        <v>10122.261999999999</v>
      </c>
      <c r="D235" s="1174">
        <v>20</v>
      </c>
      <c r="E235" s="1174">
        <v>20</v>
      </c>
      <c r="F235" s="1172">
        <f t="shared" si="3"/>
        <v>10142.26</v>
      </c>
      <c r="G235" s="1172">
        <f t="shared" si="3"/>
        <v>10142.261999999999</v>
      </c>
    </row>
    <row r="236" spans="1:7" s="1173" customFormat="1" ht="12.75" customHeight="1" x14ac:dyDescent="0.2">
      <c r="A236" s="1171" t="s">
        <v>2236</v>
      </c>
      <c r="B236" s="1174">
        <v>2553.92</v>
      </c>
      <c r="C236" s="1174">
        <v>2553.9189999999999</v>
      </c>
      <c r="D236" s="1174">
        <v>0</v>
      </c>
      <c r="E236" s="1174">
        <v>0</v>
      </c>
      <c r="F236" s="1172">
        <f t="shared" si="3"/>
        <v>2553.92</v>
      </c>
      <c r="G236" s="1172">
        <f t="shared" si="3"/>
        <v>2553.9189999999999</v>
      </c>
    </row>
    <row r="237" spans="1:7" s="1173" customFormat="1" ht="12.75" customHeight="1" x14ac:dyDescent="0.2">
      <c r="A237" s="1171" t="s">
        <v>2237</v>
      </c>
      <c r="B237" s="1174">
        <v>62718.819999999992</v>
      </c>
      <c r="C237" s="1174">
        <v>62718.823000000004</v>
      </c>
      <c r="D237" s="1174">
        <v>109</v>
      </c>
      <c r="E237" s="1174">
        <v>109</v>
      </c>
      <c r="F237" s="1172">
        <f t="shared" si="3"/>
        <v>62827.819999999992</v>
      </c>
      <c r="G237" s="1172">
        <f t="shared" si="3"/>
        <v>62827.823000000004</v>
      </c>
    </row>
    <row r="238" spans="1:7" s="1173" customFormat="1" ht="12.75" customHeight="1" x14ac:dyDescent="0.2">
      <c r="A238" s="1171" t="s">
        <v>2238</v>
      </c>
      <c r="B238" s="1174">
        <v>24533.32</v>
      </c>
      <c r="C238" s="1174">
        <v>24533.319</v>
      </c>
      <c r="D238" s="1174">
        <v>20</v>
      </c>
      <c r="E238" s="1174">
        <v>20</v>
      </c>
      <c r="F238" s="1172">
        <f t="shared" si="3"/>
        <v>24553.32</v>
      </c>
      <c r="G238" s="1172">
        <f t="shared" si="3"/>
        <v>24553.319</v>
      </c>
    </row>
    <row r="239" spans="1:7" s="1173" customFormat="1" ht="12.75" customHeight="1" x14ac:dyDescent="0.2">
      <c r="A239" s="1171" t="s">
        <v>2239</v>
      </c>
      <c r="B239" s="1174">
        <v>20727.690000000002</v>
      </c>
      <c r="C239" s="1174">
        <v>20727.685000000001</v>
      </c>
      <c r="D239" s="1174">
        <v>200.01999999999998</v>
      </c>
      <c r="E239" s="1174">
        <v>200.01999999999998</v>
      </c>
      <c r="F239" s="1172">
        <f t="shared" si="3"/>
        <v>20927.710000000003</v>
      </c>
      <c r="G239" s="1172">
        <f t="shared" si="3"/>
        <v>20927.705000000002</v>
      </c>
    </row>
    <row r="240" spans="1:7" s="1173" customFormat="1" ht="12.75" customHeight="1" x14ac:dyDescent="0.2">
      <c r="A240" s="1171" t="s">
        <v>2240</v>
      </c>
      <c r="B240" s="1174">
        <v>55888.450000000004</v>
      </c>
      <c r="C240" s="1174">
        <v>55888.446999999993</v>
      </c>
      <c r="D240" s="1174">
        <v>420</v>
      </c>
      <c r="E240" s="1174">
        <v>420</v>
      </c>
      <c r="F240" s="1172">
        <f t="shared" si="3"/>
        <v>56308.450000000004</v>
      </c>
      <c r="G240" s="1172">
        <f t="shared" si="3"/>
        <v>56308.446999999993</v>
      </c>
    </row>
    <row r="241" spans="1:7" s="1173" customFormat="1" ht="12.75" customHeight="1" x14ac:dyDescent="0.2">
      <c r="A241" s="1171" t="s">
        <v>2241</v>
      </c>
      <c r="B241" s="1174">
        <v>32733.050000000003</v>
      </c>
      <c r="C241" s="1174">
        <v>32733.048000000003</v>
      </c>
      <c r="D241" s="1174">
        <v>128</v>
      </c>
      <c r="E241" s="1174">
        <v>128</v>
      </c>
      <c r="F241" s="1172">
        <f t="shared" si="3"/>
        <v>32861.050000000003</v>
      </c>
      <c r="G241" s="1172">
        <f t="shared" si="3"/>
        <v>32861.048000000003</v>
      </c>
    </row>
    <row r="242" spans="1:7" s="1173" customFormat="1" ht="12.75" customHeight="1" x14ac:dyDescent="0.2">
      <c r="A242" s="1171" t="s">
        <v>2242</v>
      </c>
      <c r="B242" s="1174">
        <v>33898.880000000005</v>
      </c>
      <c r="C242" s="1174">
        <v>33898.883000000002</v>
      </c>
      <c r="D242" s="1174">
        <v>20</v>
      </c>
      <c r="E242" s="1174">
        <v>20</v>
      </c>
      <c r="F242" s="1172">
        <f t="shared" si="3"/>
        <v>33918.880000000005</v>
      </c>
      <c r="G242" s="1172">
        <f t="shared" si="3"/>
        <v>33918.883000000002</v>
      </c>
    </row>
    <row r="243" spans="1:7" s="1173" customFormat="1" ht="12.75" customHeight="1" x14ac:dyDescent="0.2">
      <c r="A243" s="1171" t="s">
        <v>2243</v>
      </c>
      <c r="B243" s="1174">
        <v>48561.98</v>
      </c>
      <c r="C243" s="1174">
        <v>48561.978000000003</v>
      </c>
      <c r="D243" s="1174">
        <v>20</v>
      </c>
      <c r="E243" s="1174">
        <v>20</v>
      </c>
      <c r="F243" s="1172">
        <f t="shared" si="3"/>
        <v>48581.98</v>
      </c>
      <c r="G243" s="1172">
        <f t="shared" si="3"/>
        <v>48581.978000000003</v>
      </c>
    </row>
    <row r="244" spans="1:7" s="1173" customFormat="1" ht="12.75" customHeight="1" x14ac:dyDescent="0.2">
      <c r="A244" s="1171" t="s">
        <v>2244</v>
      </c>
      <c r="B244" s="1174">
        <v>10107.759999999998</v>
      </c>
      <c r="C244" s="1174">
        <v>10107.749</v>
      </c>
      <c r="D244" s="1174">
        <v>0</v>
      </c>
      <c r="E244" s="1174">
        <v>0</v>
      </c>
      <c r="F244" s="1172">
        <f t="shared" si="3"/>
        <v>10107.759999999998</v>
      </c>
      <c r="G244" s="1172">
        <f t="shared" si="3"/>
        <v>10107.749</v>
      </c>
    </row>
    <row r="245" spans="1:7" s="1173" customFormat="1" ht="12.75" customHeight="1" x14ac:dyDescent="0.2">
      <c r="A245" s="1171" t="s">
        <v>2245</v>
      </c>
      <c r="B245" s="1174">
        <v>14483.31</v>
      </c>
      <c r="C245" s="1174">
        <v>14483.298999999999</v>
      </c>
      <c r="D245" s="1174">
        <v>70.33</v>
      </c>
      <c r="E245" s="1174">
        <v>50.33</v>
      </c>
      <c r="F245" s="1172">
        <f t="shared" si="3"/>
        <v>14553.64</v>
      </c>
      <c r="G245" s="1172">
        <f t="shared" si="3"/>
        <v>14533.628999999999</v>
      </c>
    </row>
    <row r="246" spans="1:7" s="1173" customFormat="1" ht="12.75" customHeight="1" x14ac:dyDescent="0.2">
      <c r="A246" s="1171" t="s">
        <v>2246</v>
      </c>
      <c r="B246" s="1174">
        <v>10973.380000000001</v>
      </c>
      <c r="C246" s="1174">
        <v>10962.977999999999</v>
      </c>
      <c r="D246" s="1174">
        <v>0</v>
      </c>
      <c r="E246" s="1174">
        <v>0</v>
      </c>
      <c r="F246" s="1172">
        <f t="shared" si="3"/>
        <v>10973.380000000001</v>
      </c>
      <c r="G246" s="1172">
        <f t="shared" si="3"/>
        <v>10962.977999999999</v>
      </c>
    </row>
    <row r="247" spans="1:7" s="1173" customFormat="1" ht="12.75" customHeight="1" x14ac:dyDescent="0.2">
      <c r="A247" s="1171" t="s">
        <v>2247</v>
      </c>
      <c r="B247" s="1174">
        <v>11072.32</v>
      </c>
      <c r="C247" s="1174">
        <v>11072.317999999999</v>
      </c>
      <c r="D247" s="1174">
        <v>0</v>
      </c>
      <c r="E247" s="1174">
        <v>0</v>
      </c>
      <c r="F247" s="1172">
        <f t="shared" si="3"/>
        <v>11072.32</v>
      </c>
      <c r="G247" s="1172">
        <f t="shared" si="3"/>
        <v>11072.317999999999</v>
      </c>
    </row>
    <row r="248" spans="1:7" s="1173" customFormat="1" ht="12.75" customHeight="1" x14ac:dyDescent="0.2">
      <c r="A248" s="1171" t="s">
        <v>2248</v>
      </c>
      <c r="B248" s="1174">
        <v>8825.39</v>
      </c>
      <c r="C248" s="1174">
        <v>8825.384</v>
      </c>
      <c r="D248" s="1174">
        <v>36</v>
      </c>
      <c r="E248" s="1174">
        <v>36</v>
      </c>
      <c r="F248" s="1172">
        <f t="shared" si="3"/>
        <v>8861.39</v>
      </c>
      <c r="G248" s="1172">
        <f t="shared" si="3"/>
        <v>8861.384</v>
      </c>
    </row>
    <row r="249" spans="1:7" s="1173" customFormat="1" ht="12.75" customHeight="1" x14ac:dyDescent="0.2">
      <c r="A249" s="1171" t="s">
        <v>2249</v>
      </c>
      <c r="B249" s="1174">
        <v>25000.98</v>
      </c>
      <c r="C249" s="1174">
        <v>25000.977999999999</v>
      </c>
      <c r="D249" s="1174">
        <v>109</v>
      </c>
      <c r="E249" s="1174">
        <v>109</v>
      </c>
      <c r="F249" s="1172">
        <f t="shared" si="3"/>
        <v>25109.98</v>
      </c>
      <c r="G249" s="1172">
        <f t="shared" si="3"/>
        <v>25109.977999999999</v>
      </c>
    </row>
    <row r="250" spans="1:7" s="1173" customFormat="1" ht="12.75" customHeight="1" x14ac:dyDescent="0.2">
      <c r="A250" s="1171" t="s">
        <v>2250</v>
      </c>
      <c r="B250" s="1174">
        <v>10685.37</v>
      </c>
      <c r="C250" s="1174">
        <v>10685.365</v>
      </c>
      <c r="D250" s="1174">
        <v>20</v>
      </c>
      <c r="E250" s="1174">
        <v>20</v>
      </c>
      <c r="F250" s="1172">
        <f t="shared" si="3"/>
        <v>10705.37</v>
      </c>
      <c r="G250" s="1172">
        <f t="shared" si="3"/>
        <v>10705.365</v>
      </c>
    </row>
    <row r="251" spans="1:7" s="1173" customFormat="1" ht="12.75" customHeight="1" x14ac:dyDescent="0.2">
      <c r="A251" s="1171" t="s">
        <v>2251</v>
      </c>
      <c r="B251" s="1174">
        <v>62407.19</v>
      </c>
      <c r="C251" s="1174">
        <v>62407.184999999998</v>
      </c>
      <c r="D251" s="1174">
        <v>36</v>
      </c>
      <c r="E251" s="1174">
        <v>36</v>
      </c>
      <c r="F251" s="1172">
        <f t="shared" si="3"/>
        <v>62443.19</v>
      </c>
      <c r="G251" s="1172">
        <f t="shared" si="3"/>
        <v>62443.184999999998</v>
      </c>
    </row>
    <row r="252" spans="1:7" s="1173" customFormat="1" ht="12.75" customHeight="1" x14ac:dyDescent="0.2">
      <c r="A252" s="1171" t="s">
        <v>2252</v>
      </c>
      <c r="B252" s="1174">
        <v>74803.930000000008</v>
      </c>
      <c r="C252" s="1174">
        <v>74803.930999999997</v>
      </c>
      <c r="D252" s="1174">
        <v>0</v>
      </c>
      <c r="E252" s="1174">
        <v>0</v>
      </c>
      <c r="F252" s="1172">
        <f t="shared" si="3"/>
        <v>74803.930000000008</v>
      </c>
      <c r="G252" s="1172">
        <f t="shared" si="3"/>
        <v>74803.930999999997</v>
      </c>
    </row>
    <row r="253" spans="1:7" s="1173" customFormat="1" ht="12.75" customHeight="1" x14ac:dyDescent="0.2">
      <c r="A253" s="1171" t="s">
        <v>2253</v>
      </c>
      <c r="B253" s="1174">
        <v>46675</v>
      </c>
      <c r="C253" s="1174">
        <v>46675</v>
      </c>
      <c r="D253" s="1174">
        <v>140.51999999999998</v>
      </c>
      <c r="E253" s="1174">
        <v>140.51999999999998</v>
      </c>
      <c r="F253" s="1172">
        <f t="shared" si="3"/>
        <v>46815.519999999997</v>
      </c>
      <c r="G253" s="1172">
        <f t="shared" si="3"/>
        <v>46815.519999999997</v>
      </c>
    </row>
    <row r="254" spans="1:7" s="1173" customFormat="1" ht="12.75" customHeight="1" x14ac:dyDescent="0.2">
      <c r="A254" s="1171" t="s">
        <v>2254</v>
      </c>
      <c r="B254" s="1174">
        <v>49223.380000000005</v>
      </c>
      <c r="C254" s="1174">
        <v>49223.384000000005</v>
      </c>
      <c r="D254" s="1174">
        <v>0</v>
      </c>
      <c r="E254" s="1174">
        <v>0</v>
      </c>
      <c r="F254" s="1172">
        <f t="shared" si="3"/>
        <v>49223.380000000005</v>
      </c>
      <c r="G254" s="1172">
        <f t="shared" si="3"/>
        <v>49223.384000000005</v>
      </c>
    </row>
    <row r="255" spans="1:7" s="1173" customFormat="1" ht="12.75" customHeight="1" x14ac:dyDescent="0.2">
      <c r="A255" s="1171" t="s">
        <v>2255</v>
      </c>
      <c r="B255" s="1174">
        <v>12091.34</v>
      </c>
      <c r="C255" s="1174">
        <v>12091.342999999999</v>
      </c>
      <c r="D255" s="1174">
        <v>20</v>
      </c>
      <c r="E255" s="1174">
        <v>20</v>
      </c>
      <c r="F255" s="1172">
        <f t="shared" si="3"/>
        <v>12111.34</v>
      </c>
      <c r="G255" s="1172">
        <f t="shared" si="3"/>
        <v>12111.342999999999</v>
      </c>
    </row>
    <row r="256" spans="1:7" s="1173" customFormat="1" ht="12.75" customHeight="1" x14ac:dyDescent="0.2">
      <c r="A256" s="1171" t="s">
        <v>2256</v>
      </c>
      <c r="B256" s="1174">
        <v>51993.29</v>
      </c>
      <c r="C256" s="1174">
        <v>51993.292000000001</v>
      </c>
      <c r="D256" s="1174">
        <v>420</v>
      </c>
      <c r="E256" s="1174">
        <v>420</v>
      </c>
      <c r="F256" s="1172">
        <f t="shared" si="3"/>
        <v>52413.29</v>
      </c>
      <c r="G256" s="1172">
        <f t="shared" si="3"/>
        <v>52413.292000000001</v>
      </c>
    </row>
    <row r="257" spans="1:7" s="1173" customFormat="1" ht="12.75" customHeight="1" x14ac:dyDescent="0.2">
      <c r="A257" s="1171" t="s">
        <v>2257</v>
      </c>
      <c r="B257" s="1174">
        <v>5064.71</v>
      </c>
      <c r="C257" s="1174">
        <v>5064.7</v>
      </c>
      <c r="D257" s="1174">
        <v>0</v>
      </c>
      <c r="E257" s="1174">
        <v>0</v>
      </c>
      <c r="F257" s="1172">
        <f t="shared" si="3"/>
        <v>5064.71</v>
      </c>
      <c r="G257" s="1172">
        <f t="shared" si="3"/>
        <v>5064.7</v>
      </c>
    </row>
    <row r="258" spans="1:7" s="1173" customFormat="1" ht="12.75" customHeight="1" x14ac:dyDescent="0.2">
      <c r="A258" s="1171" t="s">
        <v>2258</v>
      </c>
      <c r="B258" s="1174">
        <v>20420.760000000002</v>
      </c>
      <c r="C258" s="1174">
        <v>20420.760999999999</v>
      </c>
      <c r="D258" s="1174">
        <v>0</v>
      </c>
      <c r="E258" s="1174">
        <v>0</v>
      </c>
      <c r="F258" s="1172">
        <f t="shared" si="3"/>
        <v>20420.760000000002</v>
      </c>
      <c r="G258" s="1172">
        <f t="shared" si="3"/>
        <v>20420.760999999999</v>
      </c>
    </row>
    <row r="259" spans="1:7" s="1173" customFormat="1" ht="12.75" customHeight="1" x14ac:dyDescent="0.2">
      <c r="A259" s="1171" t="s">
        <v>2259</v>
      </c>
      <c r="B259" s="1174">
        <v>26247.93</v>
      </c>
      <c r="C259" s="1174">
        <v>26241.924999999999</v>
      </c>
      <c r="D259" s="1174">
        <v>0</v>
      </c>
      <c r="E259" s="1174">
        <v>0</v>
      </c>
      <c r="F259" s="1172">
        <f t="shared" si="3"/>
        <v>26247.93</v>
      </c>
      <c r="G259" s="1172">
        <f t="shared" si="3"/>
        <v>26241.924999999999</v>
      </c>
    </row>
    <row r="260" spans="1:7" s="1173" customFormat="1" ht="12.75" customHeight="1" x14ac:dyDescent="0.2">
      <c r="A260" s="1171" t="s">
        <v>2260</v>
      </c>
      <c r="B260" s="1174">
        <v>10226.41</v>
      </c>
      <c r="C260" s="1174">
        <v>10226.399000000001</v>
      </c>
      <c r="D260" s="1174">
        <v>36</v>
      </c>
      <c r="E260" s="1174">
        <v>36</v>
      </c>
      <c r="F260" s="1172">
        <f t="shared" si="3"/>
        <v>10262.41</v>
      </c>
      <c r="G260" s="1172">
        <f t="shared" si="3"/>
        <v>10262.399000000001</v>
      </c>
    </row>
    <row r="261" spans="1:7" s="1173" customFormat="1" ht="12.75" customHeight="1" x14ac:dyDescent="0.2">
      <c r="A261" s="1171" t="s">
        <v>2261</v>
      </c>
      <c r="B261" s="1174">
        <v>5041.34</v>
      </c>
      <c r="C261" s="1174">
        <v>5041.3410000000003</v>
      </c>
      <c r="D261" s="1174">
        <v>0</v>
      </c>
      <c r="E261" s="1174">
        <v>0</v>
      </c>
      <c r="F261" s="1172">
        <f t="shared" si="3"/>
        <v>5041.34</v>
      </c>
      <c r="G261" s="1172">
        <f t="shared" si="3"/>
        <v>5041.3410000000003</v>
      </c>
    </row>
    <row r="262" spans="1:7" s="1173" customFormat="1" ht="12.75" customHeight="1" x14ac:dyDescent="0.2">
      <c r="A262" s="1171" t="s">
        <v>2262</v>
      </c>
      <c r="B262" s="1174">
        <v>9231.4699999999993</v>
      </c>
      <c r="C262" s="1174">
        <v>9230.393</v>
      </c>
      <c r="D262" s="1174">
        <v>0</v>
      </c>
      <c r="E262" s="1174">
        <v>0</v>
      </c>
      <c r="F262" s="1172">
        <f t="shared" ref="F262:G325" si="4">B262+D262</f>
        <v>9231.4699999999993</v>
      </c>
      <c r="G262" s="1172">
        <f t="shared" si="4"/>
        <v>9230.393</v>
      </c>
    </row>
    <row r="263" spans="1:7" s="1173" customFormat="1" ht="12.75" customHeight="1" x14ac:dyDescent="0.2">
      <c r="A263" s="1171" t="s">
        <v>2263</v>
      </c>
      <c r="B263" s="1174">
        <v>43243.380000000005</v>
      </c>
      <c r="C263" s="1174">
        <v>43243.378000000004</v>
      </c>
      <c r="D263" s="1174">
        <v>1000</v>
      </c>
      <c r="E263" s="1174">
        <v>1000</v>
      </c>
      <c r="F263" s="1172">
        <f t="shared" si="4"/>
        <v>44243.380000000005</v>
      </c>
      <c r="G263" s="1172">
        <f t="shared" si="4"/>
        <v>44243.378000000004</v>
      </c>
    </row>
    <row r="264" spans="1:7" s="1173" customFormat="1" ht="12.75" customHeight="1" x14ac:dyDescent="0.2">
      <c r="A264" s="1171" t="s">
        <v>2264</v>
      </c>
      <c r="B264" s="1174">
        <v>19892.21</v>
      </c>
      <c r="C264" s="1174">
        <v>19892.214</v>
      </c>
      <c r="D264" s="1174">
        <v>219</v>
      </c>
      <c r="E264" s="1174">
        <v>219</v>
      </c>
      <c r="F264" s="1172">
        <f t="shared" si="4"/>
        <v>20111.21</v>
      </c>
      <c r="G264" s="1172">
        <f t="shared" si="4"/>
        <v>20111.214</v>
      </c>
    </row>
    <row r="265" spans="1:7" s="1173" customFormat="1" ht="12.75" customHeight="1" x14ac:dyDescent="0.2">
      <c r="A265" s="1171" t="s">
        <v>3953</v>
      </c>
      <c r="B265" s="1174">
        <v>48496.06</v>
      </c>
      <c r="C265" s="1174">
        <v>48471.804919999995</v>
      </c>
      <c r="D265" s="1174">
        <v>311</v>
      </c>
      <c r="E265" s="1174">
        <v>311</v>
      </c>
      <c r="F265" s="1172">
        <f t="shared" si="4"/>
        <v>48807.06</v>
      </c>
      <c r="G265" s="1172">
        <f t="shared" si="4"/>
        <v>48782.804919999995</v>
      </c>
    </row>
    <row r="266" spans="1:7" s="1173" customFormat="1" ht="12.75" customHeight="1" x14ac:dyDescent="0.2">
      <c r="A266" s="1171" t="s">
        <v>2265</v>
      </c>
      <c r="B266" s="1174">
        <v>25862.660000000003</v>
      </c>
      <c r="C266" s="1174">
        <v>25862.661</v>
      </c>
      <c r="D266" s="1174">
        <v>20</v>
      </c>
      <c r="E266" s="1174">
        <v>20</v>
      </c>
      <c r="F266" s="1172">
        <f t="shared" si="4"/>
        <v>25882.660000000003</v>
      </c>
      <c r="G266" s="1172">
        <f t="shared" si="4"/>
        <v>25882.661</v>
      </c>
    </row>
    <row r="267" spans="1:7" s="1173" customFormat="1" ht="12.75" customHeight="1" x14ac:dyDescent="0.2">
      <c r="A267" s="1171" t="s">
        <v>2266</v>
      </c>
      <c r="B267" s="1174">
        <v>59245.760000000002</v>
      </c>
      <c r="C267" s="1174">
        <v>59245.763999999996</v>
      </c>
      <c r="D267" s="1174">
        <v>163.72999999999999</v>
      </c>
      <c r="E267" s="1174">
        <v>163.72999999999999</v>
      </c>
      <c r="F267" s="1172">
        <f t="shared" si="4"/>
        <v>59409.490000000005</v>
      </c>
      <c r="G267" s="1172">
        <f t="shared" si="4"/>
        <v>59409.493999999999</v>
      </c>
    </row>
    <row r="268" spans="1:7" s="1173" customFormat="1" ht="12.75" customHeight="1" x14ac:dyDescent="0.2">
      <c r="A268" s="1171" t="s">
        <v>2267</v>
      </c>
      <c r="B268" s="1174">
        <v>71285.56</v>
      </c>
      <c r="C268" s="1174">
        <v>71285.549999999988</v>
      </c>
      <c r="D268" s="1174">
        <v>512.32999999999993</v>
      </c>
      <c r="E268" s="1174">
        <v>512.33400000000006</v>
      </c>
      <c r="F268" s="1172">
        <f t="shared" si="4"/>
        <v>71797.89</v>
      </c>
      <c r="G268" s="1172">
        <f t="shared" si="4"/>
        <v>71797.883999999991</v>
      </c>
    </row>
    <row r="269" spans="1:7" s="1173" customFormat="1" ht="12.75" customHeight="1" x14ac:dyDescent="0.2">
      <c r="A269" s="1171" t="s">
        <v>2268</v>
      </c>
      <c r="B269" s="1174">
        <v>13019.16</v>
      </c>
      <c r="C269" s="1174">
        <v>13019.152999999998</v>
      </c>
      <c r="D269" s="1174">
        <v>0</v>
      </c>
      <c r="E269" s="1174">
        <v>0</v>
      </c>
      <c r="F269" s="1172">
        <f t="shared" si="4"/>
        <v>13019.16</v>
      </c>
      <c r="G269" s="1172">
        <f t="shared" si="4"/>
        <v>13019.152999999998</v>
      </c>
    </row>
    <row r="270" spans="1:7" s="1173" customFormat="1" ht="12.75" customHeight="1" x14ac:dyDescent="0.2">
      <c r="A270" s="1171" t="s">
        <v>2269</v>
      </c>
      <c r="B270" s="1174">
        <v>21189.33</v>
      </c>
      <c r="C270" s="1174">
        <v>21188.835999999999</v>
      </c>
      <c r="D270" s="1174">
        <v>0</v>
      </c>
      <c r="E270" s="1174">
        <v>0</v>
      </c>
      <c r="F270" s="1172">
        <f t="shared" si="4"/>
        <v>21189.33</v>
      </c>
      <c r="G270" s="1172">
        <f t="shared" si="4"/>
        <v>21188.835999999999</v>
      </c>
    </row>
    <row r="271" spans="1:7" s="1173" customFormat="1" ht="12.75" customHeight="1" x14ac:dyDescent="0.2">
      <c r="A271" s="1171" t="s">
        <v>2270</v>
      </c>
      <c r="B271" s="1174">
        <v>13121.669999999998</v>
      </c>
      <c r="C271" s="1174">
        <v>13121.664999999999</v>
      </c>
      <c r="D271" s="1174">
        <v>0</v>
      </c>
      <c r="E271" s="1174">
        <v>0</v>
      </c>
      <c r="F271" s="1172">
        <f t="shared" si="4"/>
        <v>13121.669999999998</v>
      </c>
      <c r="G271" s="1172">
        <f t="shared" si="4"/>
        <v>13121.664999999999</v>
      </c>
    </row>
    <row r="272" spans="1:7" s="1173" customFormat="1" ht="21" x14ac:dyDescent="0.2">
      <c r="A272" s="1171" t="s">
        <v>2271</v>
      </c>
      <c r="B272" s="1174">
        <v>40568.400000000001</v>
      </c>
      <c r="C272" s="1174">
        <v>40568.396000000001</v>
      </c>
      <c r="D272" s="1174">
        <v>0</v>
      </c>
      <c r="E272" s="1174">
        <v>0</v>
      </c>
      <c r="F272" s="1172">
        <f t="shared" si="4"/>
        <v>40568.400000000001</v>
      </c>
      <c r="G272" s="1172">
        <f t="shared" si="4"/>
        <v>40568.396000000001</v>
      </c>
    </row>
    <row r="273" spans="1:7" s="1173" customFormat="1" ht="12.75" customHeight="1" x14ac:dyDescent="0.2">
      <c r="A273" s="1171" t="s">
        <v>2272</v>
      </c>
      <c r="B273" s="1174">
        <v>34071.75</v>
      </c>
      <c r="C273" s="1174">
        <v>34064.728999999999</v>
      </c>
      <c r="D273" s="1174">
        <v>109</v>
      </c>
      <c r="E273" s="1174">
        <v>109</v>
      </c>
      <c r="F273" s="1172">
        <f t="shared" si="4"/>
        <v>34180.75</v>
      </c>
      <c r="G273" s="1172">
        <f t="shared" si="4"/>
        <v>34173.728999999999</v>
      </c>
    </row>
    <row r="274" spans="1:7" s="1173" customFormat="1" ht="12.75" customHeight="1" x14ac:dyDescent="0.2">
      <c r="A274" s="1171" t="s">
        <v>2273</v>
      </c>
      <c r="B274" s="1174">
        <v>31222.76</v>
      </c>
      <c r="C274" s="1174">
        <v>31222.756999999998</v>
      </c>
      <c r="D274" s="1174">
        <v>0</v>
      </c>
      <c r="E274" s="1174">
        <v>0</v>
      </c>
      <c r="F274" s="1172">
        <f t="shared" si="4"/>
        <v>31222.76</v>
      </c>
      <c r="G274" s="1172">
        <f t="shared" si="4"/>
        <v>31222.756999999998</v>
      </c>
    </row>
    <row r="275" spans="1:7" s="1173" customFormat="1" ht="12.75" customHeight="1" x14ac:dyDescent="0.2">
      <c r="A275" s="1171" t="s">
        <v>2274</v>
      </c>
      <c r="B275" s="1174">
        <v>42124.17</v>
      </c>
      <c r="C275" s="1174">
        <v>42124.164000000004</v>
      </c>
      <c r="D275" s="1174">
        <v>439</v>
      </c>
      <c r="E275" s="1174">
        <v>439</v>
      </c>
      <c r="F275" s="1172">
        <f t="shared" si="4"/>
        <v>42563.17</v>
      </c>
      <c r="G275" s="1172">
        <f t="shared" si="4"/>
        <v>42563.164000000004</v>
      </c>
    </row>
    <row r="276" spans="1:7" s="1173" customFormat="1" ht="12.75" customHeight="1" x14ac:dyDescent="0.2">
      <c r="A276" s="1171" t="s">
        <v>2275</v>
      </c>
      <c r="B276" s="1174">
        <v>11431.2</v>
      </c>
      <c r="C276" s="1174">
        <v>11431.197</v>
      </c>
      <c r="D276" s="1174">
        <v>20</v>
      </c>
      <c r="E276" s="1174">
        <v>20</v>
      </c>
      <c r="F276" s="1172">
        <f t="shared" si="4"/>
        <v>11451.2</v>
      </c>
      <c r="G276" s="1172">
        <f t="shared" si="4"/>
        <v>11451.197</v>
      </c>
    </row>
    <row r="277" spans="1:7" s="1173" customFormat="1" ht="12.75" customHeight="1" x14ac:dyDescent="0.2">
      <c r="A277" s="1171" t="s">
        <v>3954</v>
      </c>
      <c r="B277" s="1174">
        <v>57170.670000000006</v>
      </c>
      <c r="C277" s="1174">
        <v>57030.402000000002</v>
      </c>
      <c r="D277" s="1174">
        <v>384</v>
      </c>
      <c r="E277" s="1174">
        <v>384</v>
      </c>
      <c r="F277" s="1172">
        <f t="shared" si="4"/>
        <v>57554.670000000006</v>
      </c>
      <c r="G277" s="1172">
        <f t="shared" si="4"/>
        <v>57414.402000000002</v>
      </c>
    </row>
    <row r="278" spans="1:7" s="1173" customFormat="1" ht="12.75" customHeight="1" x14ac:dyDescent="0.2">
      <c r="A278" s="1171" t="s">
        <v>2276</v>
      </c>
      <c r="B278" s="1174">
        <v>10641.44</v>
      </c>
      <c r="C278" s="1174">
        <v>10641.442999999999</v>
      </c>
      <c r="D278" s="1174">
        <v>0</v>
      </c>
      <c r="E278" s="1174">
        <v>0</v>
      </c>
      <c r="F278" s="1172">
        <f t="shared" si="4"/>
        <v>10641.44</v>
      </c>
      <c r="G278" s="1172">
        <f t="shared" si="4"/>
        <v>10641.442999999999</v>
      </c>
    </row>
    <row r="279" spans="1:7" s="1173" customFormat="1" ht="12.75" customHeight="1" x14ac:dyDescent="0.2">
      <c r="A279" s="1171" t="s">
        <v>2277</v>
      </c>
      <c r="B279" s="1174">
        <v>7017.2000000000007</v>
      </c>
      <c r="C279" s="1174">
        <v>7017.1869999999999</v>
      </c>
      <c r="D279" s="1174">
        <v>20</v>
      </c>
      <c r="E279" s="1174">
        <v>20</v>
      </c>
      <c r="F279" s="1172">
        <f t="shared" si="4"/>
        <v>7037.2000000000007</v>
      </c>
      <c r="G279" s="1172">
        <f t="shared" si="4"/>
        <v>7037.1869999999999</v>
      </c>
    </row>
    <row r="280" spans="1:7" s="1173" customFormat="1" ht="12.75" customHeight="1" x14ac:dyDescent="0.2">
      <c r="A280" s="1171" t="s">
        <v>2278</v>
      </c>
      <c r="B280" s="1174">
        <v>11308.19</v>
      </c>
      <c r="C280" s="1174">
        <v>11308.189</v>
      </c>
      <c r="D280" s="1174">
        <v>0</v>
      </c>
      <c r="E280" s="1174">
        <v>0</v>
      </c>
      <c r="F280" s="1172">
        <f t="shared" si="4"/>
        <v>11308.19</v>
      </c>
      <c r="G280" s="1172">
        <f t="shared" si="4"/>
        <v>11308.189</v>
      </c>
    </row>
    <row r="281" spans="1:7" s="1173" customFormat="1" ht="12.75" customHeight="1" x14ac:dyDescent="0.2">
      <c r="A281" s="1171" t="s">
        <v>2279</v>
      </c>
      <c r="B281" s="1174">
        <v>12007.89</v>
      </c>
      <c r="C281" s="1174">
        <v>12007.891</v>
      </c>
      <c r="D281" s="1174">
        <v>0</v>
      </c>
      <c r="E281" s="1174">
        <v>0</v>
      </c>
      <c r="F281" s="1172">
        <f t="shared" si="4"/>
        <v>12007.89</v>
      </c>
      <c r="G281" s="1172">
        <f t="shared" si="4"/>
        <v>12007.891</v>
      </c>
    </row>
    <row r="282" spans="1:7" s="1173" customFormat="1" ht="12.75" customHeight="1" x14ac:dyDescent="0.2">
      <c r="A282" s="1171" t="s">
        <v>2280</v>
      </c>
      <c r="B282" s="1174">
        <v>8429.52</v>
      </c>
      <c r="C282" s="1174">
        <v>8423.0859999999993</v>
      </c>
      <c r="D282" s="1174">
        <v>0</v>
      </c>
      <c r="E282" s="1174">
        <v>0</v>
      </c>
      <c r="F282" s="1172">
        <f t="shared" si="4"/>
        <v>8429.52</v>
      </c>
      <c r="G282" s="1172">
        <f t="shared" si="4"/>
        <v>8423.0859999999993</v>
      </c>
    </row>
    <row r="283" spans="1:7" s="1173" customFormat="1" ht="12.75" customHeight="1" x14ac:dyDescent="0.2">
      <c r="A283" s="1171" t="s">
        <v>2281</v>
      </c>
      <c r="B283" s="1174">
        <v>32165.68</v>
      </c>
      <c r="C283" s="1174">
        <v>32165.677</v>
      </c>
      <c r="D283" s="1174">
        <v>0</v>
      </c>
      <c r="E283" s="1174">
        <v>0</v>
      </c>
      <c r="F283" s="1172">
        <f t="shared" si="4"/>
        <v>32165.68</v>
      </c>
      <c r="G283" s="1172">
        <f t="shared" si="4"/>
        <v>32165.677</v>
      </c>
    </row>
    <row r="284" spans="1:7" s="1173" customFormat="1" ht="12.75" customHeight="1" x14ac:dyDescent="0.2">
      <c r="A284" s="1171" t="s">
        <v>2282</v>
      </c>
      <c r="B284" s="1174">
        <v>9904.08</v>
      </c>
      <c r="C284" s="1174">
        <v>9904.0730000000003</v>
      </c>
      <c r="D284" s="1174">
        <v>0</v>
      </c>
      <c r="E284" s="1174">
        <v>0</v>
      </c>
      <c r="F284" s="1172">
        <f t="shared" si="4"/>
        <v>9904.08</v>
      </c>
      <c r="G284" s="1172">
        <f t="shared" si="4"/>
        <v>9904.0730000000003</v>
      </c>
    </row>
    <row r="285" spans="1:7" s="1173" customFormat="1" ht="12.75" customHeight="1" x14ac:dyDescent="0.2">
      <c r="A285" s="1171" t="s">
        <v>2283</v>
      </c>
      <c r="B285" s="1174">
        <v>11117.95</v>
      </c>
      <c r="C285" s="1174">
        <v>11117.949000000001</v>
      </c>
      <c r="D285" s="1174">
        <v>91</v>
      </c>
      <c r="E285" s="1174">
        <v>91</v>
      </c>
      <c r="F285" s="1172">
        <f t="shared" si="4"/>
        <v>11208.95</v>
      </c>
      <c r="G285" s="1172">
        <f t="shared" si="4"/>
        <v>11208.949000000001</v>
      </c>
    </row>
    <row r="286" spans="1:7" s="1173" customFormat="1" ht="12.75" customHeight="1" x14ac:dyDescent="0.2">
      <c r="A286" s="1171" t="s">
        <v>2284</v>
      </c>
      <c r="B286" s="1174">
        <v>36403.490000000005</v>
      </c>
      <c r="C286" s="1174">
        <v>36277.711200000005</v>
      </c>
      <c r="D286" s="1174">
        <v>402</v>
      </c>
      <c r="E286" s="1174">
        <v>402</v>
      </c>
      <c r="F286" s="1172">
        <f t="shared" si="4"/>
        <v>36805.490000000005</v>
      </c>
      <c r="G286" s="1172">
        <f t="shared" si="4"/>
        <v>36679.711200000005</v>
      </c>
    </row>
    <row r="287" spans="1:7" s="1173" customFormat="1" ht="12.75" customHeight="1" x14ac:dyDescent="0.2">
      <c r="A287" s="1171" t="s">
        <v>2285</v>
      </c>
      <c r="B287" s="1174">
        <v>11481.34</v>
      </c>
      <c r="C287" s="1174">
        <v>11481.337</v>
      </c>
      <c r="D287" s="1174">
        <v>20</v>
      </c>
      <c r="E287" s="1174">
        <v>20</v>
      </c>
      <c r="F287" s="1172">
        <f t="shared" si="4"/>
        <v>11501.34</v>
      </c>
      <c r="G287" s="1172">
        <f t="shared" si="4"/>
        <v>11501.337</v>
      </c>
    </row>
    <row r="288" spans="1:7" s="1173" customFormat="1" ht="12.75" customHeight="1" x14ac:dyDescent="0.2">
      <c r="A288" s="1171" t="s">
        <v>2286</v>
      </c>
      <c r="B288" s="1174">
        <v>6149</v>
      </c>
      <c r="C288" s="1174">
        <v>6146.4019999999991</v>
      </c>
      <c r="D288" s="1174">
        <v>0</v>
      </c>
      <c r="E288" s="1174">
        <v>0</v>
      </c>
      <c r="F288" s="1172">
        <f t="shared" si="4"/>
        <v>6149</v>
      </c>
      <c r="G288" s="1172">
        <f t="shared" si="4"/>
        <v>6146.4019999999991</v>
      </c>
    </row>
    <row r="289" spans="1:7" s="1173" customFormat="1" ht="12.75" customHeight="1" x14ac:dyDescent="0.2">
      <c r="A289" s="1171" t="s">
        <v>2287</v>
      </c>
      <c r="B289" s="1174">
        <v>10518.64</v>
      </c>
      <c r="C289" s="1174">
        <v>10518.628000000001</v>
      </c>
      <c r="D289" s="1174">
        <v>36</v>
      </c>
      <c r="E289" s="1174">
        <v>36</v>
      </c>
      <c r="F289" s="1172">
        <f t="shared" si="4"/>
        <v>10554.64</v>
      </c>
      <c r="G289" s="1172">
        <f t="shared" si="4"/>
        <v>10554.628000000001</v>
      </c>
    </row>
    <row r="290" spans="1:7" s="1173" customFormat="1" ht="12.75" customHeight="1" x14ac:dyDescent="0.2">
      <c r="A290" s="1171" t="s">
        <v>2288</v>
      </c>
      <c r="B290" s="1174">
        <v>14087.85</v>
      </c>
      <c r="C290" s="1174">
        <v>14087.844999999998</v>
      </c>
      <c r="D290" s="1174">
        <v>0</v>
      </c>
      <c r="E290" s="1174">
        <v>0</v>
      </c>
      <c r="F290" s="1172">
        <f t="shared" si="4"/>
        <v>14087.85</v>
      </c>
      <c r="G290" s="1172">
        <f t="shared" si="4"/>
        <v>14087.844999999998</v>
      </c>
    </row>
    <row r="291" spans="1:7" s="1173" customFormat="1" ht="12.75" customHeight="1" x14ac:dyDescent="0.2">
      <c r="A291" s="1171" t="s">
        <v>2289</v>
      </c>
      <c r="B291" s="1174">
        <v>11239.82</v>
      </c>
      <c r="C291" s="1174">
        <v>11236.603000000001</v>
      </c>
      <c r="D291" s="1174">
        <v>0</v>
      </c>
      <c r="E291" s="1174">
        <v>0</v>
      </c>
      <c r="F291" s="1172">
        <f t="shared" si="4"/>
        <v>11239.82</v>
      </c>
      <c r="G291" s="1172">
        <f t="shared" si="4"/>
        <v>11236.603000000001</v>
      </c>
    </row>
    <row r="292" spans="1:7" s="1173" customFormat="1" ht="12.75" customHeight="1" x14ac:dyDescent="0.2">
      <c r="A292" s="1171" t="s">
        <v>2290</v>
      </c>
      <c r="B292" s="1174">
        <v>6224.18</v>
      </c>
      <c r="C292" s="1174">
        <v>6224.1760000000004</v>
      </c>
      <c r="D292" s="1174">
        <v>0</v>
      </c>
      <c r="E292" s="1174">
        <v>0</v>
      </c>
      <c r="F292" s="1172">
        <f t="shared" si="4"/>
        <v>6224.18</v>
      </c>
      <c r="G292" s="1172">
        <f t="shared" si="4"/>
        <v>6224.1760000000004</v>
      </c>
    </row>
    <row r="293" spans="1:7" s="1173" customFormat="1" ht="12.75" customHeight="1" x14ac:dyDescent="0.2">
      <c r="A293" s="1171" t="s">
        <v>2291</v>
      </c>
      <c r="B293" s="1174">
        <v>23405.56</v>
      </c>
      <c r="C293" s="1174">
        <v>23389.5</v>
      </c>
      <c r="D293" s="1174">
        <v>0</v>
      </c>
      <c r="E293" s="1174">
        <v>0</v>
      </c>
      <c r="F293" s="1172">
        <f t="shared" si="4"/>
        <v>23405.56</v>
      </c>
      <c r="G293" s="1172">
        <f t="shared" si="4"/>
        <v>23389.5</v>
      </c>
    </row>
    <row r="294" spans="1:7" s="1173" customFormat="1" ht="12.75" customHeight="1" x14ac:dyDescent="0.2">
      <c r="A294" s="1171" t="s">
        <v>2292</v>
      </c>
      <c r="B294" s="1174">
        <v>10274.66</v>
      </c>
      <c r="C294" s="1174">
        <v>10245.472</v>
      </c>
      <c r="D294" s="1174">
        <v>20</v>
      </c>
      <c r="E294" s="1174">
        <v>20</v>
      </c>
      <c r="F294" s="1172">
        <f t="shared" si="4"/>
        <v>10294.66</v>
      </c>
      <c r="G294" s="1172">
        <f t="shared" si="4"/>
        <v>10265.472</v>
      </c>
    </row>
    <row r="295" spans="1:7" s="1173" customFormat="1" ht="12.75" customHeight="1" x14ac:dyDescent="0.2">
      <c r="A295" s="1171" t="s">
        <v>2293</v>
      </c>
      <c r="B295" s="1174">
        <v>25172.07</v>
      </c>
      <c r="C295" s="1174">
        <v>25172.073999999997</v>
      </c>
      <c r="D295" s="1174">
        <v>36</v>
      </c>
      <c r="E295" s="1174">
        <v>36</v>
      </c>
      <c r="F295" s="1172">
        <f t="shared" si="4"/>
        <v>25208.07</v>
      </c>
      <c r="G295" s="1172">
        <f t="shared" si="4"/>
        <v>25208.073999999997</v>
      </c>
    </row>
    <row r="296" spans="1:7" s="1173" customFormat="1" ht="12.75" customHeight="1" x14ac:dyDescent="0.2">
      <c r="A296" s="1171" t="s">
        <v>2294</v>
      </c>
      <c r="B296" s="1174">
        <v>21020.87</v>
      </c>
      <c r="C296" s="1174">
        <v>21020.87</v>
      </c>
      <c r="D296" s="1174">
        <v>54</v>
      </c>
      <c r="E296" s="1174">
        <v>54</v>
      </c>
      <c r="F296" s="1172">
        <f t="shared" si="4"/>
        <v>21074.87</v>
      </c>
      <c r="G296" s="1172">
        <f t="shared" si="4"/>
        <v>21074.87</v>
      </c>
    </row>
    <row r="297" spans="1:7" s="1173" customFormat="1" ht="12.75" customHeight="1" x14ac:dyDescent="0.2">
      <c r="A297" s="1171" t="s">
        <v>2295</v>
      </c>
      <c r="B297" s="1174">
        <v>31133.4</v>
      </c>
      <c r="C297" s="1174">
        <v>31133.393000000004</v>
      </c>
      <c r="D297" s="1174">
        <v>73</v>
      </c>
      <c r="E297" s="1174">
        <v>73</v>
      </c>
      <c r="F297" s="1172">
        <f t="shared" si="4"/>
        <v>31206.400000000001</v>
      </c>
      <c r="G297" s="1172">
        <f t="shared" si="4"/>
        <v>31206.393000000004</v>
      </c>
    </row>
    <row r="298" spans="1:7" s="1173" customFormat="1" ht="12.75" customHeight="1" x14ac:dyDescent="0.2">
      <c r="A298" s="1171" t="s">
        <v>2296</v>
      </c>
      <c r="B298" s="1174">
        <v>5702.79</v>
      </c>
      <c r="C298" s="1174">
        <v>5702.7939999999999</v>
      </c>
      <c r="D298" s="1174">
        <v>36</v>
      </c>
      <c r="E298" s="1174">
        <v>36</v>
      </c>
      <c r="F298" s="1172">
        <f t="shared" si="4"/>
        <v>5738.79</v>
      </c>
      <c r="G298" s="1172">
        <f t="shared" si="4"/>
        <v>5738.7939999999999</v>
      </c>
    </row>
    <row r="299" spans="1:7" s="1173" customFormat="1" ht="12.75" customHeight="1" x14ac:dyDescent="0.2">
      <c r="A299" s="1171" t="s">
        <v>2297</v>
      </c>
      <c r="B299" s="1174">
        <v>19011.93</v>
      </c>
      <c r="C299" s="1174">
        <v>19011.921999999999</v>
      </c>
      <c r="D299" s="1174">
        <v>36</v>
      </c>
      <c r="E299" s="1174">
        <v>36</v>
      </c>
      <c r="F299" s="1172">
        <f t="shared" si="4"/>
        <v>19047.93</v>
      </c>
      <c r="G299" s="1172">
        <f t="shared" si="4"/>
        <v>19047.921999999999</v>
      </c>
    </row>
    <row r="300" spans="1:7" s="1173" customFormat="1" ht="12.75" customHeight="1" x14ac:dyDescent="0.2">
      <c r="A300" s="1171" t="s">
        <v>2298</v>
      </c>
      <c r="B300" s="1174">
        <v>39419.57</v>
      </c>
      <c r="C300" s="1174">
        <v>39419.561000000002</v>
      </c>
      <c r="D300" s="1174">
        <v>0</v>
      </c>
      <c r="E300" s="1174">
        <v>0</v>
      </c>
      <c r="F300" s="1172">
        <f t="shared" si="4"/>
        <v>39419.57</v>
      </c>
      <c r="G300" s="1172">
        <f t="shared" si="4"/>
        <v>39419.561000000002</v>
      </c>
    </row>
    <row r="301" spans="1:7" s="1173" customFormat="1" ht="12.75" customHeight="1" x14ac:dyDescent="0.2">
      <c r="A301" s="1171" t="s">
        <v>2299</v>
      </c>
      <c r="B301" s="1174">
        <v>45699.840000000004</v>
      </c>
      <c r="C301" s="1174">
        <v>45658.364999999998</v>
      </c>
      <c r="D301" s="1174">
        <v>175.67</v>
      </c>
      <c r="E301" s="1174">
        <v>175.667</v>
      </c>
      <c r="F301" s="1172">
        <f t="shared" si="4"/>
        <v>45875.51</v>
      </c>
      <c r="G301" s="1172">
        <f t="shared" si="4"/>
        <v>45834.031999999999</v>
      </c>
    </row>
    <row r="302" spans="1:7" s="1173" customFormat="1" ht="12.75" customHeight="1" x14ac:dyDescent="0.2">
      <c r="A302" s="1171" t="s">
        <v>2300</v>
      </c>
      <c r="B302" s="1174">
        <v>45134.249999999993</v>
      </c>
      <c r="C302" s="1174">
        <v>45134.245000000003</v>
      </c>
      <c r="D302" s="1174">
        <v>54</v>
      </c>
      <c r="E302" s="1174">
        <v>54</v>
      </c>
      <c r="F302" s="1172">
        <f t="shared" si="4"/>
        <v>45188.249999999993</v>
      </c>
      <c r="G302" s="1172">
        <f t="shared" si="4"/>
        <v>45188.245000000003</v>
      </c>
    </row>
    <row r="303" spans="1:7" s="1173" customFormat="1" ht="12.75" customHeight="1" x14ac:dyDescent="0.2">
      <c r="A303" s="1171" t="s">
        <v>2301</v>
      </c>
      <c r="B303" s="1174">
        <v>13098.03</v>
      </c>
      <c r="C303" s="1174">
        <v>13098.029999999999</v>
      </c>
      <c r="D303" s="1174">
        <v>0</v>
      </c>
      <c r="E303" s="1174">
        <v>0</v>
      </c>
      <c r="F303" s="1172">
        <f t="shared" si="4"/>
        <v>13098.03</v>
      </c>
      <c r="G303" s="1172">
        <f t="shared" si="4"/>
        <v>13098.029999999999</v>
      </c>
    </row>
    <row r="304" spans="1:7" s="1173" customFormat="1" ht="12.75" customHeight="1" x14ac:dyDescent="0.2">
      <c r="A304" s="1171" t="s">
        <v>2302</v>
      </c>
      <c r="B304" s="1174">
        <v>5719.7000000000007</v>
      </c>
      <c r="C304" s="1174">
        <v>5719.6989999999996</v>
      </c>
      <c r="D304" s="1174">
        <v>0</v>
      </c>
      <c r="E304" s="1174">
        <v>0</v>
      </c>
      <c r="F304" s="1172">
        <f t="shared" si="4"/>
        <v>5719.7000000000007</v>
      </c>
      <c r="G304" s="1172">
        <f t="shared" si="4"/>
        <v>5719.6989999999996</v>
      </c>
    </row>
    <row r="305" spans="1:7" s="1173" customFormat="1" ht="12.75" customHeight="1" x14ac:dyDescent="0.2">
      <c r="A305" s="1171" t="s">
        <v>2303</v>
      </c>
      <c r="B305" s="1174">
        <v>28644.639999999999</v>
      </c>
      <c r="C305" s="1174">
        <v>28644.629000000001</v>
      </c>
      <c r="D305" s="1174">
        <v>36</v>
      </c>
      <c r="E305" s="1174">
        <v>36</v>
      </c>
      <c r="F305" s="1172">
        <f t="shared" si="4"/>
        <v>28680.639999999999</v>
      </c>
      <c r="G305" s="1172">
        <f t="shared" si="4"/>
        <v>28680.629000000001</v>
      </c>
    </row>
    <row r="306" spans="1:7" s="1173" customFormat="1" ht="12.75" customHeight="1" x14ac:dyDescent="0.2">
      <c r="A306" s="1171" t="s">
        <v>2304</v>
      </c>
      <c r="B306" s="1174">
        <v>9562.68</v>
      </c>
      <c r="C306" s="1174">
        <v>9560.2740000000013</v>
      </c>
      <c r="D306" s="1174">
        <v>33.25</v>
      </c>
      <c r="E306" s="1174">
        <v>33.250929999999997</v>
      </c>
      <c r="F306" s="1172">
        <f t="shared" si="4"/>
        <v>9595.93</v>
      </c>
      <c r="G306" s="1172">
        <f t="shared" si="4"/>
        <v>9593.5249300000014</v>
      </c>
    </row>
    <row r="307" spans="1:7" s="1173" customFormat="1" ht="12.75" customHeight="1" x14ac:dyDescent="0.2">
      <c r="A307" s="1171" t="s">
        <v>2305</v>
      </c>
      <c r="B307" s="1174">
        <v>33219.99</v>
      </c>
      <c r="C307" s="1174">
        <v>33219.991000000002</v>
      </c>
      <c r="D307" s="1174">
        <v>0</v>
      </c>
      <c r="E307" s="1174">
        <v>0</v>
      </c>
      <c r="F307" s="1172">
        <f t="shared" si="4"/>
        <v>33219.99</v>
      </c>
      <c r="G307" s="1172">
        <f t="shared" si="4"/>
        <v>33219.991000000002</v>
      </c>
    </row>
    <row r="308" spans="1:7" s="1173" customFormat="1" ht="12.75" customHeight="1" x14ac:dyDescent="0.2">
      <c r="A308" s="1171" t="s">
        <v>3955</v>
      </c>
      <c r="B308" s="1174">
        <v>20075.32</v>
      </c>
      <c r="C308" s="1174">
        <v>20075.306999999997</v>
      </c>
      <c r="D308" s="1174">
        <v>36</v>
      </c>
      <c r="E308" s="1174">
        <v>36</v>
      </c>
      <c r="F308" s="1172">
        <f t="shared" si="4"/>
        <v>20111.32</v>
      </c>
      <c r="G308" s="1172">
        <f t="shared" si="4"/>
        <v>20111.306999999997</v>
      </c>
    </row>
    <row r="309" spans="1:7" s="1173" customFormat="1" ht="12.75" customHeight="1" x14ac:dyDescent="0.2">
      <c r="A309" s="1171" t="s">
        <v>2306</v>
      </c>
      <c r="B309" s="1174">
        <v>27613.91</v>
      </c>
      <c r="C309" s="1174">
        <v>27610.893499999998</v>
      </c>
      <c r="D309" s="1174">
        <v>0</v>
      </c>
      <c r="E309" s="1174">
        <v>0</v>
      </c>
      <c r="F309" s="1172">
        <f t="shared" si="4"/>
        <v>27613.91</v>
      </c>
      <c r="G309" s="1172">
        <f t="shared" si="4"/>
        <v>27610.893499999998</v>
      </c>
    </row>
    <row r="310" spans="1:7" s="1173" customFormat="1" ht="12.75" customHeight="1" x14ac:dyDescent="0.2">
      <c r="A310" s="1171" t="s">
        <v>2307</v>
      </c>
      <c r="B310" s="1174">
        <v>4592.13</v>
      </c>
      <c r="C310" s="1174">
        <v>4592.1270000000004</v>
      </c>
      <c r="D310" s="1174">
        <v>0</v>
      </c>
      <c r="E310" s="1174">
        <v>0</v>
      </c>
      <c r="F310" s="1172">
        <f t="shared" si="4"/>
        <v>4592.13</v>
      </c>
      <c r="G310" s="1172">
        <f t="shared" si="4"/>
        <v>4592.1270000000004</v>
      </c>
    </row>
    <row r="311" spans="1:7" s="1173" customFormat="1" ht="12.75" customHeight="1" x14ac:dyDescent="0.2">
      <c r="A311" s="1171" t="s">
        <v>2308</v>
      </c>
      <c r="B311" s="1174">
        <v>5715.7000000000007</v>
      </c>
      <c r="C311" s="1174">
        <v>5715.7039999999997</v>
      </c>
      <c r="D311" s="1174">
        <v>0</v>
      </c>
      <c r="E311" s="1174">
        <v>0</v>
      </c>
      <c r="F311" s="1172">
        <f t="shared" si="4"/>
        <v>5715.7000000000007</v>
      </c>
      <c r="G311" s="1172">
        <f t="shared" si="4"/>
        <v>5715.7039999999997</v>
      </c>
    </row>
    <row r="312" spans="1:7" s="1173" customFormat="1" ht="12.75" customHeight="1" x14ac:dyDescent="0.2">
      <c r="A312" s="1171" t="s">
        <v>2309</v>
      </c>
      <c r="B312" s="1174">
        <v>14968.190000000002</v>
      </c>
      <c r="C312" s="1174">
        <v>14968.182000000001</v>
      </c>
      <c r="D312" s="1174">
        <v>0</v>
      </c>
      <c r="E312" s="1174">
        <v>0</v>
      </c>
      <c r="F312" s="1172">
        <f t="shared" si="4"/>
        <v>14968.190000000002</v>
      </c>
      <c r="G312" s="1172">
        <f t="shared" si="4"/>
        <v>14968.182000000001</v>
      </c>
    </row>
    <row r="313" spans="1:7" s="1173" customFormat="1" ht="12.75" customHeight="1" x14ac:dyDescent="0.2">
      <c r="A313" s="1171" t="s">
        <v>2310</v>
      </c>
      <c r="B313" s="1174">
        <v>58262.469999999994</v>
      </c>
      <c r="C313" s="1174">
        <v>58262.466</v>
      </c>
      <c r="D313" s="1174">
        <v>81.78</v>
      </c>
      <c r="E313" s="1174">
        <v>81.78</v>
      </c>
      <c r="F313" s="1172">
        <f t="shared" si="4"/>
        <v>58344.249999999993</v>
      </c>
      <c r="G313" s="1172">
        <f t="shared" si="4"/>
        <v>58344.245999999999</v>
      </c>
    </row>
    <row r="314" spans="1:7" s="1173" customFormat="1" ht="12.75" customHeight="1" x14ac:dyDescent="0.2">
      <c r="A314" s="1171" t="s">
        <v>2311</v>
      </c>
      <c r="B314" s="1174">
        <v>10929.01</v>
      </c>
      <c r="C314" s="1174">
        <v>10929.004999999999</v>
      </c>
      <c r="D314" s="1174">
        <v>20</v>
      </c>
      <c r="E314" s="1174">
        <v>20</v>
      </c>
      <c r="F314" s="1172">
        <f t="shared" si="4"/>
        <v>10949.01</v>
      </c>
      <c r="G314" s="1172">
        <f t="shared" si="4"/>
        <v>10949.004999999999</v>
      </c>
    </row>
    <row r="315" spans="1:7" s="1173" customFormat="1" ht="12.75" customHeight="1" x14ac:dyDescent="0.2">
      <c r="A315" s="1171" t="s">
        <v>2312</v>
      </c>
      <c r="B315" s="1174">
        <v>4469</v>
      </c>
      <c r="C315" s="1174">
        <v>4469.0029999999997</v>
      </c>
      <c r="D315" s="1174">
        <v>20</v>
      </c>
      <c r="E315" s="1174">
        <v>20</v>
      </c>
      <c r="F315" s="1172">
        <f t="shared" si="4"/>
        <v>4489</v>
      </c>
      <c r="G315" s="1172">
        <f t="shared" si="4"/>
        <v>4489.0029999999997</v>
      </c>
    </row>
    <row r="316" spans="1:7" s="1173" customFormat="1" ht="12.75" customHeight="1" x14ac:dyDescent="0.2">
      <c r="A316" s="1171" t="s">
        <v>2313</v>
      </c>
      <c r="B316" s="1174">
        <v>49299.340000000004</v>
      </c>
      <c r="C316" s="1174">
        <v>49299.33</v>
      </c>
      <c r="D316" s="1174">
        <v>181.05</v>
      </c>
      <c r="E316" s="1174">
        <v>181.048</v>
      </c>
      <c r="F316" s="1172">
        <f t="shared" si="4"/>
        <v>49480.390000000007</v>
      </c>
      <c r="G316" s="1172">
        <f t="shared" si="4"/>
        <v>49480.378000000004</v>
      </c>
    </row>
    <row r="317" spans="1:7" s="1173" customFormat="1" ht="12.75" customHeight="1" x14ac:dyDescent="0.2">
      <c r="A317" s="1171" t="s">
        <v>2314</v>
      </c>
      <c r="B317" s="1174">
        <v>5304.62</v>
      </c>
      <c r="C317" s="1174">
        <v>5304.6180000000004</v>
      </c>
      <c r="D317" s="1174">
        <v>0</v>
      </c>
      <c r="E317" s="1174">
        <v>0</v>
      </c>
      <c r="F317" s="1172">
        <f t="shared" si="4"/>
        <v>5304.62</v>
      </c>
      <c r="G317" s="1172">
        <f t="shared" si="4"/>
        <v>5304.6180000000004</v>
      </c>
    </row>
    <row r="318" spans="1:7" s="1173" customFormat="1" ht="12.75" customHeight="1" x14ac:dyDescent="0.2">
      <c r="A318" s="1171" t="s">
        <v>2315</v>
      </c>
      <c r="B318" s="1174">
        <v>21177.78</v>
      </c>
      <c r="C318" s="1174">
        <v>21177.778999999999</v>
      </c>
      <c r="D318" s="1174">
        <v>256</v>
      </c>
      <c r="E318" s="1174">
        <v>256</v>
      </c>
      <c r="F318" s="1172">
        <f t="shared" si="4"/>
        <v>21433.78</v>
      </c>
      <c r="G318" s="1172">
        <f t="shared" si="4"/>
        <v>21433.778999999999</v>
      </c>
    </row>
    <row r="319" spans="1:7" s="1173" customFormat="1" ht="12.75" customHeight="1" x14ac:dyDescent="0.2">
      <c r="A319" s="1171" t="s">
        <v>2316</v>
      </c>
      <c r="B319" s="1174">
        <v>28636.92</v>
      </c>
      <c r="C319" s="1174">
        <v>28633.311000000002</v>
      </c>
      <c r="D319" s="1174">
        <v>0</v>
      </c>
      <c r="E319" s="1174">
        <v>0</v>
      </c>
      <c r="F319" s="1172">
        <f t="shared" si="4"/>
        <v>28636.92</v>
      </c>
      <c r="G319" s="1172">
        <f t="shared" si="4"/>
        <v>28633.311000000002</v>
      </c>
    </row>
    <row r="320" spans="1:7" s="1173" customFormat="1" ht="12.75" customHeight="1" x14ac:dyDescent="0.2">
      <c r="A320" s="1171" t="s">
        <v>2317</v>
      </c>
      <c r="B320" s="1174">
        <v>40024.01</v>
      </c>
      <c r="C320" s="1174">
        <v>40024.006999999998</v>
      </c>
      <c r="D320" s="1174">
        <v>128</v>
      </c>
      <c r="E320" s="1174">
        <v>128</v>
      </c>
      <c r="F320" s="1172">
        <f t="shared" si="4"/>
        <v>40152.01</v>
      </c>
      <c r="G320" s="1172">
        <f t="shared" si="4"/>
        <v>40152.006999999998</v>
      </c>
    </row>
    <row r="321" spans="1:7" s="1173" customFormat="1" ht="12.75" customHeight="1" x14ac:dyDescent="0.2">
      <c r="A321" s="1171" t="s">
        <v>2318</v>
      </c>
      <c r="B321" s="1174">
        <v>8004.09</v>
      </c>
      <c r="C321" s="1174">
        <v>8004.0789999999997</v>
      </c>
      <c r="D321" s="1174">
        <v>0</v>
      </c>
      <c r="E321" s="1174">
        <v>0</v>
      </c>
      <c r="F321" s="1172">
        <f t="shared" si="4"/>
        <v>8004.09</v>
      </c>
      <c r="G321" s="1172">
        <f t="shared" si="4"/>
        <v>8004.0789999999997</v>
      </c>
    </row>
    <row r="322" spans="1:7" s="1173" customFormat="1" ht="12.75" customHeight="1" x14ac:dyDescent="0.2">
      <c r="A322" s="1171" t="s">
        <v>2319</v>
      </c>
      <c r="B322" s="1174">
        <v>53218.81</v>
      </c>
      <c r="C322" s="1174">
        <v>53218.812000000005</v>
      </c>
      <c r="D322" s="1174">
        <v>475</v>
      </c>
      <c r="E322" s="1174">
        <v>475</v>
      </c>
      <c r="F322" s="1172">
        <f t="shared" si="4"/>
        <v>53693.81</v>
      </c>
      <c r="G322" s="1172">
        <f t="shared" si="4"/>
        <v>53693.812000000005</v>
      </c>
    </row>
    <row r="323" spans="1:7" s="1173" customFormat="1" ht="12.75" customHeight="1" x14ac:dyDescent="0.2">
      <c r="A323" s="1171" t="s">
        <v>2320</v>
      </c>
      <c r="B323" s="1174">
        <v>54722.83</v>
      </c>
      <c r="C323" s="1174">
        <v>54722.821000000004</v>
      </c>
      <c r="D323" s="1174">
        <v>237</v>
      </c>
      <c r="E323" s="1174">
        <v>237</v>
      </c>
      <c r="F323" s="1172">
        <f t="shared" si="4"/>
        <v>54959.83</v>
      </c>
      <c r="G323" s="1172">
        <f t="shared" si="4"/>
        <v>54959.821000000004</v>
      </c>
    </row>
    <row r="324" spans="1:7" s="1173" customFormat="1" ht="12.75" customHeight="1" x14ac:dyDescent="0.2">
      <c r="A324" s="1171" t="s">
        <v>2321</v>
      </c>
      <c r="B324" s="1174">
        <v>32416.39</v>
      </c>
      <c r="C324" s="1174">
        <v>32416.392000000003</v>
      </c>
      <c r="D324" s="1174">
        <v>54</v>
      </c>
      <c r="E324" s="1174">
        <v>54</v>
      </c>
      <c r="F324" s="1172">
        <f t="shared" si="4"/>
        <v>32470.39</v>
      </c>
      <c r="G324" s="1172">
        <f t="shared" si="4"/>
        <v>32470.392000000003</v>
      </c>
    </row>
    <row r="325" spans="1:7" s="1173" customFormat="1" ht="12.75" customHeight="1" x14ac:dyDescent="0.2">
      <c r="A325" s="1171" t="s">
        <v>2322</v>
      </c>
      <c r="B325" s="1174">
        <v>9088.11</v>
      </c>
      <c r="C325" s="1174">
        <v>9080.0810000000001</v>
      </c>
      <c r="D325" s="1174">
        <v>0</v>
      </c>
      <c r="E325" s="1174">
        <v>0</v>
      </c>
      <c r="F325" s="1172">
        <f t="shared" si="4"/>
        <v>9088.11</v>
      </c>
      <c r="G325" s="1172">
        <f t="shared" si="4"/>
        <v>9080.0810000000001</v>
      </c>
    </row>
    <row r="326" spans="1:7" s="1173" customFormat="1" ht="12.75" customHeight="1" x14ac:dyDescent="0.2">
      <c r="A326" s="1171" t="s">
        <v>2323</v>
      </c>
      <c r="B326" s="1174">
        <v>20025.84</v>
      </c>
      <c r="C326" s="1174">
        <v>20025.837</v>
      </c>
      <c r="D326" s="1174">
        <v>20</v>
      </c>
      <c r="E326" s="1174">
        <v>20</v>
      </c>
      <c r="F326" s="1172">
        <f t="shared" ref="F326:G389" si="5">B326+D326</f>
        <v>20045.84</v>
      </c>
      <c r="G326" s="1172">
        <f t="shared" si="5"/>
        <v>20045.837</v>
      </c>
    </row>
    <row r="327" spans="1:7" s="1173" customFormat="1" ht="12.75" customHeight="1" x14ac:dyDescent="0.2">
      <c r="A327" s="1171" t="s">
        <v>2324</v>
      </c>
      <c r="B327" s="1174">
        <v>6481.7</v>
      </c>
      <c r="C327" s="1174">
        <v>6481.7009999999991</v>
      </c>
      <c r="D327" s="1174">
        <v>36</v>
      </c>
      <c r="E327" s="1174">
        <v>36</v>
      </c>
      <c r="F327" s="1172">
        <f t="shared" si="5"/>
        <v>6517.7</v>
      </c>
      <c r="G327" s="1172">
        <f t="shared" si="5"/>
        <v>6517.7009999999991</v>
      </c>
    </row>
    <row r="328" spans="1:7" s="1173" customFormat="1" ht="12.75" customHeight="1" x14ac:dyDescent="0.2">
      <c r="A328" s="1171" t="s">
        <v>2325</v>
      </c>
      <c r="B328" s="1174">
        <v>7494.51</v>
      </c>
      <c r="C328" s="1174">
        <v>7494.509</v>
      </c>
      <c r="D328" s="1174">
        <v>20</v>
      </c>
      <c r="E328" s="1174">
        <v>20</v>
      </c>
      <c r="F328" s="1172">
        <f t="shared" si="5"/>
        <v>7514.51</v>
      </c>
      <c r="G328" s="1172">
        <f t="shared" si="5"/>
        <v>7514.509</v>
      </c>
    </row>
    <row r="329" spans="1:7" s="1173" customFormat="1" ht="12.75" customHeight="1" x14ac:dyDescent="0.2">
      <c r="A329" s="1171" t="s">
        <v>2326</v>
      </c>
      <c r="B329" s="1174">
        <v>18865.96</v>
      </c>
      <c r="C329" s="1174">
        <v>18863.355</v>
      </c>
      <c r="D329" s="1174">
        <v>0</v>
      </c>
      <c r="E329" s="1174">
        <v>0</v>
      </c>
      <c r="F329" s="1172">
        <f t="shared" si="5"/>
        <v>18865.96</v>
      </c>
      <c r="G329" s="1172">
        <f t="shared" si="5"/>
        <v>18863.355</v>
      </c>
    </row>
    <row r="330" spans="1:7" s="1173" customFormat="1" ht="12.75" customHeight="1" x14ac:dyDescent="0.2">
      <c r="A330" s="1171" t="s">
        <v>2327</v>
      </c>
      <c r="B330" s="1174">
        <v>7028.99</v>
      </c>
      <c r="C330" s="1174">
        <v>7028.9750000000004</v>
      </c>
      <c r="D330" s="1174">
        <v>0</v>
      </c>
      <c r="E330" s="1174">
        <v>0</v>
      </c>
      <c r="F330" s="1172">
        <f t="shared" si="5"/>
        <v>7028.99</v>
      </c>
      <c r="G330" s="1172">
        <f t="shared" si="5"/>
        <v>7028.9750000000004</v>
      </c>
    </row>
    <row r="331" spans="1:7" s="1173" customFormat="1" ht="12.75" customHeight="1" x14ac:dyDescent="0.2">
      <c r="A331" s="1171" t="s">
        <v>2328</v>
      </c>
      <c r="B331" s="1174">
        <v>6941.6500000000005</v>
      </c>
      <c r="C331" s="1174">
        <v>6941.6419999999998</v>
      </c>
      <c r="D331" s="1174">
        <v>0</v>
      </c>
      <c r="E331" s="1174">
        <v>0</v>
      </c>
      <c r="F331" s="1172">
        <f t="shared" si="5"/>
        <v>6941.6500000000005</v>
      </c>
      <c r="G331" s="1172">
        <f t="shared" si="5"/>
        <v>6941.6419999999998</v>
      </c>
    </row>
    <row r="332" spans="1:7" s="1173" customFormat="1" ht="12.75" customHeight="1" x14ac:dyDescent="0.2">
      <c r="A332" s="1171" t="s">
        <v>2329</v>
      </c>
      <c r="B332" s="1174">
        <v>11187.32</v>
      </c>
      <c r="C332" s="1174">
        <v>11187.317999999999</v>
      </c>
      <c r="D332" s="1174">
        <v>164</v>
      </c>
      <c r="E332" s="1174">
        <v>164</v>
      </c>
      <c r="F332" s="1172">
        <f t="shared" si="5"/>
        <v>11351.32</v>
      </c>
      <c r="G332" s="1172">
        <f t="shared" si="5"/>
        <v>11351.317999999999</v>
      </c>
    </row>
    <row r="333" spans="1:7" s="1173" customFormat="1" ht="12.75" customHeight="1" x14ac:dyDescent="0.2">
      <c r="A333" s="1171" t="s">
        <v>2330</v>
      </c>
      <c r="B333" s="1174">
        <v>20903.61</v>
      </c>
      <c r="C333" s="1174">
        <v>20903.601999999999</v>
      </c>
      <c r="D333" s="1174">
        <v>457</v>
      </c>
      <c r="E333" s="1174">
        <v>457</v>
      </c>
      <c r="F333" s="1172">
        <f t="shared" si="5"/>
        <v>21360.61</v>
      </c>
      <c r="G333" s="1172">
        <f t="shared" si="5"/>
        <v>21360.601999999999</v>
      </c>
    </row>
    <row r="334" spans="1:7" s="1173" customFormat="1" ht="12.75" customHeight="1" x14ac:dyDescent="0.2">
      <c r="A334" s="1171" t="s">
        <v>2331</v>
      </c>
      <c r="B334" s="1174">
        <v>73532.66</v>
      </c>
      <c r="C334" s="1174">
        <v>73532.653999999995</v>
      </c>
      <c r="D334" s="1174">
        <v>427.71999999999997</v>
      </c>
      <c r="E334" s="1174">
        <v>427.71500000000003</v>
      </c>
      <c r="F334" s="1172">
        <f t="shared" si="5"/>
        <v>73960.38</v>
      </c>
      <c r="G334" s="1172">
        <f t="shared" si="5"/>
        <v>73960.368999999992</v>
      </c>
    </row>
    <row r="335" spans="1:7" s="1173" customFormat="1" ht="12.75" customHeight="1" x14ac:dyDescent="0.2">
      <c r="A335" s="1171" t="s">
        <v>2332</v>
      </c>
      <c r="B335" s="1174">
        <v>65336.13</v>
      </c>
      <c r="C335" s="1174">
        <v>65304.94</v>
      </c>
      <c r="D335" s="1174">
        <v>384</v>
      </c>
      <c r="E335" s="1174">
        <v>384</v>
      </c>
      <c r="F335" s="1172">
        <f t="shared" si="5"/>
        <v>65720.13</v>
      </c>
      <c r="G335" s="1172">
        <f t="shared" si="5"/>
        <v>65688.94</v>
      </c>
    </row>
    <row r="336" spans="1:7" s="1173" customFormat="1" ht="12.75" customHeight="1" x14ac:dyDescent="0.2">
      <c r="A336" s="1171" t="s">
        <v>2333</v>
      </c>
      <c r="B336" s="1174">
        <v>41106.639999999999</v>
      </c>
      <c r="C336" s="1174">
        <v>41106.631000000001</v>
      </c>
      <c r="D336" s="1174">
        <v>973.36</v>
      </c>
      <c r="E336" s="1174">
        <v>973.35735</v>
      </c>
      <c r="F336" s="1172">
        <f t="shared" si="5"/>
        <v>42080</v>
      </c>
      <c r="G336" s="1172">
        <f t="shared" si="5"/>
        <v>42079.98835</v>
      </c>
    </row>
    <row r="337" spans="1:7" s="1173" customFormat="1" ht="12.75" customHeight="1" x14ac:dyDescent="0.2">
      <c r="A337" s="1171" t="s">
        <v>2334</v>
      </c>
      <c r="B337" s="1174">
        <v>25376.36</v>
      </c>
      <c r="C337" s="1174">
        <v>25376.355</v>
      </c>
      <c r="D337" s="1174">
        <v>11.68</v>
      </c>
      <c r="E337" s="1174">
        <v>11.683</v>
      </c>
      <c r="F337" s="1172">
        <f t="shared" si="5"/>
        <v>25388.04</v>
      </c>
      <c r="G337" s="1172">
        <f t="shared" si="5"/>
        <v>25388.038</v>
      </c>
    </row>
    <row r="338" spans="1:7" s="1173" customFormat="1" ht="12.75" customHeight="1" x14ac:dyDescent="0.2">
      <c r="A338" s="1171" t="s">
        <v>2335</v>
      </c>
      <c r="B338" s="1174">
        <v>44311.05</v>
      </c>
      <c r="C338" s="1174">
        <v>44311.038</v>
      </c>
      <c r="D338" s="1174">
        <v>420</v>
      </c>
      <c r="E338" s="1174">
        <v>420</v>
      </c>
      <c r="F338" s="1172">
        <f t="shared" si="5"/>
        <v>44731.05</v>
      </c>
      <c r="G338" s="1172">
        <f t="shared" si="5"/>
        <v>44731.038</v>
      </c>
    </row>
    <row r="339" spans="1:7" s="1173" customFormat="1" ht="12.75" customHeight="1" x14ac:dyDescent="0.2">
      <c r="A339" s="1171" t="s">
        <v>2336</v>
      </c>
      <c r="B339" s="1174">
        <v>58229.4</v>
      </c>
      <c r="C339" s="1174">
        <v>58229.398000000001</v>
      </c>
      <c r="D339" s="1174">
        <v>108.05</v>
      </c>
      <c r="E339" s="1174">
        <v>108.048</v>
      </c>
      <c r="F339" s="1172">
        <f t="shared" si="5"/>
        <v>58337.450000000004</v>
      </c>
      <c r="G339" s="1172">
        <f t="shared" si="5"/>
        <v>58337.446000000004</v>
      </c>
    </row>
    <row r="340" spans="1:7" s="1173" customFormat="1" ht="12.75" customHeight="1" x14ac:dyDescent="0.2">
      <c r="A340" s="1171" t="s">
        <v>2337</v>
      </c>
      <c r="B340" s="1174">
        <v>72608.489999999991</v>
      </c>
      <c r="C340" s="1174">
        <v>72608.489000000001</v>
      </c>
      <c r="D340" s="1174">
        <v>183</v>
      </c>
      <c r="E340" s="1174">
        <v>183</v>
      </c>
      <c r="F340" s="1172">
        <f t="shared" si="5"/>
        <v>72791.489999999991</v>
      </c>
      <c r="G340" s="1172">
        <f t="shared" si="5"/>
        <v>72791.489000000001</v>
      </c>
    </row>
    <row r="341" spans="1:7" s="1173" customFormat="1" ht="12.75" customHeight="1" x14ac:dyDescent="0.2">
      <c r="A341" s="1171" t="s">
        <v>2338</v>
      </c>
      <c r="B341" s="1174">
        <v>31361.53</v>
      </c>
      <c r="C341" s="1174">
        <v>31361.521000000001</v>
      </c>
      <c r="D341" s="1174">
        <v>35.049999999999997</v>
      </c>
      <c r="E341" s="1174">
        <v>35.048000000000002</v>
      </c>
      <c r="F341" s="1172">
        <f t="shared" si="5"/>
        <v>31396.579999999998</v>
      </c>
      <c r="G341" s="1172">
        <f t="shared" si="5"/>
        <v>31396.569</v>
      </c>
    </row>
    <row r="342" spans="1:7" s="1173" customFormat="1" ht="12.75" customHeight="1" x14ac:dyDescent="0.2">
      <c r="A342" s="1171" t="s">
        <v>2339</v>
      </c>
      <c r="B342" s="1174">
        <v>11076.97</v>
      </c>
      <c r="C342" s="1174">
        <v>11076.954</v>
      </c>
      <c r="D342" s="1174">
        <v>20</v>
      </c>
      <c r="E342" s="1174">
        <v>20</v>
      </c>
      <c r="F342" s="1172">
        <f t="shared" si="5"/>
        <v>11096.97</v>
      </c>
      <c r="G342" s="1172">
        <f t="shared" si="5"/>
        <v>11096.954</v>
      </c>
    </row>
    <row r="343" spans="1:7" s="1173" customFormat="1" ht="12.75" customHeight="1" x14ac:dyDescent="0.2">
      <c r="A343" s="1171" t="s">
        <v>2340</v>
      </c>
      <c r="B343" s="1174">
        <v>15502.95</v>
      </c>
      <c r="C343" s="1174">
        <v>15502.942000000001</v>
      </c>
      <c r="D343" s="1174">
        <v>20</v>
      </c>
      <c r="E343" s="1174">
        <v>20</v>
      </c>
      <c r="F343" s="1172">
        <f t="shared" si="5"/>
        <v>15522.95</v>
      </c>
      <c r="G343" s="1172">
        <f t="shared" si="5"/>
        <v>15522.942000000001</v>
      </c>
    </row>
    <row r="344" spans="1:7" s="1173" customFormat="1" ht="12.75" customHeight="1" x14ac:dyDescent="0.2">
      <c r="A344" s="1171" t="s">
        <v>2341</v>
      </c>
      <c r="B344" s="1174">
        <v>49647.14</v>
      </c>
      <c r="C344" s="1174">
        <v>49647.138999999996</v>
      </c>
      <c r="D344" s="1174">
        <v>384</v>
      </c>
      <c r="E344" s="1174">
        <v>384</v>
      </c>
      <c r="F344" s="1172">
        <f t="shared" si="5"/>
        <v>50031.14</v>
      </c>
      <c r="G344" s="1172">
        <f t="shared" si="5"/>
        <v>50031.138999999996</v>
      </c>
    </row>
    <row r="345" spans="1:7" s="1173" customFormat="1" ht="12.75" customHeight="1" x14ac:dyDescent="0.2">
      <c r="A345" s="1171" t="s">
        <v>2342</v>
      </c>
      <c r="B345" s="1174">
        <v>42788.52</v>
      </c>
      <c r="C345" s="1174">
        <v>42788.523000000001</v>
      </c>
      <c r="D345" s="1174">
        <v>109</v>
      </c>
      <c r="E345" s="1174">
        <v>109</v>
      </c>
      <c r="F345" s="1172">
        <f t="shared" si="5"/>
        <v>42897.52</v>
      </c>
      <c r="G345" s="1172">
        <f t="shared" si="5"/>
        <v>42897.523000000001</v>
      </c>
    </row>
    <row r="346" spans="1:7" s="1173" customFormat="1" ht="12.75" customHeight="1" x14ac:dyDescent="0.2">
      <c r="A346" s="1171" t="s">
        <v>2343</v>
      </c>
      <c r="B346" s="1174">
        <v>32556.63</v>
      </c>
      <c r="C346" s="1174">
        <v>32509.363999999998</v>
      </c>
      <c r="D346" s="1174">
        <v>1124.29</v>
      </c>
      <c r="E346" s="1174">
        <v>1118.8897999999999</v>
      </c>
      <c r="F346" s="1172">
        <f t="shared" si="5"/>
        <v>33680.92</v>
      </c>
      <c r="G346" s="1172">
        <f t="shared" si="5"/>
        <v>33628.253799999999</v>
      </c>
    </row>
    <row r="347" spans="1:7" s="1173" customFormat="1" ht="12.75" customHeight="1" x14ac:dyDescent="0.2">
      <c r="A347" s="1171" t="s">
        <v>2344</v>
      </c>
      <c r="B347" s="1174">
        <v>61855.91</v>
      </c>
      <c r="C347" s="1174">
        <v>61855.902999999998</v>
      </c>
      <c r="D347" s="1174">
        <v>439</v>
      </c>
      <c r="E347" s="1174">
        <v>439</v>
      </c>
      <c r="F347" s="1172">
        <f t="shared" si="5"/>
        <v>62294.91</v>
      </c>
      <c r="G347" s="1172">
        <f t="shared" si="5"/>
        <v>62294.902999999998</v>
      </c>
    </row>
    <row r="348" spans="1:7" s="1173" customFormat="1" ht="12.75" customHeight="1" x14ac:dyDescent="0.2">
      <c r="A348" s="1171" t="s">
        <v>2345</v>
      </c>
      <c r="B348" s="1174">
        <v>98050.14</v>
      </c>
      <c r="C348" s="1174">
        <v>97854.741000000009</v>
      </c>
      <c r="D348" s="1174">
        <v>986.05</v>
      </c>
      <c r="E348" s="1174">
        <v>963.79200000000003</v>
      </c>
      <c r="F348" s="1172">
        <f t="shared" si="5"/>
        <v>99036.19</v>
      </c>
      <c r="G348" s="1172">
        <f t="shared" si="5"/>
        <v>98818.53300000001</v>
      </c>
    </row>
    <row r="349" spans="1:7" s="1173" customFormat="1" ht="12.75" customHeight="1" x14ac:dyDescent="0.2">
      <c r="A349" s="1171" t="s">
        <v>2346</v>
      </c>
      <c r="B349" s="1174">
        <v>47178.590000000004</v>
      </c>
      <c r="C349" s="1174">
        <v>47178.588999999993</v>
      </c>
      <c r="D349" s="1174">
        <v>530.32999999999993</v>
      </c>
      <c r="E349" s="1174">
        <v>530.33400000000006</v>
      </c>
      <c r="F349" s="1172">
        <f t="shared" si="5"/>
        <v>47708.920000000006</v>
      </c>
      <c r="G349" s="1172">
        <f t="shared" si="5"/>
        <v>47708.922999999995</v>
      </c>
    </row>
    <row r="350" spans="1:7" s="1173" customFormat="1" ht="12.75" customHeight="1" x14ac:dyDescent="0.2">
      <c r="A350" s="1171" t="s">
        <v>2347</v>
      </c>
      <c r="B350" s="1174">
        <v>24882.2</v>
      </c>
      <c r="C350" s="1174">
        <v>24882.196</v>
      </c>
      <c r="D350" s="1174">
        <v>0</v>
      </c>
      <c r="E350" s="1174">
        <v>0</v>
      </c>
      <c r="F350" s="1172">
        <f t="shared" si="5"/>
        <v>24882.2</v>
      </c>
      <c r="G350" s="1172">
        <f t="shared" si="5"/>
        <v>24882.196</v>
      </c>
    </row>
    <row r="351" spans="1:7" s="1173" customFormat="1" ht="12.75" customHeight="1" x14ac:dyDescent="0.2">
      <c r="A351" s="1171" t="s">
        <v>2348</v>
      </c>
      <c r="B351" s="1174">
        <v>15888.25</v>
      </c>
      <c r="C351" s="1174">
        <v>15888.236000000001</v>
      </c>
      <c r="D351" s="1174">
        <v>0</v>
      </c>
      <c r="E351" s="1174">
        <v>0</v>
      </c>
      <c r="F351" s="1172">
        <f t="shared" si="5"/>
        <v>15888.25</v>
      </c>
      <c r="G351" s="1172">
        <f t="shared" si="5"/>
        <v>15888.236000000001</v>
      </c>
    </row>
    <row r="352" spans="1:7" s="1173" customFormat="1" ht="12.75" customHeight="1" x14ac:dyDescent="0.2">
      <c r="A352" s="1171" t="s">
        <v>2349</v>
      </c>
      <c r="B352" s="1174">
        <v>41576.04</v>
      </c>
      <c r="C352" s="1174">
        <v>41576.034</v>
      </c>
      <c r="D352" s="1174">
        <v>73</v>
      </c>
      <c r="E352" s="1174">
        <v>73</v>
      </c>
      <c r="F352" s="1172">
        <f t="shared" si="5"/>
        <v>41649.040000000001</v>
      </c>
      <c r="G352" s="1172">
        <f t="shared" si="5"/>
        <v>41649.034</v>
      </c>
    </row>
    <row r="353" spans="1:7" s="1173" customFormat="1" ht="12.75" customHeight="1" x14ac:dyDescent="0.2">
      <c r="A353" s="1171" t="s">
        <v>2350</v>
      </c>
      <c r="B353" s="1174">
        <v>45795.45</v>
      </c>
      <c r="C353" s="1174">
        <v>45795.442999999999</v>
      </c>
      <c r="D353" s="1174">
        <v>183</v>
      </c>
      <c r="E353" s="1174">
        <v>183</v>
      </c>
      <c r="F353" s="1172">
        <f t="shared" si="5"/>
        <v>45978.45</v>
      </c>
      <c r="G353" s="1172">
        <f t="shared" si="5"/>
        <v>45978.442999999999</v>
      </c>
    </row>
    <row r="354" spans="1:7" s="1173" customFormat="1" ht="12.75" customHeight="1" x14ac:dyDescent="0.2">
      <c r="A354" s="1171" t="s">
        <v>2351</v>
      </c>
      <c r="B354" s="1174">
        <v>9895.61</v>
      </c>
      <c r="C354" s="1174">
        <v>9895.6</v>
      </c>
      <c r="D354" s="1174">
        <v>54</v>
      </c>
      <c r="E354" s="1174">
        <v>54</v>
      </c>
      <c r="F354" s="1172">
        <f t="shared" si="5"/>
        <v>9949.61</v>
      </c>
      <c r="G354" s="1172">
        <f t="shared" si="5"/>
        <v>9949.6</v>
      </c>
    </row>
    <row r="355" spans="1:7" s="1173" customFormat="1" ht="12.75" customHeight="1" x14ac:dyDescent="0.2">
      <c r="A355" s="1171" t="s">
        <v>2352</v>
      </c>
      <c r="B355" s="1174">
        <v>34637.08</v>
      </c>
      <c r="C355" s="1174">
        <v>34637.080999999998</v>
      </c>
      <c r="D355" s="1174">
        <v>20</v>
      </c>
      <c r="E355" s="1174">
        <v>20</v>
      </c>
      <c r="F355" s="1172">
        <f t="shared" si="5"/>
        <v>34657.08</v>
      </c>
      <c r="G355" s="1172">
        <f t="shared" si="5"/>
        <v>34657.080999999998</v>
      </c>
    </row>
    <row r="356" spans="1:7" s="1173" customFormat="1" ht="12.75" customHeight="1" x14ac:dyDescent="0.2">
      <c r="A356" s="1171" t="s">
        <v>2353</v>
      </c>
      <c r="B356" s="1174">
        <v>26170.68</v>
      </c>
      <c r="C356" s="1174">
        <v>26167.527000000002</v>
      </c>
      <c r="D356" s="1174">
        <v>20</v>
      </c>
      <c r="E356" s="1174">
        <v>20</v>
      </c>
      <c r="F356" s="1172">
        <f t="shared" si="5"/>
        <v>26190.68</v>
      </c>
      <c r="G356" s="1172">
        <f t="shared" si="5"/>
        <v>26187.527000000002</v>
      </c>
    </row>
    <row r="357" spans="1:7" s="1173" customFormat="1" ht="12.75" customHeight="1" x14ac:dyDescent="0.2">
      <c r="A357" s="1171" t="s">
        <v>2354</v>
      </c>
      <c r="B357" s="1174">
        <v>49525.48</v>
      </c>
      <c r="C357" s="1174">
        <v>49486.558999999994</v>
      </c>
      <c r="D357" s="1174">
        <v>921.37</v>
      </c>
      <c r="E357" s="1174">
        <v>921.36599999999999</v>
      </c>
      <c r="F357" s="1172">
        <f t="shared" si="5"/>
        <v>50446.850000000006</v>
      </c>
      <c r="G357" s="1172">
        <f t="shared" si="5"/>
        <v>50407.924999999996</v>
      </c>
    </row>
    <row r="358" spans="1:7" s="1173" customFormat="1" ht="12.75" customHeight="1" x14ac:dyDescent="0.2">
      <c r="A358" s="1171" t="s">
        <v>2355</v>
      </c>
      <c r="B358" s="1174">
        <v>9990.3100000000013</v>
      </c>
      <c r="C358" s="1174">
        <v>9990.3090000000011</v>
      </c>
      <c r="D358" s="1174">
        <v>0</v>
      </c>
      <c r="E358" s="1174">
        <v>0</v>
      </c>
      <c r="F358" s="1172">
        <f t="shared" si="5"/>
        <v>9990.3100000000013</v>
      </c>
      <c r="G358" s="1172">
        <f t="shared" si="5"/>
        <v>9990.3090000000011</v>
      </c>
    </row>
    <row r="359" spans="1:7" s="1173" customFormat="1" ht="12.75" customHeight="1" x14ac:dyDescent="0.2">
      <c r="A359" s="1171" t="s">
        <v>2356</v>
      </c>
      <c r="B359" s="1174">
        <v>11565.74</v>
      </c>
      <c r="C359" s="1174">
        <v>11565.738000000001</v>
      </c>
      <c r="D359" s="1174">
        <v>36</v>
      </c>
      <c r="E359" s="1174">
        <v>36</v>
      </c>
      <c r="F359" s="1172">
        <f t="shared" si="5"/>
        <v>11601.74</v>
      </c>
      <c r="G359" s="1172">
        <f t="shared" si="5"/>
        <v>11601.738000000001</v>
      </c>
    </row>
    <row r="360" spans="1:7" s="1173" customFormat="1" ht="12.75" customHeight="1" x14ac:dyDescent="0.2">
      <c r="A360" s="1171" t="s">
        <v>2357</v>
      </c>
      <c r="B360" s="1174">
        <v>33883.47</v>
      </c>
      <c r="C360" s="1174">
        <v>33883.468000000001</v>
      </c>
      <c r="D360" s="1174">
        <v>73</v>
      </c>
      <c r="E360" s="1174">
        <v>73</v>
      </c>
      <c r="F360" s="1172">
        <f t="shared" si="5"/>
        <v>33956.47</v>
      </c>
      <c r="G360" s="1172">
        <f t="shared" si="5"/>
        <v>33956.468000000001</v>
      </c>
    </row>
    <row r="361" spans="1:7" s="1173" customFormat="1" ht="12.75" customHeight="1" x14ac:dyDescent="0.2">
      <c r="A361" s="1171" t="s">
        <v>2358</v>
      </c>
      <c r="B361" s="1174">
        <v>6693.0400000000009</v>
      </c>
      <c r="C361" s="1174">
        <v>6693.0419999999995</v>
      </c>
      <c r="D361" s="1174">
        <v>0</v>
      </c>
      <c r="E361" s="1174">
        <v>0</v>
      </c>
      <c r="F361" s="1172">
        <f t="shared" si="5"/>
        <v>6693.0400000000009</v>
      </c>
      <c r="G361" s="1172">
        <f t="shared" si="5"/>
        <v>6693.0419999999995</v>
      </c>
    </row>
    <row r="362" spans="1:7" s="1173" customFormat="1" ht="12.75" customHeight="1" x14ac:dyDescent="0.2">
      <c r="A362" s="1171" t="s">
        <v>2359</v>
      </c>
      <c r="B362" s="1174">
        <v>33465.129999999997</v>
      </c>
      <c r="C362" s="1174">
        <v>33465.123</v>
      </c>
      <c r="D362" s="1174">
        <v>20</v>
      </c>
      <c r="E362" s="1174">
        <v>20</v>
      </c>
      <c r="F362" s="1172">
        <f t="shared" si="5"/>
        <v>33485.129999999997</v>
      </c>
      <c r="G362" s="1172">
        <f t="shared" si="5"/>
        <v>33485.123</v>
      </c>
    </row>
    <row r="363" spans="1:7" s="1173" customFormat="1" ht="12.75" customHeight="1" x14ac:dyDescent="0.2">
      <c r="A363" s="1171" t="s">
        <v>2360</v>
      </c>
      <c r="B363" s="1174">
        <v>45706.12</v>
      </c>
      <c r="C363" s="1174">
        <v>45706.118999999999</v>
      </c>
      <c r="D363" s="1174">
        <v>201</v>
      </c>
      <c r="E363" s="1174">
        <v>201</v>
      </c>
      <c r="F363" s="1172">
        <f t="shared" si="5"/>
        <v>45907.12</v>
      </c>
      <c r="G363" s="1172">
        <f t="shared" si="5"/>
        <v>45907.118999999999</v>
      </c>
    </row>
    <row r="364" spans="1:7" s="1173" customFormat="1" ht="12.75" customHeight="1" x14ac:dyDescent="0.2">
      <c r="A364" s="1171" t="s">
        <v>2361</v>
      </c>
      <c r="B364" s="1174">
        <v>8684.3700000000008</v>
      </c>
      <c r="C364" s="1174">
        <v>8684.3650000000016</v>
      </c>
      <c r="D364" s="1174">
        <v>54</v>
      </c>
      <c r="E364" s="1174">
        <v>54</v>
      </c>
      <c r="F364" s="1172">
        <f t="shared" si="5"/>
        <v>8738.3700000000008</v>
      </c>
      <c r="G364" s="1172">
        <f t="shared" si="5"/>
        <v>8738.3650000000016</v>
      </c>
    </row>
    <row r="365" spans="1:7" s="1173" customFormat="1" ht="12.75" customHeight="1" x14ac:dyDescent="0.2">
      <c r="A365" s="1171" t="s">
        <v>2362</v>
      </c>
      <c r="B365" s="1174">
        <v>17219.55</v>
      </c>
      <c r="C365" s="1174">
        <v>17219.546000000002</v>
      </c>
      <c r="D365" s="1174">
        <v>0</v>
      </c>
      <c r="E365" s="1174">
        <v>0</v>
      </c>
      <c r="F365" s="1172">
        <f t="shared" si="5"/>
        <v>17219.55</v>
      </c>
      <c r="G365" s="1172">
        <f t="shared" si="5"/>
        <v>17219.546000000002</v>
      </c>
    </row>
    <row r="366" spans="1:7" s="1173" customFormat="1" ht="12.75" customHeight="1" x14ac:dyDescent="0.2">
      <c r="A366" s="1171" t="s">
        <v>2363</v>
      </c>
      <c r="B366" s="1174">
        <v>5587.35</v>
      </c>
      <c r="C366" s="1174">
        <v>5587.3469999999998</v>
      </c>
      <c r="D366" s="1174">
        <v>20</v>
      </c>
      <c r="E366" s="1174">
        <v>20</v>
      </c>
      <c r="F366" s="1172">
        <f t="shared" si="5"/>
        <v>5607.35</v>
      </c>
      <c r="G366" s="1172">
        <f t="shared" si="5"/>
        <v>5607.3469999999998</v>
      </c>
    </row>
    <row r="367" spans="1:7" s="1173" customFormat="1" ht="12.75" customHeight="1" x14ac:dyDescent="0.2">
      <c r="A367" s="1171" t="s">
        <v>2364</v>
      </c>
      <c r="B367" s="1174">
        <v>6389.93</v>
      </c>
      <c r="C367" s="1174">
        <v>6389.9240000000009</v>
      </c>
      <c r="D367" s="1174">
        <v>20</v>
      </c>
      <c r="E367" s="1174">
        <v>20</v>
      </c>
      <c r="F367" s="1172">
        <f t="shared" si="5"/>
        <v>6409.93</v>
      </c>
      <c r="G367" s="1172">
        <f t="shared" si="5"/>
        <v>6409.9240000000009</v>
      </c>
    </row>
    <row r="368" spans="1:7" s="1173" customFormat="1" ht="12.75" customHeight="1" x14ac:dyDescent="0.2">
      <c r="A368" s="1171" t="s">
        <v>2365</v>
      </c>
      <c r="B368" s="1174">
        <v>16992.260000000002</v>
      </c>
      <c r="C368" s="1174">
        <v>16992.264000000003</v>
      </c>
      <c r="D368" s="1174">
        <v>20</v>
      </c>
      <c r="E368" s="1174">
        <v>20</v>
      </c>
      <c r="F368" s="1172">
        <f t="shared" si="5"/>
        <v>17012.260000000002</v>
      </c>
      <c r="G368" s="1172">
        <f t="shared" si="5"/>
        <v>17012.264000000003</v>
      </c>
    </row>
    <row r="369" spans="1:7" s="1173" customFormat="1" ht="21" x14ac:dyDescent="0.2">
      <c r="A369" s="1171" t="s">
        <v>2366</v>
      </c>
      <c r="B369" s="1174">
        <v>23281.050000000003</v>
      </c>
      <c r="C369" s="1174">
        <v>23277.239000000001</v>
      </c>
      <c r="D369" s="1174">
        <v>0</v>
      </c>
      <c r="E369" s="1174">
        <v>0</v>
      </c>
      <c r="F369" s="1172">
        <f t="shared" si="5"/>
        <v>23281.050000000003</v>
      </c>
      <c r="G369" s="1172">
        <f t="shared" si="5"/>
        <v>23277.239000000001</v>
      </c>
    </row>
    <row r="370" spans="1:7" s="1173" customFormat="1" ht="21" x14ac:dyDescent="0.2">
      <c r="A370" s="1171" t="s">
        <v>2367</v>
      </c>
      <c r="B370" s="1174">
        <v>6044.92</v>
      </c>
      <c r="C370" s="1174">
        <v>6044.915</v>
      </c>
      <c r="D370" s="1174">
        <v>0</v>
      </c>
      <c r="E370" s="1174">
        <v>0</v>
      </c>
      <c r="F370" s="1172">
        <f t="shared" si="5"/>
        <v>6044.92</v>
      </c>
      <c r="G370" s="1172">
        <f t="shared" si="5"/>
        <v>6044.915</v>
      </c>
    </row>
    <row r="371" spans="1:7" s="1173" customFormat="1" ht="12.75" customHeight="1" x14ac:dyDescent="0.2">
      <c r="A371" s="1171" t="s">
        <v>2368</v>
      </c>
      <c r="B371" s="1174">
        <v>7411.3200000000006</v>
      </c>
      <c r="C371" s="1174">
        <v>7411.3170000000009</v>
      </c>
      <c r="D371" s="1174">
        <v>0</v>
      </c>
      <c r="E371" s="1174">
        <v>0</v>
      </c>
      <c r="F371" s="1172">
        <f t="shared" si="5"/>
        <v>7411.3200000000006</v>
      </c>
      <c r="G371" s="1172">
        <f t="shared" si="5"/>
        <v>7411.3170000000009</v>
      </c>
    </row>
    <row r="372" spans="1:7" s="1173" customFormat="1" ht="21" x14ac:dyDescent="0.2">
      <c r="A372" s="1171" t="s">
        <v>2369</v>
      </c>
      <c r="B372" s="1174">
        <v>9091.69</v>
      </c>
      <c r="C372" s="1174">
        <v>9091.6899999999987</v>
      </c>
      <c r="D372" s="1174">
        <v>0</v>
      </c>
      <c r="E372" s="1174">
        <v>0</v>
      </c>
      <c r="F372" s="1172">
        <f t="shared" si="5"/>
        <v>9091.69</v>
      </c>
      <c r="G372" s="1172">
        <f t="shared" si="5"/>
        <v>9091.6899999999987</v>
      </c>
    </row>
    <row r="373" spans="1:7" s="1173" customFormat="1" ht="12.75" customHeight="1" x14ac:dyDescent="0.2">
      <c r="A373" s="1171" t="s">
        <v>2370</v>
      </c>
      <c r="B373" s="1174">
        <v>11478.34</v>
      </c>
      <c r="C373" s="1174">
        <v>11473.137999999999</v>
      </c>
      <c r="D373" s="1174">
        <v>73</v>
      </c>
      <c r="E373" s="1174">
        <v>73</v>
      </c>
      <c r="F373" s="1172">
        <f t="shared" si="5"/>
        <v>11551.34</v>
      </c>
      <c r="G373" s="1172">
        <f t="shared" si="5"/>
        <v>11546.137999999999</v>
      </c>
    </row>
    <row r="374" spans="1:7" s="1173" customFormat="1" ht="12.75" customHeight="1" x14ac:dyDescent="0.2">
      <c r="A374" s="1171" t="s">
        <v>2371</v>
      </c>
      <c r="B374" s="1174">
        <v>14475.29</v>
      </c>
      <c r="C374" s="1174">
        <v>14475.285</v>
      </c>
      <c r="D374" s="1174">
        <v>54</v>
      </c>
      <c r="E374" s="1174">
        <v>54</v>
      </c>
      <c r="F374" s="1172">
        <f t="shared" si="5"/>
        <v>14529.29</v>
      </c>
      <c r="G374" s="1172">
        <f t="shared" si="5"/>
        <v>14529.285</v>
      </c>
    </row>
    <row r="375" spans="1:7" s="1173" customFormat="1" ht="21" x14ac:dyDescent="0.2">
      <c r="A375" s="1171" t="s">
        <v>2372</v>
      </c>
      <c r="B375" s="1174">
        <v>20085.580000000002</v>
      </c>
      <c r="C375" s="1174">
        <v>20085.564999999999</v>
      </c>
      <c r="D375" s="1174">
        <v>20</v>
      </c>
      <c r="E375" s="1174">
        <v>20</v>
      </c>
      <c r="F375" s="1172">
        <f t="shared" si="5"/>
        <v>20105.580000000002</v>
      </c>
      <c r="G375" s="1172">
        <f t="shared" si="5"/>
        <v>20105.564999999999</v>
      </c>
    </row>
    <row r="376" spans="1:7" s="1173" customFormat="1" ht="12.75" customHeight="1" x14ac:dyDescent="0.2">
      <c r="A376" s="1171" t="s">
        <v>2373</v>
      </c>
      <c r="B376" s="1174">
        <v>5288.05</v>
      </c>
      <c r="C376" s="1174">
        <v>5288.049</v>
      </c>
      <c r="D376" s="1174">
        <v>0</v>
      </c>
      <c r="E376" s="1174">
        <v>0</v>
      </c>
      <c r="F376" s="1172">
        <f t="shared" si="5"/>
        <v>5288.05</v>
      </c>
      <c r="G376" s="1172">
        <f t="shared" si="5"/>
        <v>5288.049</v>
      </c>
    </row>
    <row r="377" spans="1:7" s="1173" customFormat="1" ht="21" x14ac:dyDescent="0.2">
      <c r="A377" s="1171" t="s">
        <v>2374</v>
      </c>
      <c r="B377" s="1174">
        <v>1954.75</v>
      </c>
      <c r="C377" s="1174">
        <v>1954.749</v>
      </c>
      <c r="D377" s="1174">
        <v>0</v>
      </c>
      <c r="E377" s="1174">
        <v>0</v>
      </c>
      <c r="F377" s="1172">
        <f t="shared" si="5"/>
        <v>1954.75</v>
      </c>
      <c r="G377" s="1172">
        <f t="shared" si="5"/>
        <v>1954.749</v>
      </c>
    </row>
    <row r="378" spans="1:7" s="1173" customFormat="1" ht="12.75" customHeight="1" x14ac:dyDescent="0.2">
      <c r="A378" s="1171" t="s">
        <v>2375</v>
      </c>
      <c r="B378" s="1174">
        <v>4356.58</v>
      </c>
      <c r="C378" s="1174">
        <v>4356.5810000000001</v>
      </c>
      <c r="D378" s="1174">
        <v>0</v>
      </c>
      <c r="E378" s="1174">
        <v>0</v>
      </c>
      <c r="F378" s="1172">
        <f t="shared" si="5"/>
        <v>4356.58</v>
      </c>
      <c r="G378" s="1172">
        <f t="shared" si="5"/>
        <v>4356.5810000000001</v>
      </c>
    </row>
    <row r="379" spans="1:7" s="1173" customFormat="1" ht="12.75" customHeight="1" x14ac:dyDescent="0.2">
      <c r="A379" s="1171" t="s">
        <v>2376</v>
      </c>
      <c r="B379" s="1174">
        <v>10747.27</v>
      </c>
      <c r="C379" s="1174">
        <v>10747.262000000001</v>
      </c>
      <c r="D379" s="1174">
        <v>0</v>
      </c>
      <c r="E379" s="1174">
        <v>0</v>
      </c>
      <c r="F379" s="1172">
        <f t="shared" si="5"/>
        <v>10747.27</v>
      </c>
      <c r="G379" s="1172">
        <f t="shared" si="5"/>
        <v>10747.262000000001</v>
      </c>
    </row>
    <row r="380" spans="1:7" s="1173" customFormat="1" ht="12.75" customHeight="1" x14ac:dyDescent="0.2">
      <c r="A380" s="1171" t="s">
        <v>2377</v>
      </c>
      <c r="B380" s="1174">
        <v>23203.84</v>
      </c>
      <c r="C380" s="1174">
        <v>23203.839999999997</v>
      </c>
      <c r="D380" s="1174">
        <v>36</v>
      </c>
      <c r="E380" s="1174">
        <v>36</v>
      </c>
      <c r="F380" s="1172">
        <f t="shared" si="5"/>
        <v>23239.84</v>
      </c>
      <c r="G380" s="1172">
        <f t="shared" si="5"/>
        <v>23239.839999999997</v>
      </c>
    </row>
    <row r="381" spans="1:7" s="1173" customFormat="1" ht="12.75" customHeight="1" x14ac:dyDescent="0.2">
      <c r="A381" s="1171" t="s">
        <v>2378</v>
      </c>
      <c r="B381" s="1174">
        <v>22036.85</v>
      </c>
      <c r="C381" s="1174">
        <v>22033.635000000002</v>
      </c>
      <c r="D381" s="1174">
        <v>36</v>
      </c>
      <c r="E381" s="1174">
        <v>36</v>
      </c>
      <c r="F381" s="1172">
        <f t="shared" si="5"/>
        <v>22072.85</v>
      </c>
      <c r="G381" s="1172">
        <f t="shared" si="5"/>
        <v>22069.635000000002</v>
      </c>
    </row>
    <row r="382" spans="1:7" s="1173" customFormat="1" ht="12.75" customHeight="1" x14ac:dyDescent="0.2">
      <c r="A382" s="1171" t="s">
        <v>2379</v>
      </c>
      <c r="B382" s="1174">
        <v>6953.67</v>
      </c>
      <c r="C382" s="1174">
        <v>6953.6669999999995</v>
      </c>
      <c r="D382" s="1174">
        <v>20</v>
      </c>
      <c r="E382" s="1174">
        <v>20</v>
      </c>
      <c r="F382" s="1172">
        <f t="shared" si="5"/>
        <v>6973.67</v>
      </c>
      <c r="G382" s="1172">
        <f t="shared" si="5"/>
        <v>6973.6669999999995</v>
      </c>
    </row>
    <row r="383" spans="1:7" s="1173" customFormat="1" ht="12.75" customHeight="1" x14ac:dyDescent="0.2">
      <c r="A383" s="1171" t="s">
        <v>2380</v>
      </c>
      <c r="B383" s="1174">
        <v>30125.02</v>
      </c>
      <c r="C383" s="1174">
        <v>30120.601999999999</v>
      </c>
      <c r="D383" s="1174">
        <v>0</v>
      </c>
      <c r="E383" s="1174">
        <v>0</v>
      </c>
      <c r="F383" s="1172">
        <f t="shared" si="5"/>
        <v>30125.02</v>
      </c>
      <c r="G383" s="1172">
        <f t="shared" si="5"/>
        <v>30120.601999999999</v>
      </c>
    </row>
    <row r="384" spans="1:7" s="1173" customFormat="1" ht="12.75" customHeight="1" x14ac:dyDescent="0.2">
      <c r="A384" s="1171" t="s">
        <v>2381</v>
      </c>
      <c r="B384" s="1174">
        <v>5787.7300000000005</v>
      </c>
      <c r="C384" s="1174">
        <v>5787.7319999999991</v>
      </c>
      <c r="D384" s="1174">
        <v>20</v>
      </c>
      <c r="E384" s="1174">
        <v>20</v>
      </c>
      <c r="F384" s="1172">
        <f t="shared" si="5"/>
        <v>5807.7300000000005</v>
      </c>
      <c r="G384" s="1172">
        <f t="shared" si="5"/>
        <v>5807.7319999999991</v>
      </c>
    </row>
    <row r="385" spans="1:7" s="1173" customFormat="1" ht="12.75" customHeight="1" x14ac:dyDescent="0.2">
      <c r="A385" s="1171" t="s">
        <v>2382</v>
      </c>
      <c r="B385" s="1174">
        <v>27340.18</v>
      </c>
      <c r="C385" s="1174">
        <v>27340.174999999999</v>
      </c>
      <c r="D385" s="1174">
        <v>370.15</v>
      </c>
      <c r="E385" s="1174">
        <v>370.15300000000002</v>
      </c>
      <c r="F385" s="1172">
        <f t="shared" si="5"/>
        <v>27710.33</v>
      </c>
      <c r="G385" s="1172">
        <f t="shared" si="5"/>
        <v>27710.327999999998</v>
      </c>
    </row>
    <row r="386" spans="1:7" s="1173" customFormat="1" ht="12.75" customHeight="1" x14ac:dyDescent="0.2">
      <c r="A386" s="1171" t="s">
        <v>2383</v>
      </c>
      <c r="B386" s="1174">
        <v>6553.02</v>
      </c>
      <c r="C386" s="1174">
        <v>6553.0110000000004</v>
      </c>
      <c r="D386" s="1174">
        <v>0</v>
      </c>
      <c r="E386" s="1174">
        <v>0</v>
      </c>
      <c r="F386" s="1172">
        <f t="shared" si="5"/>
        <v>6553.02</v>
      </c>
      <c r="G386" s="1172">
        <f t="shared" si="5"/>
        <v>6553.0110000000004</v>
      </c>
    </row>
    <row r="387" spans="1:7" s="1173" customFormat="1" ht="12.75" customHeight="1" x14ac:dyDescent="0.2">
      <c r="A387" s="1171" t="s">
        <v>2384</v>
      </c>
      <c r="B387" s="1174">
        <v>12569.310000000001</v>
      </c>
      <c r="C387" s="1174">
        <v>12569.309000000001</v>
      </c>
      <c r="D387" s="1174">
        <v>20</v>
      </c>
      <c r="E387" s="1174">
        <v>20</v>
      </c>
      <c r="F387" s="1172">
        <f t="shared" si="5"/>
        <v>12589.310000000001</v>
      </c>
      <c r="G387" s="1172">
        <f t="shared" si="5"/>
        <v>12589.309000000001</v>
      </c>
    </row>
    <row r="388" spans="1:7" s="1173" customFormat="1" ht="12.75" customHeight="1" x14ac:dyDescent="0.2">
      <c r="A388" s="1171" t="s">
        <v>2385</v>
      </c>
      <c r="B388" s="1174">
        <v>6976.4499999999989</v>
      </c>
      <c r="C388" s="1174">
        <v>6976.4429999999993</v>
      </c>
      <c r="D388" s="1174">
        <v>0</v>
      </c>
      <c r="E388" s="1174">
        <v>0</v>
      </c>
      <c r="F388" s="1172">
        <f t="shared" si="5"/>
        <v>6976.4499999999989</v>
      </c>
      <c r="G388" s="1172">
        <f t="shared" si="5"/>
        <v>6976.4429999999993</v>
      </c>
    </row>
    <row r="389" spans="1:7" s="1173" customFormat="1" ht="12.75" customHeight="1" x14ac:dyDescent="0.2">
      <c r="A389" s="1171" t="s">
        <v>2386</v>
      </c>
      <c r="B389" s="1174">
        <v>29719.800000000003</v>
      </c>
      <c r="C389" s="1174">
        <v>29719.802</v>
      </c>
      <c r="D389" s="1174">
        <v>73</v>
      </c>
      <c r="E389" s="1174">
        <v>73</v>
      </c>
      <c r="F389" s="1172">
        <f t="shared" si="5"/>
        <v>29792.800000000003</v>
      </c>
      <c r="G389" s="1172">
        <f t="shared" si="5"/>
        <v>29792.802</v>
      </c>
    </row>
    <row r="390" spans="1:7" s="1173" customFormat="1" ht="21" x14ac:dyDescent="0.2">
      <c r="A390" s="1171" t="s">
        <v>2387</v>
      </c>
      <c r="B390" s="1174">
        <v>27621.97</v>
      </c>
      <c r="C390" s="1174">
        <v>27617.271000000001</v>
      </c>
      <c r="D390" s="1174">
        <v>36</v>
      </c>
      <c r="E390" s="1174">
        <v>34.401000000000003</v>
      </c>
      <c r="F390" s="1172">
        <f t="shared" ref="F390:G453" si="6">B390+D390</f>
        <v>27657.97</v>
      </c>
      <c r="G390" s="1172">
        <f t="shared" si="6"/>
        <v>27651.672000000002</v>
      </c>
    </row>
    <row r="391" spans="1:7" s="1173" customFormat="1" ht="12.75" customHeight="1" x14ac:dyDescent="0.2">
      <c r="A391" s="1171" t="s">
        <v>2388</v>
      </c>
      <c r="B391" s="1174">
        <v>32070.480000000003</v>
      </c>
      <c r="C391" s="1174">
        <v>32070.48</v>
      </c>
      <c r="D391" s="1174">
        <v>20</v>
      </c>
      <c r="E391" s="1174">
        <v>20</v>
      </c>
      <c r="F391" s="1172">
        <f t="shared" si="6"/>
        <v>32090.480000000003</v>
      </c>
      <c r="G391" s="1172">
        <f t="shared" si="6"/>
        <v>32090.48</v>
      </c>
    </row>
    <row r="392" spans="1:7" s="1173" customFormat="1" ht="12.75" customHeight="1" x14ac:dyDescent="0.2">
      <c r="A392" s="1171" t="s">
        <v>2389</v>
      </c>
      <c r="B392" s="1174">
        <v>9202.2199999999993</v>
      </c>
      <c r="C392" s="1174">
        <v>9202.223</v>
      </c>
      <c r="D392" s="1174">
        <v>36</v>
      </c>
      <c r="E392" s="1174">
        <v>36</v>
      </c>
      <c r="F392" s="1172">
        <f t="shared" si="6"/>
        <v>9238.2199999999993</v>
      </c>
      <c r="G392" s="1172">
        <f t="shared" si="6"/>
        <v>9238.223</v>
      </c>
    </row>
    <row r="393" spans="1:7" s="1173" customFormat="1" ht="12.75" customHeight="1" x14ac:dyDescent="0.2">
      <c r="A393" s="1171" t="s">
        <v>2390</v>
      </c>
      <c r="B393" s="1174">
        <v>25495.61</v>
      </c>
      <c r="C393" s="1174">
        <v>25495.612999999998</v>
      </c>
      <c r="D393" s="1174">
        <v>146</v>
      </c>
      <c r="E393" s="1174">
        <v>146</v>
      </c>
      <c r="F393" s="1172">
        <f t="shared" si="6"/>
        <v>25641.61</v>
      </c>
      <c r="G393" s="1172">
        <f t="shared" si="6"/>
        <v>25641.612999999998</v>
      </c>
    </row>
    <row r="394" spans="1:7" s="1173" customFormat="1" ht="12.75" customHeight="1" x14ac:dyDescent="0.2">
      <c r="A394" s="1171" t="s">
        <v>2391</v>
      </c>
      <c r="B394" s="1174">
        <v>19507.489999999998</v>
      </c>
      <c r="C394" s="1174">
        <v>19507.487000000001</v>
      </c>
      <c r="D394" s="1174">
        <v>0</v>
      </c>
      <c r="E394" s="1174">
        <v>0</v>
      </c>
      <c r="F394" s="1172">
        <f t="shared" si="6"/>
        <v>19507.489999999998</v>
      </c>
      <c r="G394" s="1172">
        <f t="shared" si="6"/>
        <v>19507.487000000001</v>
      </c>
    </row>
    <row r="395" spans="1:7" s="1173" customFormat="1" ht="12.75" customHeight="1" x14ac:dyDescent="0.2">
      <c r="A395" s="1171" t="s">
        <v>2392</v>
      </c>
      <c r="B395" s="1174">
        <v>28241.03</v>
      </c>
      <c r="C395" s="1174">
        <v>28241.024000000001</v>
      </c>
      <c r="D395" s="1174">
        <v>164</v>
      </c>
      <c r="E395" s="1174">
        <v>164</v>
      </c>
      <c r="F395" s="1172">
        <f t="shared" si="6"/>
        <v>28405.03</v>
      </c>
      <c r="G395" s="1172">
        <f t="shared" si="6"/>
        <v>28405.024000000001</v>
      </c>
    </row>
    <row r="396" spans="1:7" s="1173" customFormat="1" ht="12.75" customHeight="1" x14ac:dyDescent="0.2">
      <c r="A396" s="1171" t="s">
        <v>2393</v>
      </c>
      <c r="B396" s="1174">
        <v>7825.77</v>
      </c>
      <c r="C396" s="1174">
        <v>7812.3890000000001</v>
      </c>
      <c r="D396" s="1174">
        <v>36</v>
      </c>
      <c r="E396" s="1174">
        <v>36</v>
      </c>
      <c r="F396" s="1172">
        <f t="shared" si="6"/>
        <v>7861.77</v>
      </c>
      <c r="G396" s="1172">
        <f t="shared" si="6"/>
        <v>7848.3890000000001</v>
      </c>
    </row>
    <row r="397" spans="1:7" s="1173" customFormat="1" ht="12.75" customHeight="1" x14ac:dyDescent="0.2">
      <c r="A397" s="1171" t="s">
        <v>2394</v>
      </c>
      <c r="B397" s="1174">
        <v>11797.64</v>
      </c>
      <c r="C397" s="1174">
        <v>11731.450999999999</v>
      </c>
      <c r="D397" s="1174">
        <v>0</v>
      </c>
      <c r="E397" s="1174">
        <v>0</v>
      </c>
      <c r="F397" s="1172">
        <f t="shared" si="6"/>
        <v>11797.64</v>
      </c>
      <c r="G397" s="1172">
        <f t="shared" si="6"/>
        <v>11731.450999999999</v>
      </c>
    </row>
    <row r="398" spans="1:7" s="1173" customFormat="1" ht="12.75" customHeight="1" x14ac:dyDescent="0.2">
      <c r="A398" s="1171" t="s">
        <v>2395</v>
      </c>
      <c r="B398" s="1174">
        <v>15203.75</v>
      </c>
      <c r="C398" s="1174">
        <v>15176.99</v>
      </c>
      <c r="D398" s="1174">
        <v>0</v>
      </c>
      <c r="E398" s="1174">
        <v>0</v>
      </c>
      <c r="F398" s="1172">
        <f t="shared" si="6"/>
        <v>15203.75</v>
      </c>
      <c r="G398" s="1172">
        <f t="shared" si="6"/>
        <v>15176.99</v>
      </c>
    </row>
    <row r="399" spans="1:7" s="1173" customFormat="1" ht="12.75" customHeight="1" x14ac:dyDescent="0.2">
      <c r="A399" s="1171" t="s">
        <v>2396</v>
      </c>
      <c r="B399" s="1174">
        <v>38534.42</v>
      </c>
      <c r="C399" s="1174">
        <v>38534.421000000002</v>
      </c>
      <c r="D399" s="1174">
        <v>0</v>
      </c>
      <c r="E399" s="1174">
        <v>0</v>
      </c>
      <c r="F399" s="1172">
        <f t="shared" si="6"/>
        <v>38534.42</v>
      </c>
      <c r="G399" s="1172">
        <f t="shared" si="6"/>
        <v>38534.421000000002</v>
      </c>
    </row>
    <row r="400" spans="1:7" s="1173" customFormat="1" ht="12.75" customHeight="1" x14ac:dyDescent="0.2">
      <c r="A400" s="1171" t="s">
        <v>2397</v>
      </c>
      <c r="B400" s="1174">
        <v>22457.94</v>
      </c>
      <c r="C400" s="1174">
        <v>22457.941999999999</v>
      </c>
      <c r="D400" s="1174">
        <v>0</v>
      </c>
      <c r="E400" s="1174">
        <v>0</v>
      </c>
      <c r="F400" s="1172">
        <f t="shared" si="6"/>
        <v>22457.94</v>
      </c>
      <c r="G400" s="1172">
        <f t="shared" si="6"/>
        <v>22457.941999999999</v>
      </c>
    </row>
    <row r="401" spans="1:7" s="1173" customFormat="1" ht="12.75" customHeight="1" x14ac:dyDescent="0.2">
      <c r="A401" s="1171" t="s">
        <v>2398</v>
      </c>
      <c r="B401" s="1174">
        <v>20701.46</v>
      </c>
      <c r="C401" s="1174">
        <v>20684.863999999998</v>
      </c>
      <c r="D401" s="1174">
        <v>0</v>
      </c>
      <c r="E401" s="1174">
        <v>0</v>
      </c>
      <c r="F401" s="1172">
        <f t="shared" si="6"/>
        <v>20701.46</v>
      </c>
      <c r="G401" s="1172">
        <f t="shared" si="6"/>
        <v>20684.863999999998</v>
      </c>
    </row>
    <row r="402" spans="1:7" s="1173" customFormat="1" ht="12.75" customHeight="1" x14ac:dyDescent="0.2">
      <c r="A402" s="1171" t="s">
        <v>2399</v>
      </c>
      <c r="B402" s="1174">
        <v>3767.45</v>
      </c>
      <c r="C402" s="1174">
        <v>3767.4470000000001</v>
      </c>
      <c r="D402" s="1174">
        <v>20</v>
      </c>
      <c r="E402" s="1174">
        <v>20</v>
      </c>
      <c r="F402" s="1172">
        <f t="shared" si="6"/>
        <v>3787.45</v>
      </c>
      <c r="G402" s="1172">
        <f t="shared" si="6"/>
        <v>3787.4470000000001</v>
      </c>
    </row>
    <row r="403" spans="1:7" s="1173" customFormat="1" ht="12.75" customHeight="1" x14ac:dyDescent="0.2">
      <c r="A403" s="1171" t="s">
        <v>3956</v>
      </c>
      <c r="B403" s="1174">
        <v>34322.89</v>
      </c>
      <c r="C403" s="1174">
        <v>34322.89</v>
      </c>
      <c r="D403" s="1174">
        <v>642</v>
      </c>
      <c r="E403" s="1174">
        <v>366</v>
      </c>
      <c r="F403" s="1172">
        <f t="shared" si="6"/>
        <v>34964.89</v>
      </c>
      <c r="G403" s="1172">
        <f t="shared" si="6"/>
        <v>34688.89</v>
      </c>
    </row>
    <row r="404" spans="1:7" s="1173" customFormat="1" ht="12.75" customHeight="1" x14ac:dyDescent="0.2">
      <c r="A404" s="1171" t="s">
        <v>2400</v>
      </c>
      <c r="B404" s="1174">
        <v>28314.690000000002</v>
      </c>
      <c r="C404" s="1174">
        <v>28314.687000000002</v>
      </c>
      <c r="D404" s="1174">
        <v>256</v>
      </c>
      <c r="E404" s="1174">
        <v>256</v>
      </c>
      <c r="F404" s="1172">
        <f t="shared" si="6"/>
        <v>28570.690000000002</v>
      </c>
      <c r="G404" s="1172">
        <f t="shared" si="6"/>
        <v>28570.687000000002</v>
      </c>
    </row>
    <row r="405" spans="1:7" s="1173" customFormat="1" ht="12.75" customHeight="1" x14ac:dyDescent="0.2">
      <c r="A405" s="1171" t="s">
        <v>2401</v>
      </c>
      <c r="B405" s="1174">
        <v>34760.199999999997</v>
      </c>
      <c r="C405" s="1174">
        <v>34745.207000000002</v>
      </c>
      <c r="D405" s="1174">
        <v>65.680000000000007</v>
      </c>
      <c r="E405" s="1174">
        <v>65.682999999999993</v>
      </c>
      <c r="F405" s="1172">
        <f t="shared" si="6"/>
        <v>34825.879999999997</v>
      </c>
      <c r="G405" s="1172">
        <f t="shared" si="6"/>
        <v>34810.89</v>
      </c>
    </row>
    <row r="406" spans="1:7" s="1173" customFormat="1" ht="12.75" customHeight="1" x14ac:dyDescent="0.2">
      <c r="A406" s="1171" t="s">
        <v>2402</v>
      </c>
      <c r="B406" s="1174">
        <v>37537.589999999997</v>
      </c>
      <c r="C406" s="1174">
        <v>37537.581000000006</v>
      </c>
      <c r="D406" s="1174">
        <v>0</v>
      </c>
      <c r="E406" s="1174">
        <v>0</v>
      </c>
      <c r="F406" s="1172">
        <f t="shared" si="6"/>
        <v>37537.589999999997</v>
      </c>
      <c r="G406" s="1172">
        <f t="shared" si="6"/>
        <v>37537.581000000006</v>
      </c>
    </row>
    <row r="407" spans="1:7" s="1173" customFormat="1" ht="12.75" customHeight="1" x14ac:dyDescent="0.2">
      <c r="A407" s="1171" t="s">
        <v>2403</v>
      </c>
      <c r="B407" s="1174">
        <v>41344.46</v>
      </c>
      <c r="C407" s="1174">
        <v>41344.462</v>
      </c>
      <c r="D407" s="1174">
        <v>256</v>
      </c>
      <c r="E407" s="1174">
        <v>256</v>
      </c>
      <c r="F407" s="1172">
        <f t="shared" si="6"/>
        <v>41600.46</v>
      </c>
      <c r="G407" s="1172">
        <f t="shared" si="6"/>
        <v>41600.462</v>
      </c>
    </row>
    <row r="408" spans="1:7" s="1173" customFormat="1" ht="12.75" customHeight="1" x14ac:dyDescent="0.2">
      <c r="A408" s="1171" t="s">
        <v>2404</v>
      </c>
      <c r="B408" s="1174">
        <v>25857.480000000003</v>
      </c>
      <c r="C408" s="1174">
        <v>25826.287000000004</v>
      </c>
      <c r="D408" s="1174">
        <v>73</v>
      </c>
      <c r="E408" s="1174">
        <v>73</v>
      </c>
      <c r="F408" s="1172">
        <f t="shared" si="6"/>
        <v>25930.480000000003</v>
      </c>
      <c r="G408" s="1172">
        <f t="shared" si="6"/>
        <v>25899.287000000004</v>
      </c>
    </row>
    <row r="409" spans="1:7" s="1173" customFormat="1" ht="12.75" customHeight="1" x14ac:dyDescent="0.2">
      <c r="A409" s="1171" t="s">
        <v>2405</v>
      </c>
      <c r="B409" s="1174">
        <v>42663.22</v>
      </c>
      <c r="C409" s="1174">
        <v>42663.220999999998</v>
      </c>
      <c r="D409" s="1174">
        <v>91</v>
      </c>
      <c r="E409" s="1174">
        <v>91</v>
      </c>
      <c r="F409" s="1172">
        <f t="shared" si="6"/>
        <v>42754.22</v>
      </c>
      <c r="G409" s="1172">
        <f t="shared" si="6"/>
        <v>42754.220999999998</v>
      </c>
    </row>
    <row r="410" spans="1:7" s="1173" customFormat="1" ht="12.75" customHeight="1" x14ac:dyDescent="0.2">
      <c r="A410" s="1171" t="s">
        <v>2406</v>
      </c>
      <c r="B410" s="1174">
        <v>9105.08</v>
      </c>
      <c r="C410" s="1174">
        <v>9105.0650000000005</v>
      </c>
      <c r="D410" s="1174">
        <v>0</v>
      </c>
      <c r="E410" s="1174">
        <v>0</v>
      </c>
      <c r="F410" s="1172">
        <f t="shared" si="6"/>
        <v>9105.08</v>
      </c>
      <c r="G410" s="1172">
        <f t="shared" si="6"/>
        <v>9105.0650000000005</v>
      </c>
    </row>
    <row r="411" spans="1:7" s="1173" customFormat="1" ht="12.75" customHeight="1" x14ac:dyDescent="0.2">
      <c r="A411" s="1171" t="s">
        <v>2407</v>
      </c>
      <c r="B411" s="1174">
        <v>15212.75</v>
      </c>
      <c r="C411" s="1174">
        <v>15212.751</v>
      </c>
      <c r="D411" s="1174">
        <v>0</v>
      </c>
      <c r="E411" s="1174">
        <v>0</v>
      </c>
      <c r="F411" s="1172">
        <f t="shared" si="6"/>
        <v>15212.75</v>
      </c>
      <c r="G411" s="1172">
        <f t="shared" si="6"/>
        <v>15212.751</v>
      </c>
    </row>
    <row r="412" spans="1:7" s="1173" customFormat="1" ht="12.75" customHeight="1" x14ac:dyDescent="0.2">
      <c r="A412" s="1171" t="s">
        <v>2408</v>
      </c>
      <c r="B412" s="1174">
        <v>10428.84</v>
      </c>
      <c r="C412" s="1174">
        <v>10428.84</v>
      </c>
      <c r="D412" s="1174">
        <v>0</v>
      </c>
      <c r="E412" s="1174">
        <v>0</v>
      </c>
      <c r="F412" s="1172">
        <f t="shared" si="6"/>
        <v>10428.84</v>
      </c>
      <c r="G412" s="1172">
        <f t="shared" si="6"/>
        <v>10428.84</v>
      </c>
    </row>
    <row r="413" spans="1:7" s="1173" customFormat="1" ht="12.75" customHeight="1" x14ac:dyDescent="0.2">
      <c r="A413" s="1171" t="s">
        <v>2409</v>
      </c>
      <c r="B413" s="1174">
        <v>15246.84</v>
      </c>
      <c r="C413" s="1174">
        <v>15246.841</v>
      </c>
      <c r="D413" s="1174">
        <v>0</v>
      </c>
      <c r="E413" s="1174">
        <v>0</v>
      </c>
      <c r="F413" s="1172">
        <f t="shared" si="6"/>
        <v>15246.84</v>
      </c>
      <c r="G413" s="1172">
        <f t="shared" si="6"/>
        <v>15246.841</v>
      </c>
    </row>
    <row r="414" spans="1:7" s="1173" customFormat="1" ht="12.75" customHeight="1" x14ac:dyDescent="0.2">
      <c r="A414" s="1171" t="s">
        <v>2410</v>
      </c>
      <c r="B414" s="1174">
        <v>14857.54</v>
      </c>
      <c r="C414" s="1174">
        <v>14857.54</v>
      </c>
      <c r="D414" s="1174">
        <v>201</v>
      </c>
      <c r="E414" s="1174">
        <v>201</v>
      </c>
      <c r="F414" s="1172">
        <f t="shared" si="6"/>
        <v>15058.54</v>
      </c>
      <c r="G414" s="1172">
        <f t="shared" si="6"/>
        <v>15058.54</v>
      </c>
    </row>
    <row r="415" spans="1:7" s="1173" customFormat="1" ht="12.75" customHeight="1" x14ac:dyDescent="0.2">
      <c r="A415" s="1171" t="s">
        <v>2411</v>
      </c>
      <c r="B415" s="1174">
        <v>49757.78</v>
      </c>
      <c r="C415" s="1174">
        <v>49757.784000000007</v>
      </c>
      <c r="D415" s="1174">
        <v>256</v>
      </c>
      <c r="E415" s="1174">
        <v>256</v>
      </c>
      <c r="F415" s="1172">
        <f t="shared" si="6"/>
        <v>50013.78</v>
      </c>
      <c r="G415" s="1172">
        <f t="shared" si="6"/>
        <v>50013.784000000007</v>
      </c>
    </row>
    <row r="416" spans="1:7" s="1173" customFormat="1" ht="12.75" customHeight="1" x14ac:dyDescent="0.2">
      <c r="A416" s="1171" t="s">
        <v>2412</v>
      </c>
      <c r="B416" s="1174">
        <v>55871.880000000005</v>
      </c>
      <c r="C416" s="1174">
        <v>55871.876000000004</v>
      </c>
      <c r="D416" s="1174">
        <v>347</v>
      </c>
      <c r="E416" s="1174">
        <v>335.33</v>
      </c>
      <c r="F416" s="1172">
        <f t="shared" si="6"/>
        <v>56218.880000000005</v>
      </c>
      <c r="G416" s="1172">
        <f t="shared" si="6"/>
        <v>56207.206000000006</v>
      </c>
    </row>
    <row r="417" spans="1:7" s="1173" customFormat="1" ht="12.75" customHeight="1" x14ac:dyDescent="0.2">
      <c r="A417" s="1171" t="s">
        <v>2413</v>
      </c>
      <c r="B417" s="1174">
        <v>10172.56</v>
      </c>
      <c r="C417" s="1174">
        <v>10172.557000000001</v>
      </c>
      <c r="D417" s="1174">
        <v>55.05</v>
      </c>
      <c r="E417" s="1174">
        <v>55.048000000000002</v>
      </c>
      <c r="F417" s="1172">
        <f t="shared" si="6"/>
        <v>10227.609999999999</v>
      </c>
      <c r="G417" s="1172">
        <f t="shared" si="6"/>
        <v>10227.605000000001</v>
      </c>
    </row>
    <row r="418" spans="1:7" s="1173" customFormat="1" ht="12.75" customHeight="1" x14ac:dyDescent="0.2">
      <c r="A418" s="1171" t="s">
        <v>2414</v>
      </c>
      <c r="B418" s="1174">
        <v>18934.93</v>
      </c>
      <c r="C418" s="1174">
        <v>18934.931</v>
      </c>
      <c r="D418" s="1174">
        <v>0</v>
      </c>
      <c r="E418" s="1174">
        <v>0</v>
      </c>
      <c r="F418" s="1172">
        <f t="shared" si="6"/>
        <v>18934.93</v>
      </c>
      <c r="G418" s="1172">
        <f t="shared" si="6"/>
        <v>18934.931</v>
      </c>
    </row>
    <row r="419" spans="1:7" s="1173" customFormat="1" ht="12.75" customHeight="1" x14ac:dyDescent="0.2">
      <c r="A419" s="1171" t="s">
        <v>2415</v>
      </c>
      <c r="B419" s="1174">
        <v>43095.109999999993</v>
      </c>
      <c r="C419" s="1174">
        <v>43095.11</v>
      </c>
      <c r="D419" s="1174">
        <v>36</v>
      </c>
      <c r="E419" s="1174">
        <v>36</v>
      </c>
      <c r="F419" s="1172">
        <f t="shared" si="6"/>
        <v>43131.109999999993</v>
      </c>
      <c r="G419" s="1172">
        <f t="shared" si="6"/>
        <v>43131.11</v>
      </c>
    </row>
    <row r="420" spans="1:7" s="1173" customFormat="1" ht="12.75" customHeight="1" x14ac:dyDescent="0.2">
      <c r="A420" s="1171" t="s">
        <v>2416</v>
      </c>
      <c r="B420" s="1174">
        <v>17897.82</v>
      </c>
      <c r="C420" s="1174">
        <v>17897.819</v>
      </c>
      <c r="D420" s="1174">
        <v>36</v>
      </c>
      <c r="E420" s="1174">
        <v>36</v>
      </c>
      <c r="F420" s="1172">
        <f t="shared" si="6"/>
        <v>17933.82</v>
      </c>
      <c r="G420" s="1172">
        <f t="shared" si="6"/>
        <v>17933.819</v>
      </c>
    </row>
    <row r="421" spans="1:7" s="1173" customFormat="1" ht="12.75" customHeight="1" x14ac:dyDescent="0.2">
      <c r="A421" s="1171" t="s">
        <v>2417</v>
      </c>
      <c r="B421" s="1174">
        <v>21323.56</v>
      </c>
      <c r="C421" s="1174">
        <v>21323.555999999997</v>
      </c>
      <c r="D421" s="1174">
        <v>20</v>
      </c>
      <c r="E421" s="1174">
        <v>20</v>
      </c>
      <c r="F421" s="1172">
        <f t="shared" si="6"/>
        <v>21343.56</v>
      </c>
      <c r="G421" s="1172">
        <f t="shared" si="6"/>
        <v>21343.555999999997</v>
      </c>
    </row>
    <row r="422" spans="1:7" s="1173" customFormat="1" ht="12.75" customHeight="1" x14ac:dyDescent="0.2">
      <c r="A422" s="1171" t="s">
        <v>2418</v>
      </c>
      <c r="B422" s="1174">
        <v>7490.71</v>
      </c>
      <c r="C422" s="1174">
        <v>7490.7060000000001</v>
      </c>
      <c r="D422" s="1174">
        <v>0</v>
      </c>
      <c r="E422" s="1174">
        <v>0</v>
      </c>
      <c r="F422" s="1172">
        <f t="shared" si="6"/>
        <v>7490.71</v>
      </c>
      <c r="G422" s="1172">
        <f t="shared" si="6"/>
        <v>7490.7060000000001</v>
      </c>
    </row>
    <row r="423" spans="1:7" s="1173" customFormat="1" ht="12.75" customHeight="1" x14ac:dyDescent="0.2">
      <c r="A423" s="1171" t="s">
        <v>2419</v>
      </c>
      <c r="B423" s="1174">
        <v>14049.58</v>
      </c>
      <c r="C423" s="1174">
        <v>14048.378999999999</v>
      </c>
      <c r="D423" s="1174">
        <v>0</v>
      </c>
      <c r="E423" s="1174">
        <v>0</v>
      </c>
      <c r="F423" s="1172">
        <f t="shared" si="6"/>
        <v>14049.58</v>
      </c>
      <c r="G423" s="1172">
        <f t="shared" si="6"/>
        <v>14048.378999999999</v>
      </c>
    </row>
    <row r="424" spans="1:7" s="1173" customFormat="1" ht="12.75" customHeight="1" x14ac:dyDescent="0.2">
      <c r="A424" s="1171" t="s">
        <v>2420</v>
      </c>
      <c r="B424" s="1174">
        <v>16529.73</v>
      </c>
      <c r="C424" s="1174">
        <v>16529.726000000002</v>
      </c>
      <c r="D424" s="1174">
        <v>0</v>
      </c>
      <c r="E424" s="1174">
        <v>0</v>
      </c>
      <c r="F424" s="1172">
        <f t="shared" si="6"/>
        <v>16529.73</v>
      </c>
      <c r="G424" s="1172">
        <f t="shared" si="6"/>
        <v>16529.726000000002</v>
      </c>
    </row>
    <row r="425" spans="1:7" s="1173" customFormat="1" ht="12.75" customHeight="1" x14ac:dyDescent="0.2">
      <c r="A425" s="1171" t="s">
        <v>2421</v>
      </c>
      <c r="B425" s="1174">
        <v>31183.59</v>
      </c>
      <c r="C425" s="1174">
        <v>31183.586000000003</v>
      </c>
      <c r="D425" s="1174">
        <v>89.05</v>
      </c>
      <c r="E425" s="1174">
        <v>89.048000000000002</v>
      </c>
      <c r="F425" s="1172">
        <f t="shared" si="6"/>
        <v>31272.639999999999</v>
      </c>
      <c r="G425" s="1172">
        <f t="shared" si="6"/>
        <v>31272.634000000002</v>
      </c>
    </row>
    <row r="426" spans="1:7" s="1173" customFormat="1" ht="12.75" customHeight="1" x14ac:dyDescent="0.2">
      <c r="A426" s="1171" t="s">
        <v>2422</v>
      </c>
      <c r="B426" s="1174">
        <v>9174.84</v>
      </c>
      <c r="C426" s="1174">
        <v>9174.8350000000009</v>
      </c>
      <c r="D426" s="1174">
        <v>0</v>
      </c>
      <c r="E426" s="1174">
        <v>0</v>
      </c>
      <c r="F426" s="1172">
        <f t="shared" si="6"/>
        <v>9174.84</v>
      </c>
      <c r="G426" s="1172">
        <f t="shared" si="6"/>
        <v>9174.8350000000009</v>
      </c>
    </row>
    <row r="427" spans="1:7" s="1173" customFormat="1" ht="12.75" customHeight="1" x14ac:dyDescent="0.2">
      <c r="A427" s="1171" t="s">
        <v>2423</v>
      </c>
      <c r="B427" s="1174">
        <v>11127.68</v>
      </c>
      <c r="C427" s="1174">
        <v>11127.683999999999</v>
      </c>
      <c r="D427" s="1174">
        <v>20</v>
      </c>
      <c r="E427" s="1174">
        <v>20</v>
      </c>
      <c r="F427" s="1172">
        <f t="shared" si="6"/>
        <v>11147.68</v>
      </c>
      <c r="G427" s="1172">
        <f t="shared" si="6"/>
        <v>11147.683999999999</v>
      </c>
    </row>
    <row r="428" spans="1:7" s="1173" customFormat="1" ht="12.75" customHeight="1" x14ac:dyDescent="0.2">
      <c r="A428" s="1171" t="s">
        <v>2424</v>
      </c>
      <c r="B428" s="1174">
        <v>9344.9599999999991</v>
      </c>
      <c r="C428" s="1174">
        <v>9344.9599999999991</v>
      </c>
      <c r="D428" s="1174">
        <v>36</v>
      </c>
      <c r="E428" s="1174">
        <v>36</v>
      </c>
      <c r="F428" s="1172">
        <f t="shared" si="6"/>
        <v>9380.9599999999991</v>
      </c>
      <c r="G428" s="1172">
        <f t="shared" si="6"/>
        <v>9380.9599999999991</v>
      </c>
    </row>
    <row r="429" spans="1:7" s="1173" customFormat="1" ht="12.75" customHeight="1" x14ac:dyDescent="0.2">
      <c r="A429" s="1171" t="s">
        <v>2425</v>
      </c>
      <c r="B429" s="1174">
        <v>7052.7900000000009</v>
      </c>
      <c r="C429" s="1174">
        <v>7045.2929999999997</v>
      </c>
      <c r="D429" s="1174">
        <v>0</v>
      </c>
      <c r="E429" s="1174">
        <v>0</v>
      </c>
      <c r="F429" s="1172">
        <f t="shared" si="6"/>
        <v>7052.7900000000009</v>
      </c>
      <c r="G429" s="1172">
        <f t="shared" si="6"/>
        <v>7045.2929999999997</v>
      </c>
    </row>
    <row r="430" spans="1:7" s="1173" customFormat="1" ht="12.75" customHeight="1" x14ac:dyDescent="0.2">
      <c r="A430" s="1171" t="s">
        <v>2426</v>
      </c>
      <c r="B430" s="1174">
        <v>6624.48</v>
      </c>
      <c r="C430" s="1174">
        <v>6624.48</v>
      </c>
      <c r="D430" s="1174">
        <v>0</v>
      </c>
      <c r="E430" s="1174">
        <v>0</v>
      </c>
      <c r="F430" s="1172">
        <f t="shared" si="6"/>
        <v>6624.48</v>
      </c>
      <c r="G430" s="1172">
        <f t="shared" si="6"/>
        <v>6624.48</v>
      </c>
    </row>
    <row r="431" spans="1:7" s="1173" customFormat="1" ht="12.75" customHeight="1" x14ac:dyDescent="0.2">
      <c r="A431" s="1171" t="s">
        <v>2427</v>
      </c>
      <c r="B431" s="1174">
        <v>43450.19</v>
      </c>
      <c r="C431" s="1174">
        <v>43450.186999999998</v>
      </c>
      <c r="D431" s="1174">
        <v>250.28</v>
      </c>
      <c r="E431" s="1174">
        <v>249.84299999999999</v>
      </c>
      <c r="F431" s="1172">
        <f t="shared" si="6"/>
        <v>43700.47</v>
      </c>
      <c r="G431" s="1172">
        <f t="shared" si="6"/>
        <v>43700.03</v>
      </c>
    </row>
    <row r="432" spans="1:7" s="1173" customFormat="1" ht="12.75" customHeight="1" x14ac:dyDescent="0.2">
      <c r="A432" s="1171" t="s">
        <v>2428</v>
      </c>
      <c r="B432" s="1174">
        <v>14866.48</v>
      </c>
      <c r="C432" s="1174">
        <v>14866.474999999999</v>
      </c>
      <c r="D432" s="1174">
        <v>20</v>
      </c>
      <c r="E432" s="1174">
        <v>20</v>
      </c>
      <c r="F432" s="1172">
        <f t="shared" si="6"/>
        <v>14886.48</v>
      </c>
      <c r="G432" s="1172">
        <f t="shared" si="6"/>
        <v>14886.474999999999</v>
      </c>
    </row>
    <row r="433" spans="1:7" s="1173" customFormat="1" ht="12.75" customHeight="1" x14ac:dyDescent="0.2">
      <c r="A433" s="1171" t="s">
        <v>2429</v>
      </c>
      <c r="B433" s="1174">
        <v>10123.39</v>
      </c>
      <c r="C433" s="1174">
        <v>10121.379999999999</v>
      </c>
      <c r="D433" s="1174">
        <v>36</v>
      </c>
      <c r="E433" s="1174">
        <v>36</v>
      </c>
      <c r="F433" s="1172">
        <f t="shared" si="6"/>
        <v>10159.39</v>
      </c>
      <c r="G433" s="1172">
        <f t="shared" si="6"/>
        <v>10157.379999999999</v>
      </c>
    </row>
    <row r="434" spans="1:7" s="1173" customFormat="1" ht="12.75" customHeight="1" x14ac:dyDescent="0.2">
      <c r="A434" s="1171" t="s">
        <v>2430</v>
      </c>
      <c r="B434" s="1174">
        <v>23997.07</v>
      </c>
      <c r="C434" s="1174">
        <v>23997.067999999999</v>
      </c>
      <c r="D434" s="1174">
        <v>20</v>
      </c>
      <c r="E434" s="1174">
        <v>20</v>
      </c>
      <c r="F434" s="1172">
        <f t="shared" si="6"/>
        <v>24017.07</v>
      </c>
      <c r="G434" s="1172">
        <f t="shared" si="6"/>
        <v>24017.067999999999</v>
      </c>
    </row>
    <row r="435" spans="1:7" s="1173" customFormat="1" ht="12.75" customHeight="1" x14ac:dyDescent="0.2">
      <c r="A435" s="1171" t="s">
        <v>2431</v>
      </c>
      <c r="B435" s="1174">
        <v>44741.919999999998</v>
      </c>
      <c r="C435" s="1174">
        <v>44703.655000000006</v>
      </c>
      <c r="D435" s="1174">
        <v>695.32999999999993</v>
      </c>
      <c r="E435" s="1174">
        <v>695.33400000000006</v>
      </c>
      <c r="F435" s="1172">
        <f t="shared" si="6"/>
        <v>45437.25</v>
      </c>
      <c r="G435" s="1172">
        <f t="shared" si="6"/>
        <v>45398.989000000009</v>
      </c>
    </row>
    <row r="436" spans="1:7" s="1173" customFormat="1" ht="12.75" customHeight="1" x14ac:dyDescent="0.2">
      <c r="A436" s="1171" t="s">
        <v>2432</v>
      </c>
      <c r="B436" s="1174">
        <v>20789.809999999998</v>
      </c>
      <c r="C436" s="1174">
        <v>20789.802</v>
      </c>
      <c r="D436" s="1174">
        <v>0</v>
      </c>
      <c r="E436" s="1174">
        <v>0</v>
      </c>
      <c r="F436" s="1172">
        <f t="shared" si="6"/>
        <v>20789.809999999998</v>
      </c>
      <c r="G436" s="1172">
        <f t="shared" si="6"/>
        <v>20789.802</v>
      </c>
    </row>
    <row r="437" spans="1:7" s="1173" customFormat="1" ht="12.75" customHeight="1" x14ac:dyDescent="0.2">
      <c r="A437" s="1171" t="s">
        <v>2433</v>
      </c>
      <c r="B437" s="1174">
        <v>23676.7</v>
      </c>
      <c r="C437" s="1174">
        <v>23676.699000000001</v>
      </c>
      <c r="D437" s="1174">
        <v>0</v>
      </c>
      <c r="E437" s="1174">
        <v>0</v>
      </c>
      <c r="F437" s="1172">
        <f t="shared" si="6"/>
        <v>23676.7</v>
      </c>
      <c r="G437" s="1172">
        <f t="shared" si="6"/>
        <v>23676.699000000001</v>
      </c>
    </row>
    <row r="438" spans="1:7" s="1173" customFormat="1" ht="12.75" customHeight="1" x14ac:dyDescent="0.2">
      <c r="A438" s="1171" t="s">
        <v>2434</v>
      </c>
      <c r="B438" s="1174">
        <v>8532.9599999999991</v>
      </c>
      <c r="C438" s="1174">
        <v>8532.9600000000009</v>
      </c>
      <c r="D438" s="1174">
        <v>0</v>
      </c>
      <c r="E438" s="1174">
        <v>0</v>
      </c>
      <c r="F438" s="1172">
        <f t="shared" si="6"/>
        <v>8532.9599999999991</v>
      </c>
      <c r="G438" s="1172">
        <f t="shared" si="6"/>
        <v>8532.9600000000009</v>
      </c>
    </row>
    <row r="439" spans="1:7" s="1173" customFormat="1" ht="12.75" customHeight="1" x14ac:dyDescent="0.2">
      <c r="A439" s="1171" t="s">
        <v>2435</v>
      </c>
      <c r="B439" s="1174">
        <v>57454.479999999996</v>
      </c>
      <c r="C439" s="1174">
        <v>57454.465000000004</v>
      </c>
      <c r="D439" s="1174">
        <v>36</v>
      </c>
      <c r="E439" s="1174">
        <v>36</v>
      </c>
      <c r="F439" s="1172">
        <f t="shared" si="6"/>
        <v>57490.479999999996</v>
      </c>
      <c r="G439" s="1172">
        <f t="shared" si="6"/>
        <v>57490.465000000004</v>
      </c>
    </row>
    <row r="440" spans="1:7" s="1173" customFormat="1" ht="12.75" customHeight="1" x14ac:dyDescent="0.2">
      <c r="A440" s="1171" t="s">
        <v>2436</v>
      </c>
      <c r="B440" s="1174">
        <v>5740.26</v>
      </c>
      <c r="C440" s="1174">
        <v>5740.26</v>
      </c>
      <c r="D440" s="1174">
        <v>20</v>
      </c>
      <c r="E440" s="1174">
        <v>20</v>
      </c>
      <c r="F440" s="1172">
        <f t="shared" si="6"/>
        <v>5760.26</v>
      </c>
      <c r="G440" s="1172">
        <f t="shared" si="6"/>
        <v>5760.26</v>
      </c>
    </row>
    <row r="441" spans="1:7" s="1173" customFormat="1" ht="12.75" customHeight="1" x14ac:dyDescent="0.2">
      <c r="A441" s="1171" t="s">
        <v>2437</v>
      </c>
      <c r="B441" s="1174">
        <v>16842.919999999998</v>
      </c>
      <c r="C441" s="1174">
        <v>16842.916000000001</v>
      </c>
      <c r="D441" s="1174">
        <v>0</v>
      </c>
      <c r="E441" s="1174">
        <v>0</v>
      </c>
      <c r="F441" s="1172">
        <f t="shared" si="6"/>
        <v>16842.919999999998</v>
      </c>
      <c r="G441" s="1172">
        <f t="shared" si="6"/>
        <v>16842.916000000001</v>
      </c>
    </row>
    <row r="442" spans="1:7" s="1173" customFormat="1" ht="12.75" customHeight="1" x14ac:dyDescent="0.2">
      <c r="A442" s="1171" t="s">
        <v>2438</v>
      </c>
      <c r="B442" s="1174">
        <v>51720.58</v>
      </c>
      <c r="C442" s="1174">
        <v>51720.580999999998</v>
      </c>
      <c r="D442" s="1174">
        <v>20</v>
      </c>
      <c r="E442" s="1174">
        <v>20</v>
      </c>
      <c r="F442" s="1172">
        <f t="shared" si="6"/>
        <v>51740.58</v>
      </c>
      <c r="G442" s="1172">
        <f t="shared" si="6"/>
        <v>51740.580999999998</v>
      </c>
    </row>
    <row r="443" spans="1:7" s="1173" customFormat="1" ht="12.75" customHeight="1" x14ac:dyDescent="0.2">
      <c r="A443" s="1171" t="s">
        <v>2439</v>
      </c>
      <c r="B443" s="1174">
        <v>43988.05</v>
      </c>
      <c r="C443" s="1174">
        <v>43988.053</v>
      </c>
      <c r="D443" s="1174">
        <v>402</v>
      </c>
      <c r="E443" s="1174">
        <v>402</v>
      </c>
      <c r="F443" s="1172">
        <f t="shared" si="6"/>
        <v>44390.05</v>
      </c>
      <c r="G443" s="1172">
        <f t="shared" si="6"/>
        <v>44390.053</v>
      </c>
    </row>
    <row r="444" spans="1:7" s="1173" customFormat="1" ht="12.75" customHeight="1" x14ac:dyDescent="0.2">
      <c r="A444" s="1171" t="s">
        <v>2440</v>
      </c>
      <c r="B444" s="1174">
        <v>52290.03</v>
      </c>
      <c r="C444" s="1174">
        <v>52290.028000000006</v>
      </c>
      <c r="D444" s="1174">
        <v>402</v>
      </c>
      <c r="E444" s="1174">
        <v>402</v>
      </c>
      <c r="F444" s="1172">
        <f t="shared" si="6"/>
        <v>52692.03</v>
      </c>
      <c r="G444" s="1172">
        <f t="shared" si="6"/>
        <v>52692.028000000006</v>
      </c>
    </row>
    <row r="445" spans="1:7" s="1173" customFormat="1" ht="12.75" customHeight="1" x14ac:dyDescent="0.2">
      <c r="A445" s="1171" t="s">
        <v>2441</v>
      </c>
      <c r="B445" s="1174">
        <v>38694.630000000005</v>
      </c>
      <c r="C445" s="1174">
        <v>38694.627999999997</v>
      </c>
      <c r="D445" s="1174">
        <v>183</v>
      </c>
      <c r="E445" s="1174">
        <v>183</v>
      </c>
      <c r="F445" s="1172">
        <f t="shared" si="6"/>
        <v>38877.630000000005</v>
      </c>
      <c r="G445" s="1172">
        <f t="shared" si="6"/>
        <v>38877.627999999997</v>
      </c>
    </row>
    <row r="446" spans="1:7" s="1173" customFormat="1" ht="12.75" customHeight="1" x14ac:dyDescent="0.2">
      <c r="A446" s="1171" t="s">
        <v>2442</v>
      </c>
      <c r="B446" s="1174">
        <v>37662.85</v>
      </c>
      <c r="C446" s="1174">
        <v>37662.853999999999</v>
      </c>
      <c r="D446" s="1174">
        <v>812.5</v>
      </c>
      <c r="E446" s="1174">
        <v>810.12103999999999</v>
      </c>
      <c r="F446" s="1172">
        <f t="shared" si="6"/>
        <v>38475.35</v>
      </c>
      <c r="G446" s="1172">
        <f t="shared" si="6"/>
        <v>38472.975039999998</v>
      </c>
    </row>
    <row r="447" spans="1:7" s="1173" customFormat="1" ht="12.75" customHeight="1" x14ac:dyDescent="0.2">
      <c r="A447" s="1171" t="s">
        <v>2443</v>
      </c>
      <c r="B447" s="1174">
        <v>24963.329999999998</v>
      </c>
      <c r="C447" s="1174">
        <v>24963.328999999998</v>
      </c>
      <c r="D447" s="1174">
        <v>329</v>
      </c>
      <c r="E447" s="1174">
        <v>329</v>
      </c>
      <c r="F447" s="1172">
        <f t="shared" si="6"/>
        <v>25292.329999999998</v>
      </c>
      <c r="G447" s="1172">
        <f t="shared" si="6"/>
        <v>25292.328999999998</v>
      </c>
    </row>
    <row r="448" spans="1:7" s="1173" customFormat="1" ht="12.75" customHeight="1" x14ac:dyDescent="0.2">
      <c r="A448" s="1171" t="s">
        <v>2444</v>
      </c>
      <c r="B448" s="1174">
        <v>24813.379999999997</v>
      </c>
      <c r="C448" s="1174">
        <v>24810.670999999998</v>
      </c>
      <c r="D448" s="1174">
        <v>36</v>
      </c>
      <c r="E448" s="1174">
        <v>36</v>
      </c>
      <c r="F448" s="1172">
        <f t="shared" si="6"/>
        <v>24849.379999999997</v>
      </c>
      <c r="G448" s="1172">
        <f t="shared" si="6"/>
        <v>24846.670999999998</v>
      </c>
    </row>
    <row r="449" spans="1:7" s="1173" customFormat="1" ht="12.75" customHeight="1" x14ac:dyDescent="0.2">
      <c r="A449" s="1171" t="s">
        <v>2445</v>
      </c>
      <c r="B449" s="1174">
        <v>23488.28</v>
      </c>
      <c r="C449" s="1174">
        <v>23444.342000000001</v>
      </c>
      <c r="D449" s="1174">
        <v>0</v>
      </c>
      <c r="E449" s="1174">
        <v>0</v>
      </c>
      <c r="F449" s="1172">
        <f t="shared" si="6"/>
        <v>23488.28</v>
      </c>
      <c r="G449" s="1172">
        <f t="shared" si="6"/>
        <v>23444.342000000001</v>
      </c>
    </row>
    <row r="450" spans="1:7" s="1173" customFormat="1" ht="12.75" customHeight="1" x14ac:dyDescent="0.2">
      <c r="A450" s="1171" t="s">
        <v>2446</v>
      </c>
      <c r="B450" s="1174">
        <v>39451.910000000003</v>
      </c>
      <c r="C450" s="1174">
        <v>39451.902000000002</v>
      </c>
      <c r="D450" s="1174">
        <v>402</v>
      </c>
      <c r="E450" s="1174">
        <v>402</v>
      </c>
      <c r="F450" s="1172">
        <f t="shared" si="6"/>
        <v>39853.910000000003</v>
      </c>
      <c r="G450" s="1172">
        <f t="shared" si="6"/>
        <v>39853.902000000002</v>
      </c>
    </row>
    <row r="451" spans="1:7" s="1173" customFormat="1" ht="12.75" customHeight="1" x14ac:dyDescent="0.2">
      <c r="A451" s="1171" t="s">
        <v>2447</v>
      </c>
      <c r="B451" s="1174">
        <v>5955.1799999999994</v>
      </c>
      <c r="C451" s="1174">
        <v>5955.1819999999998</v>
      </c>
      <c r="D451" s="1174">
        <v>0</v>
      </c>
      <c r="E451" s="1174">
        <v>0</v>
      </c>
      <c r="F451" s="1172">
        <f t="shared" si="6"/>
        <v>5955.1799999999994</v>
      </c>
      <c r="G451" s="1172">
        <f t="shared" si="6"/>
        <v>5955.1819999999998</v>
      </c>
    </row>
    <row r="452" spans="1:7" s="1173" customFormat="1" ht="12.75" customHeight="1" x14ac:dyDescent="0.2">
      <c r="A452" s="1171" t="s">
        <v>2448</v>
      </c>
      <c r="B452" s="1174">
        <v>30478.02</v>
      </c>
      <c r="C452" s="1174">
        <v>30478.019000000004</v>
      </c>
      <c r="D452" s="1174">
        <v>0</v>
      </c>
      <c r="E452" s="1174">
        <v>0</v>
      </c>
      <c r="F452" s="1172">
        <f t="shared" si="6"/>
        <v>30478.02</v>
      </c>
      <c r="G452" s="1172">
        <f t="shared" si="6"/>
        <v>30478.019000000004</v>
      </c>
    </row>
    <row r="453" spans="1:7" s="1173" customFormat="1" ht="12.75" customHeight="1" x14ac:dyDescent="0.2">
      <c r="A453" s="1171" t="s">
        <v>2449</v>
      </c>
      <c r="B453" s="1174">
        <v>53707.839999999997</v>
      </c>
      <c r="C453" s="1174">
        <v>53707.837</v>
      </c>
      <c r="D453" s="1174">
        <v>0</v>
      </c>
      <c r="E453" s="1174">
        <v>0</v>
      </c>
      <c r="F453" s="1172">
        <f t="shared" si="6"/>
        <v>53707.839999999997</v>
      </c>
      <c r="G453" s="1172">
        <f t="shared" si="6"/>
        <v>53707.837</v>
      </c>
    </row>
    <row r="454" spans="1:7" s="1173" customFormat="1" ht="12.75" customHeight="1" x14ac:dyDescent="0.2">
      <c r="A454" s="1171" t="s">
        <v>2450</v>
      </c>
      <c r="B454" s="1174">
        <v>27346.37</v>
      </c>
      <c r="C454" s="1174">
        <v>27339.542999999998</v>
      </c>
      <c r="D454" s="1174">
        <v>0</v>
      </c>
      <c r="E454" s="1174">
        <v>0</v>
      </c>
      <c r="F454" s="1172">
        <f t="shared" ref="F454:G517" si="7">B454+D454</f>
        <v>27346.37</v>
      </c>
      <c r="G454" s="1172">
        <f t="shared" si="7"/>
        <v>27339.542999999998</v>
      </c>
    </row>
    <row r="455" spans="1:7" s="1173" customFormat="1" ht="12.75" customHeight="1" x14ac:dyDescent="0.2">
      <c r="A455" s="1171" t="s">
        <v>2451</v>
      </c>
      <c r="B455" s="1174">
        <v>9528.43</v>
      </c>
      <c r="C455" s="1174">
        <v>9528.4329999999991</v>
      </c>
      <c r="D455" s="1174">
        <v>11.68</v>
      </c>
      <c r="E455" s="1174">
        <v>11.683</v>
      </c>
      <c r="F455" s="1172">
        <f t="shared" si="7"/>
        <v>9540.11</v>
      </c>
      <c r="G455" s="1172">
        <f t="shared" si="7"/>
        <v>9540.116</v>
      </c>
    </row>
    <row r="456" spans="1:7" s="1173" customFormat="1" ht="12.75" customHeight="1" x14ac:dyDescent="0.2">
      <c r="A456" s="1171" t="s">
        <v>2452</v>
      </c>
      <c r="B456" s="1174">
        <v>12162.630000000001</v>
      </c>
      <c r="C456" s="1174">
        <v>12162.629000000001</v>
      </c>
      <c r="D456" s="1174">
        <v>0</v>
      </c>
      <c r="E456" s="1174">
        <v>0</v>
      </c>
      <c r="F456" s="1172">
        <f t="shared" si="7"/>
        <v>12162.630000000001</v>
      </c>
      <c r="G456" s="1172">
        <f t="shared" si="7"/>
        <v>12162.629000000001</v>
      </c>
    </row>
    <row r="457" spans="1:7" s="1173" customFormat="1" ht="12.75" customHeight="1" x14ac:dyDescent="0.2">
      <c r="A457" s="1171" t="s">
        <v>2453</v>
      </c>
      <c r="B457" s="1174">
        <v>37658.32</v>
      </c>
      <c r="C457" s="1174">
        <v>37658.313999999998</v>
      </c>
      <c r="D457" s="1174">
        <v>677.32999999999993</v>
      </c>
      <c r="E457" s="1174">
        <v>677.33400000000006</v>
      </c>
      <c r="F457" s="1172">
        <f t="shared" si="7"/>
        <v>38335.65</v>
      </c>
      <c r="G457" s="1172">
        <f t="shared" si="7"/>
        <v>38335.648000000001</v>
      </c>
    </row>
    <row r="458" spans="1:7" s="1173" customFormat="1" ht="12.75" customHeight="1" x14ac:dyDescent="0.2">
      <c r="A458" s="1171" t="s">
        <v>2454</v>
      </c>
      <c r="B458" s="1174">
        <v>24352.789999999997</v>
      </c>
      <c r="C458" s="1174">
        <v>24352.787</v>
      </c>
      <c r="D458" s="1174">
        <v>0</v>
      </c>
      <c r="E458" s="1174">
        <v>0</v>
      </c>
      <c r="F458" s="1172">
        <f t="shared" si="7"/>
        <v>24352.789999999997</v>
      </c>
      <c r="G458" s="1172">
        <f t="shared" si="7"/>
        <v>24352.787</v>
      </c>
    </row>
    <row r="459" spans="1:7" s="1173" customFormat="1" ht="12.75" customHeight="1" x14ac:dyDescent="0.2">
      <c r="A459" s="1171" t="s">
        <v>2455</v>
      </c>
      <c r="B459" s="1174">
        <v>40943.39</v>
      </c>
      <c r="C459" s="1174">
        <v>40943.385000000002</v>
      </c>
      <c r="D459" s="1174">
        <v>54</v>
      </c>
      <c r="E459" s="1174">
        <v>54</v>
      </c>
      <c r="F459" s="1172">
        <f t="shared" si="7"/>
        <v>40997.39</v>
      </c>
      <c r="G459" s="1172">
        <f t="shared" si="7"/>
        <v>40997.385000000002</v>
      </c>
    </row>
    <row r="460" spans="1:7" s="1173" customFormat="1" ht="12.75" customHeight="1" x14ac:dyDescent="0.2">
      <c r="A460" s="1171" t="s">
        <v>2456</v>
      </c>
      <c r="B460" s="1174">
        <v>33179.599999999999</v>
      </c>
      <c r="C460" s="1174">
        <v>33179.595000000001</v>
      </c>
      <c r="D460" s="1174">
        <v>109</v>
      </c>
      <c r="E460" s="1174">
        <v>109</v>
      </c>
      <c r="F460" s="1172">
        <f t="shared" si="7"/>
        <v>33288.6</v>
      </c>
      <c r="G460" s="1172">
        <f t="shared" si="7"/>
        <v>33288.595000000001</v>
      </c>
    </row>
    <row r="461" spans="1:7" s="1173" customFormat="1" ht="12.75" customHeight="1" x14ac:dyDescent="0.2">
      <c r="A461" s="1171" t="s">
        <v>2457</v>
      </c>
      <c r="B461" s="1174">
        <v>19108.46</v>
      </c>
      <c r="C461" s="1174">
        <v>19108.460999999999</v>
      </c>
      <c r="D461" s="1174">
        <v>0</v>
      </c>
      <c r="E461" s="1174">
        <v>0</v>
      </c>
      <c r="F461" s="1172">
        <f t="shared" si="7"/>
        <v>19108.46</v>
      </c>
      <c r="G461" s="1172">
        <f t="shared" si="7"/>
        <v>19108.460999999999</v>
      </c>
    </row>
    <row r="462" spans="1:7" s="1173" customFormat="1" ht="12.75" customHeight="1" x14ac:dyDescent="0.2">
      <c r="A462" s="1171" t="s">
        <v>2458</v>
      </c>
      <c r="B462" s="1174">
        <v>38148.629999999997</v>
      </c>
      <c r="C462" s="1174">
        <v>38148.634000000005</v>
      </c>
      <c r="D462" s="1174">
        <v>466.66999999999996</v>
      </c>
      <c r="E462" s="1174">
        <v>466.66700000000003</v>
      </c>
      <c r="F462" s="1172">
        <f t="shared" si="7"/>
        <v>38615.299999999996</v>
      </c>
      <c r="G462" s="1172">
        <f t="shared" si="7"/>
        <v>38615.301000000007</v>
      </c>
    </row>
    <row r="463" spans="1:7" s="1173" customFormat="1" ht="12.75" customHeight="1" x14ac:dyDescent="0.2">
      <c r="A463" s="1171" t="s">
        <v>2459</v>
      </c>
      <c r="B463" s="1174">
        <v>43578.619999999995</v>
      </c>
      <c r="C463" s="1174">
        <v>43578.617999999995</v>
      </c>
      <c r="D463" s="1174">
        <v>457</v>
      </c>
      <c r="E463" s="1174">
        <v>457</v>
      </c>
      <c r="F463" s="1172">
        <f t="shared" si="7"/>
        <v>44035.619999999995</v>
      </c>
      <c r="G463" s="1172">
        <f t="shared" si="7"/>
        <v>44035.617999999995</v>
      </c>
    </row>
    <row r="464" spans="1:7" s="1173" customFormat="1" ht="12.75" customHeight="1" x14ac:dyDescent="0.2">
      <c r="A464" s="1171" t="s">
        <v>4931</v>
      </c>
      <c r="B464" s="1174">
        <v>56235.69</v>
      </c>
      <c r="C464" s="1174">
        <v>56235.687999999995</v>
      </c>
      <c r="D464" s="1174">
        <v>402</v>
      </c>
      <c r="E464" s="1174">
        <v>402</v>
      </c>
      <c r="F464" s="1172">
        <f t="shared" si="7"/>
        <v>56637.69</v>
      </c>
      <c r="G464" s="1172">
        <f t="shared" si="7"/>
        <v>56637.687999999995</v>
      </c>
    </row>
    <row r="465" spans="1:7" s="1173" customFormat="1" ht="12.75" customHeight="1" x14ac:dyDescent="0.2">
      <c r="A465" s="1171" t="s">
        <v>4932</v>
      </c>
      <c r="B465" s="1174">
        <v>39354.979999999996</v>
      </c>
      <c r="C465" s="1174">
        <v>39354.972999999998</v>
      </c>
      <c r="D465" s="1174">
        <v>146</v>
      </c>
      <c r="E465" s="1174">
        <v>146</v>
      </c>
      <c r="F465" s="1172">
        <f t="shared" si="7"/>
        <v>39500.979999999996</v>
      </c>
      <c r="G465" s="1172">
        <f t="shared" si="7"/>
        <v>39500.972999999998</v>
      </c>
    </row>
    <row r="466" spans="1:7" s="1173" customFormat="1" ht="12.75" customHeight="1" x14ac:dyDescent="0.2">
      <c r="A466" s="1171" t="s">
        <v>2460</v>
      </c>
      <c r="B466" s="1174">
        <v>45179.93</v>
      </c>
      <c r="C466" s="1174">
        <v>45178.053999999996</v>
      </c>
      <c r="D466" s="1174">
        <v>274</v>
      </c>
      <c r="E466" s="1174">
        <v>274</v>
      </c>
      <c r="F466" s="1172">
        <f t="shared" si="7"/>
        <v>45453.93</v>
      </c>
      <c r="G466" s="1172">
        <f t="shared" si="7"/>
        <v>45452.053999999996</v>
      </c>
    </row>
    <row r="467" spans="1:7" s="1173" customFormat="1" ht="12.75" customHeight="1" x14ac:dyDescent="0.2">
      <c r="A467" s="1171" t="s">
        <v>2461</v>
      </c>
      <c r="B467" s="1174">
        <v>39808.770000000004</v>
      </c>
      <c r="C467" s="1174">
        <v>39808.767</v>
      </c>
      <c r="D467" s="1174">
        <v>91</v>
      </c>
      <c r="E467" s="1174">
        <v>91</v>
      </c>
      <c r="F467" s="1172">
        <f t="shared" si="7"/>
        <v>39899.770000000004</v>
      </c>
      <c r="G467" s="1172">
        <f t="shared" si="7"/>
        <v>39899.767</v>
      </c>
    </row>
    <row r="468" spans="1:7" s="1173" customFormat="1" ht="12.75" customHeight="1" x14ac:dyDescent="0.2">
      <c r="A468" s="1171" t="s">
        <v>2462</v>
      </c>
      <c r="B468" s="1174">
        <v>46674.079999999994</v>
      </c>
      <c r="C468" s="1174">
        <v>46666.280999999995</v>
      </c>
      <c r="D468" s="1174">
        <v>786.32999999999993</v>
      </c>
      <c r="E468" s="1174">
        <v>786.33400000000006</v>
      </c>
      <c r="F468" s="1172">
        <f t="shared" si="7"/>
        <v>47460.409999999996</v>
      </c>
      <c r="G468" s="1172">
        <f t="shared" si="7"/>
        <v>47452.614999999998</v>
      </c>
    </row>
    <row r="469" spans="1:7" s="1173" customFormat="1" ht="12.75" customHeight="1" x14ac:dyDescent="0.2">
      <c r="A469" s="1171" t="s">
        <v>2463</v>
      </c>
      <c r="B469" s="1174">
        <v>47894.96</v>
      </c>
      <c r="C469" s="1174">
        <v>47894.960999999996</v>
      </c>
      <c r="D469" s="1174">
        <v>382.28</v>
      </c>
      <c r="E469" s="1174">
        <v>382.279</v>
      </c>
      <c r="F469" s="1172">
        <f t="shared" si="7"/>
        <v>48277.24</v>
      </c>
      <c r="G469" s="1172">
        <f t="shared" si="7"/>
        <v>48277.24</v>
      </c>
    </row>
    <row r="470" spans="1:7" s="1173" customFormat="1" ht="12.75" customHeight="1" x14ac:dyDescent="0.2">
      <c r="A470" s="1171" t="s">
        <v>2464</v>
      </c>
      <c r="B470" s="1174">
        <v>53305.79</v>
      </c>
      <c r="C470" s="1174">
        <v>53295.385999999999</v>
      </c>
      <c r="D470" s="1174">
        <v>0</v>
      </c>
      <c r="E470" s="1174">
        <v>0</v>
      </c>
      <c r="F470" s="1172">
        <f t="shared" si="7"/>
        <v>53305.79</v>
      </c>
      <c r="G470" s="1172">
        <f t="shared" si="7"/>
        <v>53295.385999999999</v>
      </c>
    </row>
    <row r="471" spans="1:7" s="1173" customFormat="1" ht="12.75" customHeight="1" x14ac:dyDescent="0.2">
      <c r="A471" s="1171" t="s">
        <v>2465</v>
      </c>
      <c r="B471" s="1174">
        <v>29213.219999999998</v>
      </c>
      <c r="C471" s="1174">
        <v>29213.214999999997</v>
      </c>
      <c r="D471" s="1174">
        <v>0</v>
      </c>
      <c r="E471" s="1174">
        <v>0</v>
      </c>
      <c r="F471" s="1172">
        <f t="shared" si="7"/>
        <v>29213.219999999998</v>
      </c>
      <c r="G471" s="1172">
        <f t="shared" si="7"/>
        <v>29213.214999999997</v>
      </c>
    </row>
    <row r="472" spans="1:7" s="1173" customFormat="1" ht="12.75" customHeight="1" x14ac:dyDescent="0.2">
      <c r="A472" s="1171" t="s">
        <v>2466</v>
      </c>
      <c r="B472" s="1174">
        <v>50607.82</v>
      </c>
      <c r="C472" s="1174">
        <v>50607.82</v>
      </c>
      <c r="D472" s="1174">
        <v>311</v>
      </c>
      <c r="E472" s="1174">
        <v>311</v>
      </c>
      <c r="F472" s="1172">
        <f t="shared" si="7"/>
        <v>50918.82</v>
      </c>
      <c r="G472" s="1172">
        <f t="shared" si="7"/>
        <v>50918.82</v>
      </c>
    </row>
    <row r="473" spans="1:7" s="1173" customFormat="1" ht="12.75" customHeight="1" x14ac:dyDescent="0.2">
      <c r="A473" s="1171" t="s">
        <v>2467</v>
      </c>
      <c r="B473" s="1174">
        <v>31112.94</v>
      </c>
      <c r="C473" s="1174">
        <v>31072.9</v>
      </c>
      <c r="D473" s="1174">
        <v>0</v>
      </c>
      <c r="E473" s="1174">
        <v>0</v>
      </c>
      <c r="F473" s="1172">
        <f t="shared" si="7"/>
        <v>31112.94</v>
      </c>
      <c r="G473" s="1172">
        <f t="shared" si="7"/>
        <v>31072.9</v>
      </c>
    </row>
    <row r="474" spans="1:7" s="1173" customFormat="1" ht="12.75" customHeight="1" x14ac:dyDescent="0.2">
      <c r="A474" s="1171" t="s">
        <v>2468</v>
      </c>
      <c r="B474" s="1174">
        <v>19750.28</v>
      </c>
      <c r="C474" s="1174">
        <v>19750.278000000002</v>
      </c>
      <c r="D474" s="1174">
        <v>91</v>
      </c>
      <c r="E474" s="1174">
        <v>91</v>
      </c>
      <c r="F474" s="1172">
        <f t="shared" si="7"/>
        <v>19841.28</v>
      </c>
      <c r="G474" s="1172">
        <f t="shared" si="7"/>
        <v>19841.278000000002</v>
      </c>
    </row>
    <row r="475" spans="1:7" s="1173" customFormat="1" ht="12.75" customHeight="1" x14ac:dyDescent="0.2">
      <c r="A475" s="1171" t="s">
        <v>2469</v>
      </c>
      <c r="B475" s="1174">
        <v>50801.56</v>
      </c>
      <c r="C475" s="1174">
        <v>50801.562000000005</v>
      </c>
      <c r="D475" s="1174">
        <v>36</v>
      </c>
      <c r="E475" s="1174">
        <v>36</v>
      </c>
      <c r="F475" s="1172">
        <f t="shared" si="7"/>
        <v>50837.56</v>
      </c>
      <c r="G475" s="1172">
        <f t="shared" si="7"/>
        <v>50837.562000000005</v>
      </c>
    </row>
    <row r="476" spans="1:7" s="1173" customFormat="1" ht="12.75" customHeight="1" x14ac:dyDescent="0.2">
      <c r="A476" s="1171" t="s">
        <v>2470</v>
      </c>
      <c r="B476" s="1174">
        <v>38613.07</v>
      </c>
      <c r="C476" s="1174">
        <v>38613.061999999998</v>
      </c>
      <c r="D476" s="1174">
        <v>420</v>
      </c>
      <c r="E476" s="1174">
        <v>420</v>
      </c>
      <c r="F476" s="1172">
        <f t="shared" si="7"/>
        <v>39033.07</v>
      </c>
      <c r="G476" s="1172">
        <f t="shared" si="7"/>
        <v>39033.061999999998</v>
      </c>
    </row>
    <row r="477" spans="1:7" s="1173" customFormat="1" ht="12.75" customHeight="1" x14ac:dyDescent="0.2">
      <c r="A477" s="1171" t="s">
        <v>2471</v>
      </c>
      <c r="B477" s="1174">
        <v>30551.730000000003</v>
      </c>
      <c r="C477" s="1174">
        <v>30551.720999999998</v>
      </c>
      <c r="D477" s="1174">
        <v>146</v>
      </c>
      <c r="E477" s="1174">
        <v>146</v>
      </c>
      <c r="F477" s="1172">
        <f t="shared" si="7"/>
        <v>30697.730000000003</v>
      </c>
      <c r="G477" s="1172">
        <f t="shared" si="7"/>
        <v>30697.720999999998</v>
      </c>
    </row>
    <row r="478" spans="1:7" s="1173" customFormat="1" ht="12.75" customHeight="1" x14ac:dyDescent="0.2">
      <c r="A478" s="1171" t="s">
        <v>2472</v>
      </c>
      <c r="B478" s="1174">
        <v>40300.42</v>
      </c>
      <c r="C478" s="1174">
        <v>40299.713000000003</v>
      </c>
      <c r="D478" s="1174">
        <v>384</v>
      </c>
      <c r="E478" s="1174">
        <v>381.99700000000001</v>
      </c>
      <c r="F478" s="1172">
        <f t="shared" si="7"/>
        <v>40684.42</v>
      </c>
      <c r="G478" s="1172">
        <f t="shared" si="7"/>
        <v>40681.710000000006</v>
      </c>
    </row>
    <row r="479" spans="1:7" s="1173" customFormat="1" ht="12.75" customHeight="1" x14ac:dyDescent="0.2">
      <c r="A479" s="1171" t="s">
        <v>2473</v>
      </c>
      <c r="B479" s="1174">
        <v>39317.85</v>
      </c>
      <c r="C479" s="1174">
        <v>39317.851999999999</v>
      </c>
      <c r="D479" s="1174">
        <v>219</v>
      </c>
      <c r="E479" s="1174">
        <v>219</v>
      </c>
      <c r="F479" s="1172">
        <f t="shared" si="7"/>
        <v>39536.85</v>
      </c>
      <c r="G479" s="1172">
        <f t="shared" si="7"/>
        <v>39536.851999999999</v>
      </c>
    </row>
    <row r="480" spans="1:7" s="1173" customFormat="1" ht="12.75" customHeight="1" x14ac:dyDescent="0.2">
      <c r="A480" s="1171" t="s">
        <v>2474</v>
      </c>
      <c r="B480" s="1174">
        <v>44014.14</v>
      </c>
      <c r="C480" s="1174">
        <v>44013.411999999997</v>
      </c>
      <c r="D480" s="1174">
        <v>202.91</v>
      </c>
      <c r="E480" s="1174">
        <v>202.91399999999999</v>
      </c>
      <c r="F480" s="1172">
        <f t="shared" si="7"/>
        <v>44217.05</v>
      </c>
      <c r="G480" s="1172">
        <f t="shared" si="7"/>
        <v>44216.325999999994</v>
      </c>
    </row>
    <row r="481" spans="1:7" s="1173" customFormat="1" ht="12.75" customHeight="1" x14ac:dyDescent="0.2">
      <c r="A481" s="1171" t="s">
        <v>2475</v>
      </c>
      <c r="B481" s="1174">
        <v>40496.119999999995</v>
      </c>
      <c r="C481" s="1174">
        <v>40407.988129999998</v>
      </c>
      <c r="D481" s="1174">
        <v>457</v>
      </c>
      <c r="E481" s="1174">
        <v>457</v>
      </c>
      <c r="F481" s="1172">
        <f t="shared" si="7"/>
        <v>40953.119999999995</v>
      </c>
      <c r="G481" s="1172">
        <f t="shared" si="7"/>
        <v>40864.988129999998</v>
      </c>
    </row>
    <row r="482" spans="1:7" s="1173" customFormat="1" ht="12.75" customHeight="1" x14ac:dyDescent="0.2">
      <c r="A482" s="1171" t="s">
        <v>2476</v>
      </c>
      <c r="B482" s="1174">
        <v>37471.160000000003</v>
      </c>
      <c r="C482" s="1174">
        <v>37471.156000000003</v>
      </c>
      <c r="D482" s="1174">
        <v>1042.73</v>
      </c>
      <c r="E482" s="1174">
        <v>1042.7283199999999</v>
      </c>
      <c r="F482" s="1172">
        <f t="shared" si="7"/>
        <v>38513.890000000007</v>
      </c>
      <c r="G482" s="1172">
        <f t="shared" si="7"/>
        <v>38513.884320000005</v>
      </c>
    </row>
    <row r="483" spans="1:7" s="1173" customFormat="1" ht="12.75" customHeight="1" x14ac:dyDescent="0.2">
      <c r="A483" s="1171" t="s">
        <v>2477</v>
      </c>
      <c r="B483" s="1174">
        <v>15904.130000000001</v>
      </c>
      <c r="C483" s="1174">
        <v>15904.128999999999</v>
      </c>
      <c r="D483" s="1174">
        <v>492.5</v>
      </c>
      <c r="E483" s="1174">
        <v>489.88742000000002</v>
      </c>
      <c r="F483" s="1172">
        <f t="shared" si="7"/>
        <v>16396.63</v>
      </c>
      <c r="G483" s="1172">
        <f t="shared" si="7"/>
        <v>16394.01642</v>
      </c>
    </row>
    <row r="484" spans="1:7" s="1173" customFormat="1" ht="12.75" customHeight="1" x14ac:dyDescent="0.2">
      <c r="A484" s="1171" t="s">
        <v>2478</v>
      </c>
      <c r="B484" s="1174">
        <v>44701.43</v>
      </c>
      <c r="C484" s="1174">
        <v>44701.42</v>
      </c>
      <c r="D484" s="1174">
        <v>128</v>
      </c>
      <c r="E484" s="1174">
        <v>128</v>
      </c>
      <c r="F484" s="1172">
        <f t="shared" si="7"/>
        <v>44829.43</v>
      </c>
      <c r="G484" s="1172">
        <f t="shared" si="7"/>
        <v>44829.42</v>
      </c>
    </row>
    <row r="485" spans="1:7" s="1173" customFormat="1" ht="12.75" customHeight="1" x14ac:dyDescent="0.2">
      <c r="A485" s="1171" t="s">
        <v>2479</v>
      </c>
      <c r="B485" s="1174">
        <v>3970.29</v>
      </c>
      <c r="C485" s="1174">
        <v>3970.2829999999999</v>
      </c>
      <c r="D485" s="1174">
        <v>0</v>
      </c>
      <c r="E485" s="1174">
        <v>0</v>
      </c>
      <c r="F485" s="1172">
        <f t="shared" si="7"/>
        <v>3970.29</v>
      </c>
      <c r="G485" s="1172">
        <f t="shared" si="7"/>
        <v>3970.2829999999999</v>
      </c>
    </row>
    <row r="486" spans="1:7" s="1173" customFormat="1" ht="12.75" customHeight="1" x14ac:dyDescent="0.2">
      <c r="A486" s="1171" t="s">
        <v>2480</v>
      </c>
      <c r="B486" s="1174">
        <v>36821.35</v>
      </c>
      <c r="C486" s="1174">
        <v>36821.345999999998</v>
      </c>
      <c r="D486" s="1174">
        <v>35.049999999999997</v>
      </c>
      <c r="E486" s="1174">
        <v>35.048000000000002</v>
      </c>
      <c r="F486" s="1172">
        <f t="shared" si="7"/>
        <v>36856.400000000001</v>
      </c>
      <c r="G486" s="1172">
        <f t="shared" si="7"/>
        <v>36856.394</v>
      </c>
    </row>
    <row r="487" spans="1:7" s="1173" customFormat="1" ht="12.75" customHeight="1" x14ac:dyDescent="0.2">
      <c r="A487" s="1171" t="s">
        <v>2481</v>
      </c>
      <c r="B487" s="1174">
        <v>51752.35</v>
      </c>
      <c r="C487" s="1174">
        <v>51752.342000000004</v>
      </c>
      <c r="D487" s="1174">
        <v>89.05</v>
      </c>
      <c r="E487" s="1174">
        <v>89.048000000000002</v>
      </c>
      <c r="F487" s="1172">
        <f t="shared" si="7"/>
        <v>51841.4</v>
      </c>
      <c r="G487" s="1172">
        <f t="shared" si="7"/>
        <v>51841.390000000007</v>
      </c>
    </row>
    <row r="488" spans="1:7" s="1173" customFormat="1" ht="12.75" customHeight="1" x14ac:dyDescent="0.2">
      <c r="A488" s="1171" t="s">
        <v>2482</v>
      </c>
      <c r="B488" s="1174">
        <v>11459.62</v>
      </c>
      <c r="C488" s="1174">
        <v>11459.617</v>
      </c>
      <c r="D488" s="1174">
        <v>237</v>
      </c>
      <c r="E488" s="1174">
        <v>237</v>
      </c>
      <c r="F488" s="1172">
        <f t="shared" si="7"/>
        <v>11696.62</v>
      </c>
      <c r="G488" s="1172">
        <f t="shared" si="7"/>
        <v>11696.617</v>
      </c>
    </row>
    <row r="489" spans="1:7" s="1173" customFormat="1" ht="12.75" customHeight="1" x14ac:dyDescent="0.2">
      <c r="A489" s="1171" t="s">
        <v>2483</v>
      </c>
      <c r="B489" s="1174">
        <v>27271.3</v>
      </c>
      <c r="C489" s="1174">
        <v>27271.296999999999</v>
      </c>
      <c r="D489" s="1174">
        <v>146</v>
      </c>
      <c r="E489" s="1174">
        <v>146</v>
      </c>
      <c r="F489" s="1172">
        <f t="shared" si="7"/>
        <v>27417.3</v>
      </c>
      <c r="G489" s="1172">
        <f t="shared" si="7"/>
        <v>27417.296999999999</v>
      </c>
    </row>
    <row r="490" spans="1:7" s="1173" customFormat="1" ht="12.75" customHeight="1" x14ac:dyDescent="0.2">
      <c r="A490" s="1171" t="s">
        <v>2484</v>
      </c>
      <c r="B490" s="1174">
        <v>25339.360000000001</v>
      </c>
      <c r="C490" s="1174">
        <v>25339.353999999999</v>
      </c>
      <c r="D490" s="1174">
        <v>0</v>
      </c>
      <c r="E490" s="1174">
        <v>0</v>
      </c>
      <c r="F490" s="1172">
        <f t="shared" si="7"/>
        <v>25339.360000000001</v>
      </c>
      <c r="G490" s="1172">
        <f t="shared" si="7"/>
        <v>25339.353999999999</v>
      </c>
    </row>
    <row r="491" spans="1:7" s="1173" customFormat="1" ht="12.75" customHeight="1" x14ac:dyDescent="0.2">
      <c r="A491" s="1171" t="s">
        <v>2485</v>
      </c>
      <c r="B491" s="1174">
        <v>33789.82</v>
      </c>
      <c r="C491" s="1174">
        <v>33783.262999999999</v>
      </c>
      <c r="D491" s="1174">
        <v>274</v>
      </c>
      <c r="E491" s="1174">
        <v>274</v>
      </c>
      <c r="F491" s="1172">
        <f t="shared" si="7"/>
        <v>34063.82</v>
      </c>
      <c r="G491" s="1172">
        <f t="shared" si="7"/>
        <v>34057.262999999999</v>
      </c>
    </row>
    <row r="492" spans="1:7" s="1173" customFormat="1" ht="12.75" customHeight="1" x14ac:dyDescent="0.2">
      <c r="A492" s="1171" t="s">
        <v>2486</v>
      </c>
      <c r="B492" s="1174">
        <v>11112.39</v>
      </c>
      <c r="C492" s="1174">
        <v>11112.383</v>
      </c>
      <c r="D492" s="1174">
        <v>0</v>
      </c>
      <c r="E492" s="1174">
        <v>0</v>
      </c>
      <c r="F492" s="1172">
        <f t="shared" si="7"/>
        <v>11112.39</v>
      </c>
      <c r="G492" s="1172">
        <f t="shared" si="7"/>
        <v>11112.383</v>
      </c>
    </row>
    <row r="493" spans="1:7" s="1173" customFormat="1" ht="12.75" customHeight="1" x14ac:dyDescent="0.2">
      <c r="A493" s="1171" t="s">
        <v>2487</v>
      </c>
      <c r="B493" s="1174">
        <v>56360.86</v>
      </c>
      <c r="C493" s="1174">
        <v>56360.858999999997</v>
      </c>
      <c r="D493" s="1174">
        <v>201</v>
      </c>
      <c r="E493" s="1174">
        <v>201</v>
      </c>
      <c r="F493" s="1172">
        <f t="shared" si="7"/>
        <v>56561.86</v>
      </c>
      <c r="G493" s="1172">
        <f t="shared" si="7"/>
        <v>56561.858999999997</v>
      </c>
    </row>
    <row r="494" spans="1:7" s="1173" customFormat="1" ht="12.75" customHeight="1" x14ac:dyDescent="0.2">
      <c r="A494" s="1171" t="s">
        <v>2488</v>
      </c>
      <c r="B494" s="1174">
        <v>12209.46</v>
      </c>
      <c r="C494" s="1174">
        <v>12209.46</v>
      </c>
      <c r="D494" s="1174">
        <v>73</v>
      </c>
      <c r="E494" s="1174">
        <v>73</v>
      </c>
      <c r="F494" s="1172">
        <f t="shared" si="7"/>
        <v>12282.46</v>
      </c>
      <c r="G494" s="1172">
        <f t="shared" si="7"/>
        <v>12282.46</v>
      </c>
    </row>
    <row r="495" spans="1:7" s="1173" customFormat="1" ht="12.75" customHeight="1" x14ac:dyDescent="0.2">
      <c r="A495" s="1171" t="s">
        <v>2489</v>
      </c>
      <c r="B495" s="1174">
        <v>20066.43</v>
      </c>
      <c r="C495" s="1174">
        <v>20063.822000000004</v>
      </c>
      <c r="D495" s="1174">
        <v>942.25</v>
      </c>
      <c r="E495" s="1174">
        <v>339.25</v>
      </c>
      <c r="F495" s="1172">
        <f t="shared" si="7"/>
        <v>21008.68</v>
      </c>
      <c r="G495" s="1172">
        <f t="shared" si="7"/>
        <v>20403.072000000004</v>
      </c>
    </row>
    <row r="496" spans="1:7" s="1173" customFormat="1" ht="12.75" customHeight="1" x14ac:dyDescent="0.2">
      <c r="A496" s="1171" t="s">
        <v>2490</v>
      </c>
      <c r="B496" s="1174">
        <v>42049.04</v>
      </c>
      <c r="C496" s="1174">
        <v>42049.044000000002</v>
      </c>
      <c r="D496" s="1174">
        <v>366</v>
      </c>
      <c r="E496" s="1174">
        <v>366</v>
      </c>
      <c r="F496" s="1172">
        <f t="shared" si="7"/>
        <v>42415.040000000001</v>
      </c>
      <c r="G496" s="1172">
        <f t="shared" si="7"/>
        <v>42415.044000000002</v>
      </c>
    </row>
    <row r="497" spans="1:7" s="1173" customFormat="1" ht="12.75" customHeight="1" x14ac:dyDescent="0.2">
      <c r="A497" s="1171" t="s">
        <v>2491</v>
      </c>
      <c r="B497" s="1174">
        <v>33303.409999999996</v>
      </c>
      <c r="C497" s="1174">
        <v>33303.402999999998</v>
      </c>
      <c r="D497" s="1174">
        <v>180.97</v>
      </c>
      <c r="E497" s="1174">
        <v>180.96829</v>
      </c>
      <c r="F497" s="1172">
        <f t="shared" si="7"/>
        <v>33484.379999999997</v>
      </c>
      <c r="G497" s="1172">
        <f t="shared" si="7"/>
        <v>33484.371289999995</v>
      </c>
    </row>
    <row r="498" spans="1:7" s="1173" customFormat="1" ht="12.75" customHeight="1" x14ac:dyDescent="0.2">
      <c r="A498" s="1171" t="s">
        <v>2492</v>
      </c>
      <c r="B498" s="1174">
        <v>9890.31</v>
      </c>
      <c r="C498" s="1174">
        <v>9890.3109999999997</v>
      </c>
      <c r="D498" s="1174">
        <v>0</v>
      </c>
      <c r="E498" s="1174">
        <v>0</v>
      </c>
      <c r="F498" s="1172">
        <f t="shared" si="7"/>
        <v>9890.31</v>
      </c>
      <c r="G498" s="1172">
        <f t="shared" si="7"/>
        <v>9890.3109999999997</v>
      </c>
    </row>
    <row r="499" spans="1:7" s="1173" customFormat="1" ht="12.75" customHeight="1" x14ac:dyDescent="0.2">
      <c r="A499" s="1171" t="s">
        <v>2493</v>
      </c>
      <c r="B499" s="1174">
        <v>9847.880000000001</v>
      </c>
      <c r="C499" s="1174">
        <v>9817.3510000000006</v>
      </c>
      <c r="D499" s="1174">
        <v>0</v>
      </c>
      <c r="E499" s="1174">
        <v>0</v>
      </c>
      <c r="F499" s="1172">
        <f t="shared" si="7"/>
        <v>9847.880000000001</v>
      </c>
      <c r="G499" s="1172">
        <f t="shared" si="7"/>
        <v>9817.3510000000006</v>
      </c>
    </row>
    <row r="500" spans="1:7" s="1173" customFormat="1" ht="12.75" customHeight="1" x14ac:dyDescent="0.2">
      <c r="A500" s="1171" t="s">
        <v>2494</v>
      </c>
      <c r="B500" s="1174">
        <v>42097.72</v>
      </c>
      <c r="C500" s="1174">
        <v>42070.42</v>
      </c>
      <c r="D500" s="1174">
        <v>0</v>
      </c>
      <c r="E500" s="1174">
        <v>0</v>
      </c>
      <c r="F500" s="1172">
        <f t="shared" si="7"/>
        <v>42097.72</v>
      </c>
      <c r="G500" s="1172">
        <f t="shared" si="7"/>
        <v>42070.42</v>
      </c>
    </row>
    <row r="501" spans="1:7" s="1173" customFormat="1" ht="12.75" customHeight="1" x14ac:dyDescent="0.2">
      <c r="A501" s="1171" t="s">
        <v>2495</v>
      </c>
      <c r="B501" s="1174">
        <v>8383.75</v>
      </c>
      <c r="C501" s="1174">
        <v>8362.4709999999995</v>
      </c>
      <c r="D501" s="1174">
        <v>0</v>
      </c>
      <c r="E501" s="1174">
        <v>0</v>
      </c>
      <c r="F501" s="1172">
        <f t="shared" si="7"/>
        <v>8383.75</v>
      </c>
      <c r="G501" s="1172">
        <f t="shared" si="7"/>
        <v>8362.4709999999995</v>
      </c>
    </row>
    <row r="502" spans="1:7" s="1173" customFormat="1" ht="12.75" customHeight="1" x14ac:dyDescent="0.2">
      <c r="A502" s="1171" t="s">
        <v>2496</v>
      </c>
      <c r="B502" s="1174">
        <v>33169.799999999996</v>
      </c>
      <c r="C502" s="1174">
        <v>33169.796000000002</v>
      </c>
      <c r="D502" s="1174">
        <v>201</v>
      </c>
      <c r="E502" s="1174">
        <v>201</v>
      </c>
      <c r="F502" s="1172">
        <f t="shared" si="7"/>
        <v>33370.799999999996</v>
      </c>
      <c r="G502" s="1172">
        <f t="shared" si="7"/>
        <v>33370.796000000002</v>
      </c>
    </row>
    <row r="503" spans="1:7" s="1173" customFormat="1" ht="12.75" customHeight="1" x14ac:dyDescent="0.2">
      <c r="A503" s="1171" t="s">
        <v>2497</v>
      </c>
      <c r="B503" s="1174">
        <v>55231.519999999997</v>
      </c>
      <c r="C503" s="1174">
        <v>55216.534000000007</v>
      </c>
      <c r="D503" s="1174">
        <v>400.38</v>
      </c>
      <c r="E503" s="1174">
        <v>400.38200000000001</v>
      </c>
      <c r="F503" s="1172">
        <f t="shared" si="7"/>
        <v>55631.899999999994</v>
      </c>
      <c r="G503" s="1172">
        <f t="shared" si="7"/>
        <v>55616.916000000005</v>
      </c>
    </row>
    <row r="504" spans="1:7" s="1173" customFormat="1" ht="12.75" customHeight="1" x14ac:dyDescent="0.2">
      <c r="A504" s="1171" t="s">
        <v>2498</v>
      </c>
      <c r="B504" s="1174">
        <v>37382.49</v>
      </c>
      <c r="C504" s="1174">
        <v>37382.49</v>
      </c>
      <c r="D504" s="1174">
        <v>128</v>
      </c>
      <c r="E504" s="1174">
        <v>128</v>
      </c>
      <c r="F504" s="1172">
        <f t="shared" si="7"/>
        <v>37510.49</v>
      </c>
      <c r="G504" s="1172">
        <f t="shared" si="7"/>
        <v>37510.49</v>
      </c>
    </row>
    <row r="505" spans="1:7" s="1173" customFormat="1" ht="12.75" customHeight="1" x14ac:dyDescent="0.2">
      <c r="A505" s="1171" t="s">
        <v>2499</v>
      </c>
      <c r="B505" s="1174">
        <v>44042.96</v>
      </c>
      <c r="C505" s="1174">
        <v>44042.953000000001</v>
      </c>
      <c r="D505" s="1174">
        <v>311</v>
      </c>
      <c r="E505" s="1174">
        <v>311</v>
      </c>
      <c r="F505" s="1172">
        <f t="shared" si="7"/>
        <v>44353.96</v>
      </c>
      <c r="G505" s="1172">
        <f t="shared" si="7"/>
        <v>44353.953000000001</v>
      </c>
    </row>
    <row r="506" spans="1:7" s="1173" customFormat="1" ht="12.75" customHeight="1" x14ac:dyDescent="0.2">
      <c r="A506" s="1171" t="s">
        <v>2500</v>
      </c>
      <c r="B506" s="1174">
        <v>3434.41</v>
      </c>
      <c r="C506" s="1174">
        <v>3434.402</v>
      </c>
      <c r="D506" s="1174">
        <v>54</v>
      </c>
      <c r="E506" s="1174">
        <v>54</v>
      </c>
      <c r="F506" s="1172">
        <f t="shared" si="7"/>
        <v>3488.41</v>
      </c>
      <c r="G506" s="1172">
        <f t="shared" si="7"/>
        <v>3488.402</v>
      </c>
    </row>
    <row r="507" spans="1:7" s="1173" customFormat="1" ht="12.75" customHeight="1" x14ac:dyDescent="0.2">
      <c r="A507" s="1171" t="s">
        <v>2501</v>
      </c>
      <c r="B507" s="1174">
        <v>7600.49</v>
      </c>
      <c r="C507" s="1174">
        <v>7597.6799999999994</v>
      </c>
      <c r="D507" s="1174">
        <v>0</v>
      </c>
      <c r="E507" s="1174">
        <v>0</v>
      </c>
      <c r="F507" s="1172">
        <f t="shared" si="7"/>
        <v>7600.49</v>
      </c>
      <c r="G507" s="1172">
        <f t="shared" si="7"/>
        <v>7597.6799999999994</v>
      </c>
    </row>
    <row r="508" spans="1:7" s="1173" customFormat="1" ht="12.75" customHeight="1" x14ac:dyDescent="0.2">
      <c r="A508" s="1171" t="s">
        <v>2502</v>
      </c>
      <c r="B508" s="1174">
        <v>30303.119999999999</v>
      </c>
      <c r="C508" s="1174">
        <v>30303.115999999998</v>
      </c>
      <c r="D508" s="1174">
        <v>0</v>
      </c>
      <c r="E508" s="1174">
        <v>0</v>
      </c>
      <c r="F508" s="1172">
        <f t="shared" si="7"/>
        <v>30303.119999999999</v>
      </c>
      <c r="G508" s="1172">
        <f t="shared" si="7"/>
        <v>30303.115999999998</v>
      </c>
    </row>
    <row r="509" spans="1:7" s="1173" customFormat="1" ht="12.75" customHeight="1" x14ac:dyDescent="0.2">
      <c r="A509" s="1171" t="s">
        <v>2503</v>
      </c>
      <c r="B509" s="1174">
        <v>13780.78</v>
      </c>
      <c r="C509" s="1174">
        <v>13780.776</v>
      </c>
      <c r="D509" s="1174">
        <v>36</v>
      </c>
      <c r="E509" s="1174">
        <v>36</v>
      </c>
      <c r="F509" s="1172">
        <f t="shared" si="7"/>
        <v>13816.78</v>
      </c>
      <c r="G509" s="1172">
        <f t="shared" si="7"/>
        <v>13816.776</v>
      </c>
    </row>
    <row r="510" spans="1:7" s="1173" customFormat="1" ht="12.75" customHeight="1" x14ac:dyDescent="0.2">
      <c r="A510" s="1171" t="s">
        <v>2504</v>
      </c>
      <c r="B510" s="1174">
        <v>13150.54</v>
      </c>
      <c r="C510" s="1174">
        <v>13150.536</v>
      </c>
      <c r="D510" s="1174">
        <v>0</v>
      </c>
      <c r="E510" s="1174">
        <v>0</v>
      </c>
      <c r="F510" s="1172">
        <f t="shared" si="7"/>
        <v>13150.54</v>
      </c>
      <c r="G510" s="1172">
        <f t="shared" si="7"/>
        <v>13150.536</v>
      </c>
    </row>
    <row r="511" spans="1:7" s="1173" customFormat="1" ht="12.75" customHeight="1" x14ac:dyDescent="0.2">
      <c r="A511" s="1171" t="s">
        <v>2505</v>
      </c>
      <c r="B511" s="1174">
        <v>5860.86</v>
      </c>
      <c r="C511" s="1174">
        <v>5855.2390000000005</v>
      </c>
      <c r="D511" s="1174">
        <v>0</v>
      </c>
      <c r="E511" s="1174">
        <v>0</v>
      </c>
      <c r="F511" s="1172">
        <f t="shared" si="7"/>
        <v>5860.86</v>
      </c>
      <c r="G511" s="1172">
        <f t="shared" si="7"/>
        <v>5855.2390000000005</v>
      </c>
    </row>
    <row r="512" spans="1:7" s="1173" customFormat="1" ht="12.75" customHeight="1" x14ac:dyDescent="0.2">
      <c r="A512" s="1171" t="s">
        <v>2506</v>
      </c>
      <c r="B512" s="1174">
        <v>64111.47</v>
      </c>
      <c r="C512" s="1174">
        <v>64111.464</v>
      </c>
      <c r="D512" s="1174">
        <v>457</v>
      </c>
      <c r="E512" s="1174">
        <v>457</v>
      </c>
      <c r="F512" s="1172">
        <f t="shared" si="7"/>
        <v>64568.47</v>
      </c>
      <c r="G512" s="1172">
        <f t="shared" si="7"/>
        <v>64568.464</v>
      </c>
    </row>
    <row r="513" spans="1:7" s="1173" customFormat="1" ht="12.75" customHeight="1" x14ac:dyDescent="0.2">
      <c r="A513" s="1171" t="s">
        <v>2507</v>
      </c>
      <c r="B513" s="1174">
        <v>63899.59</v>
      </c>
      <c r="C513" s="1174">
        <v>63899.591</v>
      </c>
      <c r="D513" s="1174">
        <v>36</v>
      </c>
      <c r="E513" s="1174">
        <v>36</v>
      </c>
      <c r="F513" s="1172">
        <f t="shared" si="7"/>
        <v>63935.59</v>
      </c>
      <c r="G513" s="1172">
        <f t="shared" si="7"/>
        <v>63935.591</v>
      </c>
    </row>
    <row r="514" spans="1:7" s="1173" customFormat="1" ht="12.75" customHeight="1" x14ac:dyDescent="0.2">
      <c r="A514" s="1171" t="s">
        <v>2508</v>
      </c>
      <c r="B514" s="1174">
        <v>52052.990000000005</v>
      </c>
      <c r="C514" s="1174">
        <v>52052.994000000006</v>
      </c>
      <c r="D514" s="1174">
        <v>310.19</v>
      </c>
      <c r="E514" s="1174">
        <v>310.19299999999998</v>
      </c>
      <c r="F514" s="1172">
        <f t="shared" si="7"/>
        <v>52363.180000000008</v>
      </c>
      <c r="G514" s="1172">
        <f t="shared" si="7"/>
        <v>52363.187000000005</v>
      </c>
    </row>
    <row r="515" spans="1:7" s="1173" customFormat="1" ht="12.75" customHeight="1" x14ac:dyDescent="0.2">
      <c r="A515" s="1171" t="s">
        <v>2509</v>
      </c>
      <c r="B515" s="1174">
        <v>46165.16</v>
      </c>
      <c r="C515" s="1174">
        <v>46165.158000000003</v>
      </c>
      <c r="D515" s="1174">
        <v>128</v>
      </c>
      <c r="E515" s="1174">
        <v>128</v>
      </c>
      <c r="F515" s="1172">
        <f t="shared" si="7"/>
        <v>46293.16</v>
      </c>
      <c r="G515" s="1172">
        <f t="shared" si="7"/>
        <v>46293.158000000003</v>
      </c>
    </row>
    <row r="516" spans="1:7" s="1173" customFormat="1" ht="12.75" customHeight="1" x14ac:dyDescent="0.2">
      <c r="A516" s="1171" t="s">
        <v>2510</v>
      </c>
      <c r="B516" s="1174">
        <v>57963.310000000005</v>
      </c>
      <c r="C516" s="1174">
        <v>57963.313999999998</v>
      </c>
      <c r="D516" s="1174">
        <v>183</v>
      </c>
      <c r="E516" s="1174">
        <v>183</v>
      </c>
      <c r="F516" s="1172">
        <f t="shared" si="7"/>
        <v>58146.310000000005</v>
      </c>
      <c r="G516" s="1172">
        <f t="shared" si="7"/>
        <v>58146.313999999998</v>
      </c>
    </row>
    <row r="517" spans="1:7" s="1173" customFormat="1" ht="12.75" customHeight="1" x14ac:dyDescent="0.2">
      <c r="A517" s="1171" t="s">
        <v>2511</v>
      </c>
      <c r="B517" s="1174">
        <v>11692.64</v>
      </c>
      <c r="C517" s="1174">
        <v>11692.64</v>
      </c>
      <c r="D517" s="1174">
        <v>0</v>
      </c>
      <c r="E517" s="1174">
        <v>0</v>
      </c>
      <c r="F517" s="1172">
        <f t="shared" si="7"/>
        <v>11692.64</v>
      </c>
      <c r="G517" s="1172">
        <f t="shared" si="7"/>
        <v>11692.64</v>
      </c>
    </row>
    <row r="518" spans="1:7" s="1173" customFormat="1" ht="12.75" customHeight="1" x14ac:dyDescent="0.2">
      <c r="A518" s="1171" t="s">
        <v>2512</v>
      </c>
      <c r="B518" s="1174">
        <v>38722.83</v>
      </c>
      <c r="C518" s="1174">
        <v>38722.824999999997</v>
      </c>
      <c r="D518" s="1174">
        <v>54</v>
      </c>
      <c r="E518" s="1174">
        <v>54</v>
      </c>
      <c r="F518" s="1172">
        <f t="shared" ref="F518:G581" si="8">B518+D518</f>
        <v>38776.83</v>
      </c>
      <c r="G518" s="1172">
        <f t="shared" si="8"/>
        <v>38776.824999999997</v>
      </c>
    </row>
    <row r="519" spans="1:7" s="1173" customFormat="1" ht="12.75" customHeight="1" x14ac:dyDescent="0.2">
      <c r="A519" s="1171" t="s">
        <v>2513</v>
      </c>
      <c r="B519" s="1174">
        <v>46910.6</v>
      </c>
      <c r="C519" s="1174">
        <v>46893.335999999996</v>
      </c>
      <c r="D519" s="1174">
        <v>765.9</v>
      </c>
      <c r="E519" s="1174">
        <v>765.90300000000002</v>
      </c>
      <c r="F519" s="1172">
        <f t="shared" si="8"/>
        <v>47676.5</v>
      </c>
      <c r="G519" s="1172">
        <f t="shared" si="8"/>
        <v>47659.238999999994</v>
      </c>
    </row>
    <row r="520" spans="1:7" s="1173" customFormat="1" ht="12.75" customHeight="1" x14ac:dyDescent="0.2">
      <c r="A520" s="1171" t="s">
        <v>2514</v>
      </c>
      <c r="B520" s="1174">
        <v>30479.25</v>
      </c>
      <c r="C520" s="1174">
        <v>30479.249</v>
      </c>
      <c r="D520" s="1174">
        <v>274</v>
      </c>
      <c r="E520" s="1174">
        <v>274</v>
      </c>
      <c r="F520" s="1172">
        <f t="shared" si="8"/>
        <v>30753.25</v>
      </c>
      <c r="G520" s="1172">
        <f t="shared" si="8"/>
        <v>30753.249</v>
      </c>
    </row>
    <row r="521" spans="1:7" s="1173" customFormat="1" ht="12.75" customHeight="1" x14ac:dyDescent="0.2">
      <c r="A521" s="1171" t="s">
        <v>2515</v>
      </c>
      <c r="B521" s="1174">
        <v>13889.29</v>
      </c>
      <c r="C521" s="1174">
        <v>13889.290999999999</v>
      </c>
      <c r="D521" s="1174">
        <v>109</v>
      </c>
      <c r="E521" s="1174">
        <v>109</v>
      </c>
      <c r="F521" s="1172">
        <f t="shared" si="8"/>
        <v>13998.29</v>
      </c>
      <c r="G521" s="1172">
        <f t="shared" si="8"/>
        <v>13998.290999999999</v>
      </c>
    </row>
    <row r="522" spans="1:7" s="1173" customFormat="1" ht="12.75" customHeight="1" x14ac:dyDescent="0.2">
      <c r="A522" s="1171" t="s">
        <v>2516</v>
      </c>
      <c r="B522" s="1174">
        <v>37561.100000000006</v>
      </c>
      <c r="C522" s="1174">
        <v>37559.487999999998</v>
      </c>
      <c r="D522" s="1174">
        <v>91</v>
      </c>
      <c r="E522" s="1174">
        <v>91</v>
      </c>
      <c r="F522" s="1172">
        <f t="shared" si="8"/>
        <v>37652.100000000006</v>
      </c>
      <c r="G522" s="1172">
        <f t="shared" si="8"/>
        <v>37650.487999999998</v>
      </c>
    </row>
    <row r="523" spans="1:7" s="1173" customFormat="1" ht="12.75" customHeight="1" x14ac:dyDescent="0.2">
      <c r="A523" s="1171" t="s">
        <v>2517</v>
      </c>
      <c r="B523" s="1174">
        <v>39181.090000000004</v>
      </c>
      <c r="C523" s="1174">
        <v>39181.094000000005</v>
      </c>
      <c r="D523" s="1174">
        <v>292</v>
      </c>
      <c r="E523" s="1174">
        <v>292</v>
      </c>
      <c r="F523" s="1172">
        <f t="shared" si="8"/>
        <v>39473.090000000004</v>
      </c>
      <c r="G523" s="1172">
        <f t="shared" si="8"/>
        <v>39473.094000000005</v>
      </c>
    </row>
    <row r="524" spans="1:7" s="1173" customFormat="1" ht="12.75" customHeight="1" x14ac:dyDescent="0.2">
      <c r="A524" s="1171" t="s">
        <v>2518</v>
      </c>
      <c r="B524" s="1174">
        <v>42875.259999999995</v>
      </c>
      <c r="C524" s="1174">
        <v>42875.258000000002</v>
      </c>
      <c r="D524" s="1174">
        <v>418.16</v>
      </c>
      <c r="E524" s="1174">
        <v>418.16308000000004</v>
      </c>
      <c r="F524" s="1172">
        <f t="shared" si="8"/>
        <v>43293.42</v>
      </c>
      <c r="G524" s="1172">
        <f t="shared" si="8"/>
        <v>43293.42108</v>
      </c>
    </row>
    <row r="525" spans="1:7" s="1173" customFormat="1" ht="12.75" customHeight="1" x14ac:dyDescent="0.2">
      <c r="A525" s="1171" t="s">
        <v>2519</v>
      </c>
      <c r="B525" s="1174">
        <v>53565.25</v>
      </c>
      <c r="C525" s="1174">
        <v>53559.623999999996</v>
      </c>
      <c r="D525" s="1174">
        <v>73</v>
      </c>
      <c r="E525" s="1174">
        <v>73</v>
      </c>
      <c r="F525" s="1172">
        <f t="shared" si="8"/>
        <v>53638.25</v>
      </c>
      <c r="G525" s="1172">
        <f t="shared" si="8"/>
        <v>53632.623999999996</v>
      </c>
    </row>
    <row r="526" spans="1:7" s="1173" customFormat="1" ht="12.75" customHeight="1" x14ac:dyDescent="0.2">
      <c r="A526" s="1171" t="s">
        <v>2520</v>
      </c>
      <c r="B526" s="1174">
        <v>45658.600000000006</v>
      </c>
      <c r="C526" s="1174">
        <v>45658.596999999994</v>
      </c>
      <c r="D526" s="1174">
        <v>366</v>
      </c>
      <c r="E526" s="1174">
        <v>366</v>
      </c>
      <c r="F526" s="1172">
        <f t="shared" si="8"/>
        <v>46024.600000000006</v>
      </c>
      <c r="G526" s="1172">
        <f t="shared" si="8"/>
        <v>46024.596999999994</v>
      </c>
    </row>
    <row r="527" spans="1:7" s="1173" customFormat="1" ht="12.75" customHeight="1" x14ac:dyDescent="0.2">
      <c r="A527" s="1171" t="s">
        <v>2521</v>
      </c>
      <c r="B527" s="1174">
        <v>43750.77</v>
      </c>
      <c r="C527" s="1174">
        <v>43750.77</v>
      </c>
      <c r="D527" s="1174">
        <v>175.67</v>
      </c>
      <c r="E527" s="1174">
        <v>175.667</v>
      </c>
      <c r="F527" s="1172">
        <f t="shared" si="8"/>
        <v>43926.439999999995</v>
      </c>
      <c r="G527" s="1172">
        <f t="shared" si="8"/>
        <v>43926.436999999998</v>
      </c>
    </row>
    <row r="528" spans="1:7" s="1173" customFormat="1" ht="12.75" customHeight="1" x14ac:dyDescent="0.2">
      <c r="A528" s="1171" t="s">
        <v>2522</v>
      </c>
      <c r="B528" s="1174">
        <v>25250.260000000002</v>
      </c>
      <c r="C528" s="1174">
        <v>25152.751999999997</v>
      </c>
      <c r="D528" s="1174">
        <v>885.21</v>
      </c>
      <c r="E528" s="1174">
        <v>775.98104999999998</v>
      </c>
      <c r="F528" s="1172">
        <f t="shared" si="8"/>
        <v>26135.47</v>
      </c>
      <c r="G528" s="1172">
        <f t="shared" si="8"/>
        <v>25928.733049999995</v>
      </c>
    </row>
    <row r="529" spans="1:7" s="1173" customFormat="1" ht="12.75" customHeight="1" x14ac:dyDescent="0.2">
      <c r="A529" s="1171" t="s">
        <v>2523</v>
      </c>
      <c r="B529" s="1174">
        <v>46842.47</v>
      </c>
      <c r="C529" s="1174">
        <v>46842.466999999997</v>
      </c>
      <c r="D529" s="1174">
        <v>0</v>
      </c>
      <c r="E529" s="1174">
        <v>0</v>
      </c>
      <c r="F529" s="1172">
        <f t="shared" si="8"/>
        <v>46842.47</v>
      </c>
      <c r="G529" s="1172">
        <f t="shared" si="8"/>
        <v>46842.466999999997</v>
      </c>
    </row>
    <row r="530" spans="1:7" s="1173" customFormat="1" ht="12.75" customHeight="1" x14ac:dyDescent="0.2">
      <c r="A530" s="1171" t="s">
        <v>2524</v>
      </c>
      <c r="B530" s="1174">
        <v>38479.71</v>
      </c>
      <c r="C530" s="1174">
        <v>38479.707000000002</v>
      </c>
      <c r="D530" s="1174">
        <v>292</v>
      </c>
      <c r="E530" s="1174">
        <v>292</v>
      </c>
      <c r="F530" s="1172">
        <f t="shared" si="8"/>
        <v>38771.71</v>
      </c>
      <c r="G530" s="1172">
        <f t="shared" si="8"/>
        <v>38771.707000000002</v>
      </c>
    </row>
    <row r="531" spans="1:7" s="1173" customFormat="1" ht="12.75" customHeight="1" x14ac:dyDescent="0.2">
      <c r="A531" s="1171" t="s">
        <v>2525</v>
      </c>
      <c r="B531" s="1174">
        <v>33211.53</v>
      </c>
      <c r="C531" s="1174">
        <v>33211.529000000002</v>
      </c>
      <c r="D531" s="1174">
        <v>20</v>
      </c>
      <c r="E531" s="1174">
        <v>20</v>
      </c>
      <c r="F531" s="1172">
        <f t="shared" si="8"/>
        <v>33231.53</v>
      </c>
      <c r="G531" s="1172">
        <f t="shared" si="8"/>
        <v>33231.529000000002</v>
      </c>
    </row>
    <row r="532" spans="1:7" s="1173" customFormat="1" ht="12.75" customHeight="1" x14ac:dyDescent="0.2">
      <c r="A532" s="1171" t="s">
        <v>2526</v>
      </c>
      <c r="B532" s="1174">
        <v>32879.85</v>
      </c>
      <c r="C532" s="1174">
        <v>32879.847000000002</v>
      </c>
      <c r="D532" s="1174">
        <v>109</v>
      </c>
      <c r="E532" s="1174">
        <v>109</v>
      </c>
      <c r="F532" s="1172">
        <f t="shared" si="8"/>
        <v>32988.85</v>
      </c>
      <c r="G532" s="1172">
        <f t="shared" si="8"/>
        <v>32988.847000000002</v>
      </c>
    </row>
    <row r="533" spans="1:7" s="1173" customFormat="1" ht="12.75" customHeight="1" x14ac:dyDescent="0.2">
      <c r="A533" s="1171" t="s">
        <v>2527</v>
      </c>
      <c r="B533" s="1174">
        <v>56879.649999999994</v>
      </c>
      <c r="C533" s="1174">
        <v>56857.597999999998</v>
      </c>
      <c r="D533" s="1174">
        <v>0</v>
      </c>
      <c r="E533" s="1174">
        <v>0</v>
      </c>
      <c r="F533" s="1172">
        <f t="shared" si="8"/>
        <v>56879.649999999994</v>
      </c>
      <c r="G533" s="1172">
        <f t="shared" si="8"/>
        <v>56857.597999999998</v>
      </c>
    </row>
    <row r="534" spans="1:7" s="1173" customFormat="1" ht="12.75" customHeight="1" x14ac:dyDescent="0.2">
      <c r="A534" s="1171" t="s">
        <v>2528</v>
      </c>
      <c r="B534" s="1174">
        <v>30548.7</v>
      </c>
      <c r="C534" s="1174">
        <v>30548.688999999998</v>
      </c>
      <c r="D534" s="1174">
        <v>219</v>
      </c>
      <c r="E534" s="1174">
        <v>219</v>
      </c>
      <c r="F534" s="1172">
        <f t="shared" si="8"/>
        <v>30767.7</v>
      </c>
      <c r="G534" s="1172">
        <f t="shared" si="8"/>
        <v>30767.688999999998</v>
      </c>
    </row>
    <row r="535" spans="1:7" s="1173" customFormat="1" ht="12.75" customHeight="1" x14ac:dyDescent="0.2">
      <c r="A535" s="1171" t="s">
        <v>2529</v>
      </c>
      <c r="B535" s="1174">
        <v>25688.29</v>
      </c>
      <c r="C535" s="1174">
        <v>25688.293000000001</v>
      </c>
      <c r="D535" s="1174">
        <v>311</v>
      </c>
      <c r="E535" s="1174">
        <v>311</v>
      </c>
      <c r="F535" s="1172">
        <f t="shared" si="8"/>
        <v>25999.29</v>
      </c>
      <c r="G535" s="1172">
        <f t="shared" si="8"/>
        <v>25999.293000000001</v>
      </c>
    </row>
    <row r="536" spans="1:7" s="1173" customFormat="1" ht="12.75" customHeight="1" x14ac:dyDescent="0.2">
      <c r="A536" s="1171" t="s">
        <v>2530</v>
      </c>
      <c r="B536" s="1174">
        <v>17189.310000000001</v>
      </c>
      <c r="C536" s="1174">
        <v>17189.309999999998</v>
      </c>
      <c r="D536" s="1174">
        <v>820.75</v>
      </c>
      <c r="E536" s="1174">
        <v>603.46494000000007</v>
      </c>
      <c r="F536" s="1172">
        <f t="shared" si="8"/>
        <v>18010.060000000001</v>
      </c>
      <c r="G536" s="1172">
        <f t="shared" si="8"/>
        <v>17792.774939999999</v>
      </c>
    </row>
    <row r="537" spans="1:7" s="1173" customFormat="1" ht="12.75" customHeight="1" x14ac:dyDescent="0.2">
      <c r="A537" s="1171" t="s">
        <v>2531</v>
      </c>
      <c r="B537" s="1174">
        <v>32665.550000000003</v>
      </c>
      <c r="C537" s="1174">
        <v>32665.541000000001</v>
      </c>
      <c r="D537" s="1174">
        <v>603</v>
      </c>
      <c r="E537" s="1174">
        <v>603</v>
      </c>
      <c r="F537" s="1172">
        <f t="shared" si="8"/>
        <v>33268.550000000003</v>
      </c>
      <c r="G537" s="1172">
        <f t="shared" si="8"/>
        <v>33268.540999999997</v>
      </c>
    </row>
    <row r="538" spans="1:7" s="1173" customFormat="1" ht="12.75" customHeight="1" x14ac:dyDescent="0.2">
      <c r="A538" s="1171" t="s">
        <v>2532</v>
      </c>
      <c r="B538" s="1174">
        <v>48211.02</v>
      </c>
      <c r="C538" s="1174">
        <v>48211.014000000003</v>
      </c>
      <c r="D538" s="1174">
        <v>833</v>
      </c>
      <c r="E538" s="1174">
        <v>832.99940000000004</v>
      </c>
      <c r="F538" s="1172">
        <f t="shared" si="8"/>
        <v>49044.02</v>
      </c>
      <c r="G538" s="1172">
        <f t="shared" si="8"/>
        <v>49044.013400000003</v>
      </c>
    </row>
    <row r="539" spans="1:7" s="1173" customFormat="1" ht="12.75" customHeight="1" x14ac:dyDescent="0.2">
      <c r="A539" s="1171" t="s">
        <v>2533</v>
      </c>
      <c r="B539" s="1174">
        <v>59652.57</v>
      </c>
      <c r="C539" s="1174">
        <v>59644.780000000006</v>
      </c>
      <c r="D539" s="1174">
        <v>851</v>
      </c>
      <c r="E539" s="1174">
        <v>536.15</v>
      </c>
      <c r="F539" s="1172">
        <f t="shared" si="8"/>
        <v>60503.57</v>
      </c>
      <c r="G539" s="1172">
        <f t="shared" si="8"/>
        <v>60180.930000000008</v>
      </c>
    </row>
    <row r="540" spans="1:7" s="1173" customFormat="1" ht="12.75" customHeight="1" x14ac:dyDescent="0.2">
      <c r="A540" s="1171" t="s">
        <v>2534</v>
      </c>
      <c r="B540" s="1174">
        <v>32745.390000000003</v>
      </c>
      <c r="C540" s="1174">
        <v>32691.338</v>
      </c>
      <c r="D540" s="1174">
        <v>1456.22</v>
      </c>
      <c r="E540" s="1174">
        <v>1456.2184</v>
      </c>
      <c r="F540" s="1172">
        <f t="shared" si="8"/>
        <v>34201.61</v>
      </c>
      <c r="G540" s="1172">
        <f t="shared" si="8"/>
        <v>34147.556400000001</v>
      </c>
    </row>
    <row r="541" spans="1:7" s="1173" customFormat="1" ht="12.75" customHeight="1" x14ac:dyDescent="0.2">
      <c r="A541" s="1171" t="s">
        <v>2535</v>
      </c>
      <c r="B541" s="1174">
        <v>42205.42</v>
      </c>
      <c r="C541" s="1174">
        <v>42205.413</v>
      </c>
      <c r="D541" s="1174">
        <v>686</v>
      </c>
      <c r="E541" s="1174">
        <v>372.88357999999999</v>
      </c>
      <c r="F541" s="1172">
        <f t="shared" si="8"/>
        <v>42891.42</v>
      </c>
      <c r="G541" s="1172">
        <f t="shared" si="8"/>
        <v>42578.296580000002</v>
      </c>
    </row>
    <row r="542" spans="1:7" s="1173" customFormat="1" ht="12.75" customHeight="1" x14ac:dyDescent="0.2">
      <c r="A542" s="1171" t="s">
        <v>2536</v>
      </c>
      <c r="B542" s="1174">
        <v>39894.019999999997</v>
      </c>
      <c r="C542" s="1174">
        <v>39894.021000000001</v>
      </c>
      <c r="D542" s="1174">
        <v>20</v>
      </c>
      <c r="E542" s="1174">
        <v>20</v>
      </c>
      <c r="F542" s="1172">
        <f t="shared" si="8"/>
        <v>39914.019999999997</v>
      </c>
      <c r="G542" s="1172">
        <f t="shared" si="8"/>
        <v>39914.021000000001</v>
      </c>
    </row>
    <row r="543" spans="1:7" s="1173" customFormat="1" ht="12.75" customHeight="1" x14ac:dyDescent="0.2">
      <c r="A543" s="1171" t="s">
        <v>2537</v>
      </c>
      <c r="B543" s="1174">
        <v>30893.11</v>
      </c>
      <c r="C543" s="1174">
        <v>30893.106</v>
      </c>
      <c r="D543" s="1174">
        <v>35.049999999999997</v>
      </c>
      <c r="E543" s="1174">
        <v>35.048000000000002</v>
      </c>
      <c r="F543" s="1172">
        <f t="shared" si="8"/>
        <v>30928.16</v>
      </c>
      <c r="G543" s="1172">
        <f t="shared" si="8"/>
        <v>30928.153999999999</v>
      </c>
    </row>
    <row r="544" spans="1:7" s="1173" customFormat="1" ht="12.75" customHeight="1" x14ac:dyDescent="0.2">
      <c r="A544" s="1171" t="s">
        <v>2538</v>
      </c>
      <c r="B544" s="1174">
        <v>38965.79</v>
      </c>
      <c r="C544" s="1174">
        <v>38965.79</v>
      </c>
      <c r="D544" s="1174">
        <v>292</v>
      </c>
      <c r="E544" s="1174">
        <v>292</v>
      </c>
      <c r="F544" s="1172">
        <f t="shared" si="8"/>
        <v>39257.79</v>
      </c>
      <c r="G544" s="1172">
        <f t="shared" si="8"/>
        <v>39257.79</v>
      </c>
    </row>
    <row r="545" spans="1:7" s="1173" customFormat="1" ht="12.75" customHeight="1" x14ac:dyDescent="0.2">
      <c r="A545" s="1171" t="s">
        <v>2539</v>
      </c>
      <c r="B545" s="1174">
        <v>45177.88</v>
      </c>
      <c r="C545" s="1174">
        <v>45148.690999999999</v>
      </c>
      <c r="D545" s="1174">
        <v>740.77</v>
      </c>
      <c r="E545" s="1174">
        <v>735.53209000000004</v>
      </c>
      <c r="F545" s="1172">
        <f t="shared" si="8"/>
        <v>45918.649999999994</v>
      </c>
      <c r="G545" s="1172">
        <f t="shared" si="8"/>
        <v>45884.22309</v>
      </c>
    </row>
    <row r="546" spans="1:7" s="1173" customFormat="1" ht="12.75" customHeight="1" x14ac:dyDescent="0.2">
      <c r="A546" s="1171" t="s">
        <v>2540</v>
      </c>
      <c r="B546" s="1174">
        <v>28687.9</v>
      </c>
      <c r="C546" s="1174">
        <v>28682.69</v>
      </c>
      <c r="D546" s="1174">
        <v>420</v>
      </c>
      <c r="E546" s="1174">
        <v>420</v>
      </c>
      <c r="F546" s="1172">
        <f t="shared" si="8"/>
        <v>29107.9</v>
      </c>
      <c r="G546" s="1172">
        <f t="shared" si="8"/>
        <v>29102.69</v>
      </c>
    </row>
    <row r="547" spans="1:7" s="1173" customFormat="1" ht="12.75" customHeight="1" x14ac:dyDescent="0.2">
      <c r="A547" s="1171" t="s">
        <v>2541</v>
      </c>
      <c r="B547" s="1174">
        <v>9051.9399999999987</v>
      </c>
      <c r="C547" s="1174">
        <v>9051.9439999999995</v>
      </c>
      <c r="D547" s="1174">
        <v>0</v>
      </c>
      <c r="E547" s="1174">
        <v>0</v>
      </c>
      <c r="F547" s="1172">
        <f t="shared" si="8"/>
        <v>9051.9399999999987</v>
      </c>
      <c r="G547" s="1172">
        <f t="shared" si="8"/>
        <v>9051.9439999999995</v>
      </c>
    </row>
    <row r="548" spans="1:7" s="1173" customFormat="1" ht="12.75" customHeight="1" x14ac:dyDescent="0.2">
      <c r="A548" s="1171" t="s">
        <v>2542</v>
      </c>
      <c r="B548" s="1174">
        <v>30431.56</v>
      </c>
      <c r="C548" s="1174">
        <v>30431.553</v>
      </c>
      <c r="D548" s="1174">
        <v>0</v>
      </c>
      <c r="E548" s="1174">
        <v>0</v>
      </c>
      <c r="F548" s="1172">
        <f t="shared" si="8"/>
        <v>30431.56</v>
      </c>
      <c r="G548" s="1172">
        <f t="shared" si="8"/>
        <v>30431.553</v>
      </c>
    </row>
    <row r="549" spans="1:7" s="1173" customFormat="1" ht="12.75" customHeight="1" x14ac:dyDescent="0.2">
      <c r="A549" s="1171" t="s">
        <v>2543</v>
      </c>
      <c r="B549" s="1174">
        <v>32333.530000000002</v>
      </c>
      <c r="C549" s="1174">
        <v>32333.522000000001</v>
      </c>
      <c r="D549" s="1174">
        <v>128</v>
      </c>
      <c r="E549" s="1174">
        <v>128</v>
      </c>
      <c r="F549" s="1172">
        <f t="shared" si="8"/>
        <v>32461.530000000002</v>
      </c>
      <c r="G549" s="1172">
        <f t="shared" si="8"/>
        <v>32461.522000000001</v>
      </c>
    </row>
    <row r="550" spans="1:7" s="1173" customFormat="1" ht="12.75" customHeight="1" x14ac:dyDescent="0.2">
      <c r="A550" s="1171" t="s">
        <v>2544</v>
      </c>
      <c r="B550" s="1174">
        <v>37109.9</v>
      </c>
      <c r="C550" s="1174">
        <v>37109.898999999998</v>
      </c>
      <c r="D550" s="1174">
        <v>380.03999999999996</v>
      </c>
      <c r="E550" s="1174">
        <v>380.03300000000002</v>
      </c>
      <c r="F550" s="1172">
        <f t="shared" si="8"/>
        <v>37489.94</v>
      </c>
      <c r="G550" s="1172">
        <f t="shared" si="8"/>
        <v>37489.932000000001</v>
      </c>
    </row>
    <row r="551" spans="1:7" s="1173" customFormat="1" ht="12.75" customHeight="1" x14ac:dyDescent="0.2">
      <c r="A551" s="1171" t="s">
        <v>2545</v>
      </c>
      <c r="B551" s="1174">
        <v>40204.230000000003</v>
      </c>
      <c r="C551" s="1174">
        <v>40204.228999999999</v>
      </c>
      <c r="D551" s="1174">
        <v>421.4</v>
      </c>
      <c r="E551" s="1174">
        <v>421.39700000000005</v>
      </c>
      <c r="F551" s="1172">
        <f t="shared" si="8"/>
        <v>40625.630000000005</v>
      </c>
      <c r="G551" s="1172">
        <f t="shared" si="8"/>
        <v>40625.625999999997</v>
      </c>
    </row>
    <row r="552" spans="1:7" s="1173" customFormat="1" ht="12.75" customHeight="1" x14ac:dyDescent="0.2">
      <c r="A552" s="1171" t="s">
        <v>2546</v>
      </c>
      <c r="B552" s="1174">
        <v>47135.96</v>
      </c>
      <c r="C552" s="1174">
        <v>47135.959000000003</v>
      </c>
      <c r="D552" s="1174">
        <v>256</v>
      </c>
      <c r="E552" s="1174">
        <v>256</v>
      </c>
      <c r="F552" s="1172">
        <f t="shared" si="8"/>
        <v>47391.96</v>
      </c>
      <c r="G552" s="1172">
        <f t="shared" si="8"/>
        <v>47391.959000000003</v>
      </c>
    </row>
    <row r="553" spans="1:7" s="1173" customFormat="1" ht="12.75" customHeight="1" x14ac:dyDescent="0.2">
      <c r="A553" s="1171" t="s">
        <v>2547</v>
      </c>
      <c r="B553" s="1174">
        <v>32865.729999999996</v>
      </c>
      <c r="C553" s="1174">
        <v>32865.726999999999</v>
      </c>
      <c r="D553" s="1174">
        <v>146</v>
      </c>
      <c r="E553" s="1174">
        <v>146</v>
      </c>
      <c r="F553" s="1172">
        <f t="shared" si="8"/>
        <v>33011.729999999996</v>
      </c>
      <c r="G553" s="1172">
        <f t="shared" si="8"/>
        <v>33011.726999999999</v>
      </c>
    </row>
    <row r="554" spans="1:7" s="1173" customFormat="1" ht="12.75" customHeight="1" x14ac:dyDescent="0.2">
      <c r="A554" s="1171" t="s">
        <v>2548</v>
      </c>
      <c r="B554" s="1174">
        <v>32224.54</v>
      </c>
      <c r="C554" s="1174">
        <v>32224.534999999996</v>
      </c>
      <c r="D554" s="1174">
        <v>0</v>
      </c>
      <c r="E554" s="1174">
        <v>0</v>
      </c>
      <c r="F554" s="1172">
        <f t="shared" si="8"/>
        <v>32224.54</v>
      </c>
      <c r="G554" s="1172">
        <f t="shared" si="8"/>
        <v>32224.534999999996</v>
      </c>
    </row>
    <row r="555" spans="1:7" s="1173" customFormat="1" ht="12.75" customHeight="1" x14ac:dyDescent="0.2">
      <c r="A555" s="1171" t="s">
        <v>2549</v>
      </c>
      <c r="B555" s="1174">
        <v>42083.67</v>
      </c>
      <c r="C555" s="1174">
        <v>42083.667000000001</v>
      </c>
      <c r="D555" s="1174">
        <v>366</v>
      </c>
      <c r="E555" s="1174">
        <v>366</v>
      </c>
      <c r="F555" s="1172">
        <f t="shared" si="8"/>
        <v>42449.67</v>
      </c>
      <c r="G555" s="1172">
        <f t="shared" si="8"/>
        <v>42449.667000000001</v>
      </c>
    </row>
    <row r="556" spans="1:7" s="1173" customFormat="1" ht="12.75" customHeight="1" x14ac:dyDescent="0.2">
      <c r="A556" s="1171" t="s">
        <v>2550</v>
      </c>
      <c r="B556" s="1174">
        <v>39102.910000000003</v>
      </c>
      <c r="C556" s="1174">
        <v>39102.896999999997</v>
      </c>
      <c r="D556" s="1174">
        <v>959.21</v>
      </c>
      <c r="E556" s="1174">
        <v>959.20299999999997</v>
      </c>
      <c r="F556" s="1172">
        <f t="shared" si="8"/>
        <v>40062.120000000003</v>
      </c>
      <c r="G556" s="1172">
        <f t="shared" si="8"/>
        <v>40062.1</v>
      </c>
    </row>
    <row r="557" spans="1:7" s="1173" customFormat="1" ht="12.75" customHeight="1" x14ac:dyDescent="0.2">
      <c r="A557" s="1171" t="s">
        <v>2551</v>
      </c>
      <c r="B557" s="1174">
        <v>46399.72</v>
      </c>
      <c r="C557" s="1174">
        <v>46399.718000000001</v>
      </c>
      <c r="D557" s="1174">
        <v>218.05</v>
      </c>
      <c r="E557" s="1174">
        <v>218.048</v>
      </c>
      <c r="F557" s="1172">
        <f t="shared" si="8"/>
        <v>46617.770000000004</v>
      </c>
      <c r="G557" s="1172">
        <f t="shared" si="8"/>
        <v>46617.766000000003</v>
      </c>
    </row>
    <row r="558" spans="1:7" s="1173" customFormat="1" ht="12.75" customHeight="1" x14ac:dyDescent="0.2">
      <c r="A558" s="1171" t="s">
        <v>2552</v>
      </c>
      <c r="B558" s="1174">
        <v>33431.89</v>
      </c>
      <c r="C558" s="1174">
        <v>33431.884999999995</v>
      </c>
      <c r="D558" s="1174">
        <v>539.66999999999996</v>
      </c>
      <c r="E558" s="1174">
        <v>539.66700000000003</v>
      </c>
      <c r="F558" s="1172">
        <f t="shared" si="8"/>
        <v>33971.56</v>
      </c>
      <c r="G558" s="1172">
        <f t="shared" si="8"/>
        <v>33971.551999999996</v>
      </c>
    </row>
    <row r="559" spans="1:7" s="1173" customFormat="1" ht="12.75" customHeight="1" x14ac:dyDescent="0.2">
      <c r="A559" s="1171" t="s">
        <v>2553</v>
      </c>
      <c r="B559" s="1174">
        <v>34313.21</v>
      </c>
      <c r="C559" s="1174">
        <v>34284.010999999999</v>
      </c>
      <c r="D559" s="1174">
        <v>366</v>
      </c>
      <c r="E559" s="1174">
        <v>366</v>
      </c>
      <c r="F559" s="1172">
        <f t="shared" si="8"/>
        <v>34679.21</v>
      </c>
      <c r="G559" s="1172">
        <f t="shared" si="8"/>
        <v>34650.010999999999</v>
      </c>
    </row>
    <row r="560" spans="1:7" s="1173" customFormat="1" ht="12.75" customHeight="1" x14ac:dyDescent="0.2">
      <c r="A560" s="1171" t="s">
        <v>2554</v>
      </c>
      <c r="B560" s="1174">
        <v>37960.270000000004</v>
      </c>
      <c r="C560" s="1174">
        <v>37960.266000000003</v>
      </c>
      <c r="D560" s="1174">
        <v>229.73</v>
      </c>
      <c r="E560" s="1174">
        <v>229.73018999999999</v>
      </c>
      <c r="F560" s="1172">
        <f t="shared" si="8"/>
        <v>38190.000000000007</v>
      </c>
      <c r="G560" s="1172">
        <f t="shared" si="8"/>
        <v>38189.996190000005</v>
      </c>
    </row>
    <row r="561" spans="1:7" s="1173" customFormat="1" ht="12.75" customHeight="1" x14ac:dyDescent="0.2">
      <c r="A561" s="1171" t="s">
        <v>2555</v>
      </c>
      <c r="B561" s="1174">
        <v>41862.35</v>
      </c>
      <c r="C561" s="1174">
        <v>41862.351999999999</v>
      </c>
      <c r="D561" s="1174">
        <v>384</v>
      </c>
      <c r="E561" s="1174">
        <v>384</v>
      </c>
      <c r="F561" s="1172">
        <f t="shared" si="8"/>
        <v>42246.35</v>
      </c>
      <c r="G561" s="1172">
        <f t="shared" si="8"/>
        <v>42246.351999999999</v>
      </c>
    </row>
    <row r="562" spans="1:7" s="1173" customFormat="1" ht="12.75" customHeight="1" x14ac:dyDescent="0.2">
      <c r="A562" s="1171" t="s">
        <v>2556</v>
      </c>
      <c r="B562" s="1174">
        <v>30183.71</v>
      </c>
      <c r="C562" s="1174">
        <v>30183.699000000001</v>
      </c>
      <c r="D562" s="1174">
        <v>109</v>
      </c>
      <c r="E562" s="1174">
        <v>109</v>
      </c>
      <c r="F562" s="1172">
        <f t="shared" si="8"/>
        <v>30292.71</v>
      </c>
      <c r="G562" s="1172">
        <f t="shared" si="8"/>
        <v>30292.699000000001</v>
      </c>
    </row>
    <row r="563" spans="1:7" s="1173" customFormat="1" ht="12.75" customHeight="1" x14ac:dyDescent="0.2">
      <c r="A563" s="1171" t="s">
        <v>2557</v>
      </c>
      <c r="B563" s="1174">
        <v>34115.300000000003</v>
      </c>
      <c r="C563" s="1174">
        <v>34115.296000000002</v>
      </c>
      <c r="D563" s="1174">
        <v>366</v>
      </c>
      <c r="E563" s="1174">
        <v>366</v>
      </c>
      <c r="F563" s="1172">
        <f t="shared" si="8"/>
        <v>34481.300000000003</v>
      </c>
      <c r="G563" s="1172">
        <f t="shared" si="8"/>
        <v>34481.296000000002</v>
      </c>
    </row>
    <row r="564" spans="1:7" s="1173" customFormat="1" ht="12.75" customHeight="1" x14ac:dyDescent="0.2">
      <c r="A564" s="1171" t="s">
        <v>2558</v>
      </c>
      <c r="B564" s="1174">
        <v>22216.13</v>
      </c>
      <c r="C564" s="1174">
        <v>22216.132000000001</v>
      </c>
      <c r="D564" s="1174">
        <v>366</v>
      </c>
      <c r="E564" s="1174">
        <v>364.37939999999998</v>
      </c>
      <c r="F564" s="1172">
        <f t="shared" si="8"/>
        <v>22582.13</v>
      </c>
      <c r="G564" s="1172">
        <f t="shared" si="8"/>
        <v>22580.511400000003</v>
      </c>
    </row>
    <row r="565" spans="1:7" s="1173" customFormat="1" ht="12.75" customHeight="1" x14ac:dyDescent="0.2">
      <c r="A565" s="1171" t="s">
        <v>2559</v>
      </c>
      <c r="B565" s="1174">
        <v>33935.040000000001</v>
      </c>
      <c r="C565" s="1174">
        <v>33915.577000000005</v>
      </c>
      <c r="D565" s="1174">
        <v>109</v>
      </c>
      <c r="E565" s="1174">
        <v>109</v>
      </c>
      <c r="F565" s="1172">
        <f t="shared" si="8"/>
        <v>34044.04</v>
      </c>
      <c r="G565" s="1172">
        <f t="shared" si="8"/>
        <v>34024.577000000005</v>
      </c>
    </row>
    <row r="566" spans="1:7" s="1173" customFormat="1" ht="12.75" customHeight="1" x14ac:dyDescent="0.2">
      <c r="A566" s="1171" t="s">
        <v>2560</v>
      </c>
      <c r="B566" s="1174">
        <v>31361.96</v>
      </c>
      <c r="C566" s="1174">
        <v>31361.954000000002</v>
      </c>
      <c r="D566" s="1174">
        <v>20</v>
      </c>
      <c r="E566" s="1174">
        <v>20</v>
      </c>
      <c r="F566" s="1172">
        <f t="shared" si="8"/>
        <v>31381.96</v>
      </c>
      <c r="G566" s="1172">
        <f t="shared" si="8"/>
        <v>31381.954000000002</v>
      </c>
    </row>
    <row r="567" spans="1:7" s="1173" customFormat="1" ht="12.75" customHeight="1" x14ac:dyDescent="0.2">
      <c r="A567" s="1171" t="s">
        <v>2561</v>
      </c>
      <c r="B567" s="1174">
        <v>31262.44</v>
      </c>
      <c r="C567" s="1174">
        <v>31262.439000000006</v>
      </c>
      <c r="D567" s="1174">
        <v>36</v>
      </c>
      <c r="E567" s="1174">
        <v>36</v>
      </c>
      <c r="F567" s="1172">
        <f t="shared" si="8"/>
        <v>31298.44</v>
      </c>
      <c r="G567" s="1172">
        <f t="shared" si="8"/>
        <v>31298.439000000006</v>
      </c>
    </row>
    <row r="568" spans="1:7" s="1173" customFormat="1" ht="12.75" customHeight="1" x14ac:dyDescent="0.2">
      <c r="A568" s="1171" t="s">
        <v>2562</v>
      </c>
      <c r="B568" s="1174">
        <v>34727.379999999997</v>
      </c>
      <c r="C568" s="1174">
        <v>34727.383999999998</v>
      </c>
      <c r="D568" s="1174">
        <v>183</v>
      </c>
      <c r="E568" s="1174">
        <v>183</v>
      </c>
      <c r="F568" s="1172">
        <f t="shared" si="8"/>
        <v>34910.379999999997</v>
      </c>
      <c r="G568" s="1172">
        <f t="shared" si="8"/>
        <v>34910.383999999998</v>
      </c>
    </row>
    <row r="569" spans="1:7" s="1173" customFormat="1" ht="12.75" customHeight="1" x14ac:dyDescent="0.2">
      <c r="A569" s="1171" t="s">
        <v>2563</v>
      </c>
      <c r="B569" s="1174">
        <v>52455.27</v>
      </c>
      <c r="C569" s="1174">
        <v>52383.257339999996</v>
      </c>
      <c r="D569" s="1174">
        <v>31.68</v>
      </c>
      <c r="E569" s="1174">
        <v>31.683</v>
      </c>
      <c r="F569" s="1172">
        <f t="shared" si="8"/>
        <v>52486.95</v>
      </c>
      <c r="G569" s="1172">
        <f t="shared" si="8"/>
        <v>52414.940339999994</v>
      </c>
    </row>
    <row r="570" spans="1:7" s="1173" customFormat="1" ht="12.75" customHeight="1" x14ac:dyDescent="0.2">
      <c r="A570" s="1171" t="s">
        <v>2564</v>
      </c>
      <c r="B570" s="1174">
        <v>60536.189999999995</v>
      </c>
      <c r="C570" s="1174">
        <v>60536.182999999997</v>
      </c>
      <c r="D570" s="1174">
        <v>201</v>
      </c>
      <c r="E570" s="1174">
        <v>197.83500000000001</v>
      </c>
      <c r="F570" s="1172">
        <f t="shared" si="8"/>
        <v>60737.189999999995</v>
      </c>
      <c r="G570" s="1172">
        <f t="shared" si="8"/>
        <v>60734.017999999996</v>
      </c>
    </row>
    <row r="571" spans="1:7" s="1173" customFormat="1" ht="12.75" customHeight="1" x14ac:dyDescent="0.2">
      <c r="A571" s="1171" t="s">
        <v>2565</v>
      </c>
      <c r="B571" s="1174">
        <v>5343.21</v>
      </c>
      <c r="C571" s="1174">
        <v>5343.2080000000005</v>
      </c>
      <c r="D571" s="1174">
        <v>0</v>
      </c>
      <c r="E571" s="1174">
        <v>0</v>
      </c>
      <c r="F571" s="1172">
        <f t="shared" si="8"/>
        <v>5343.21</v>
      </c>
      <c r="G571" s="1172">
        <f t="shared" si="8"/>
        <v>5343.2080000000005</v>
      </c>
    </row>
    <row r="572" spans="1:7" s="1173" customFormat="1" ht="21" x14ac:dyDescent="0.2">
      <c r="A572" s="1171" t="s">
        <v>2566</v>
      </c>
      <c r="B572" s="1174">
        <v>51659.630000000005</v>
      </c>
      <c r="C572" s="1174">
        <v>51644.366000000002</v>
      </c>
      <c r="D572" s="1174">
        <v>0</v>
      </c>
      <c r="E572" s="1174">
        <v>0</v>
      </c>
      <c r="F572" s="1172">
        <f t="shared" si="8"/>
        <v>51659.630000000005</v>
      </c>
      <c r="G572" s="1172">
        <f t="shared" si="8"/>
        <v>51644.366000000002</v>
      </c>
    </row>
    <row r="573" spans="1:7" s="1173" customFormat="1" ht="21" x14ac:dyDescent="0.2">
      <c r="A573" s="1171" t="s">
        <v>2567</v>
      </c>
      <c r="B573" s="1174">
        <v>8389.58</v>
      </c>
      <c r="C573" s="1174">
        <v>8389.5769999999993</v>
      </c>
      <c r="D573" s="1174">
        <v>20</v>
      </c>
      <c r="E573" s="1174">
        <v>20</v>
      </c>
      <c r="F573" s="1172">
        <f t="shared" si="8"/>
        <v>8409.58</v>
      </c>
      <c r="G573" s="1172">
        <f t="shared" si="8"/>
        <v>8409.5769999999993</v>
      </c>
    </row>
    <row r="574" spans="1:7" s="1173" customFormat="1" ht="12.75" customHeight="1" x14ac:dyDescent="0.2">
      <c r="A574" s="1171" t="s">
        <v>2568</v>
      </c>
      <c r="B574" s="1174">
        <v>45775.8</v>
      </c>
      <c r="C574" s="1174">
        <v>45775.803999999996</v>
      </c>
      <c r="D574" s="1174">
        <v>292</v>
      </c>
      <c r="E574" s="1174">
        <v>292</v>
      </c>
      <c r="F574" s="1172">
        <f t="shared" si="8"/>
        <v>46067.8</v>
      </c>
      <c r="G574" s="1172">
        <f t="shared" si="8"/>
        <v>46067.803999999996</v>
      </c>
    </row>
    <row r="575" spans="1:7" s="1173" customFormat="1" ht="12.75" customHeight="1" x14ac:dyDescent="0.2">
      <c r="A575" s="1171" t="s">
        <v>2569</v>
      </c>
      <c r="B575" s="1174">
        <v>24546.1</v>
      </c>
      <c r="C575" s="1174">
        <v>24458.656760000002</v>
      </c>
      <c r="D575" s="1174">
        <v>219</v>
      </c>
      <c r="E575" s="1174">
        <v>218.81639999999999</v>
      </c>
      <c r="F575" s="1172">
        <f t="shared" si="8"/>
        <v>24765.1</v>
      </c>
      <c r="G575" s="1172">
        <f t="shared" si="8"/>
        <v>24677.473160000001</v>
      </c>
    </row>
    <row r="576" spans="1:7" s="1173" customFormat="1" ht="12.75" customHeight="1" x14ac:dyDescent="0.2">
      <c r="A576" s="1171" t="s">
        <v>2570</v>
      </c>
      <c r="B576" s="1174">
        <v>17934.57</v>
      </c>
      <c r="C576" s="1174">
        <v>17934.571</v>
      </c>
      <c r="D576" s="1174">
        <v>603</v>
      </c>
      <c r="E576" s="1174">
        <v>603</v>
      </c>
      <c r="F576" s="1172">
        <f t="shared" si="8"/>
        <v>18537.57</v>
      </c>
      <c r="G576" s="1172">
        <f t="shared" si="8"/>
        <v>18537.571</v>
      </c>
    </row>
    <row r="577" spans="1:7" s="1173" customFormat="1" ht="12.75" customHeight="1" x14ac:dyDescent="0.2">
      <c r="A577" s="1171" t="s">
        <v>2571</v>
      </c>
      <c r="B577" s="1174">
        <v>21630.67</v>
      </c>
      <c r="C577" s="1174">
        <v>21591.746999999999</v>
      </c>
      <c r="D577" s="1174">
        <v>366</v>
      </c>
      <c r="E577" s="1174">
        <v>366</v>
      </c>
      <c r="F577" s="1172">
        <f t="shared" si="8"/>
        <v>21996.67</v>
      </c>
      <c r="G577" s="1172">
        <f t="shared" si="8"/>
        <v>21957.746999999999</v>
      </c>
    </row>
    <row r="578" spans="1:7" s="1173" customFormat="1" ht="12.75" customHeight="1" x14ac:dyDescent="0.2">
      <c r="A578" s="1171" t="s">
        <v>2572</v>
      </c>
      <c r="B578" s="1174">
        <v>3347.11</v>
      </c>
      <c r="C578" s="1174">
        <v>3347.1080000000002</v>
      </c>
      <c r="D578" s="1174">
        <v>0</v>
      </c>
      <c r="E578" s="1174">
        <v>0</v>
      </c>
      <c r="F578" s="1172">
        <f t="shared" si="8"/>
        <v>3347.11</v>
      </c>
      <c r="G578" s="1172">
        <f t="shared" si="8"/>
        <v>3347.1080000000002</v>
      </c>
    </row>
    <row r="579" spans="1:7" s="1173" customFormat="1" ht="12.75" customHeight="1" x14ac:dyDescent="0.2">
      <c r="A579" s="1171" t="s">
        <v>2573</v>
      </c>
      <c r="B579" s="1174">
        <v>30998.489999999998</v>
      </c>
      <c r="C579" s="1174">
        <v>30997.824999999997</v>
      </c>
      <c r="D579" s="1174">
        <v>146</v>
      </c>
      <c r="E579" s="1174">
        <v>0</v>
      </c>
      <c r="F579" s="1172">
        <f t="shared" si="8"/>
        <v>31144.489999999998</v>
      </c>
      <c r="G579" s="1172">
        <f t="shared" si="8"/>
        <v>30997.824999999997</v>
      </c>
    </row>
    <row r="580" spans="1:7" s="1173" customFormat="1" ht="12.75" customHeight="1" x14ac:dyDescent="0.2">
      <c r="A580" s="1171" t="s">
        <v>2574</v>
      </c>
      <c r="B580" s="1174">
        <v>21961.4</v>
      </c>
      <c r="C580" s="1174">
        <v>21961.393</v>
      </c>
      <c r="D580" s="1174">
        <v>0</v>
      </c>
      <c r="E580" s="1174">
        <v>0</v>
      </c>
      <c r="F580" s="1172">
        <f t="shared" si="8"/>
        <v>21961.4</v>
      </c>
      <c r="G580" s="1172">
        <f t="shared" si="8"/>
        <v>21961.393</v>
      </c>
    </row>
    <row r="581" spans="1:7" s="1173" customFormat="1" ht="12.75" customHeight="1" x14ac:dyDescent="0.2">
      <c r="A581" s="1171" t="s">
        <v>2575</v>
      </c>
      <c r="B581" s="1174">
        <v>28036.46</v>
      </c>
      <c r="C581" s="1174">
        <v>28036.457999999999</v>
      </c>
      <c r="D581" s="1174">
        <v>201</v>
      </c>
      <c r="E581" s="1174">
        <v>201</v>
      </c>
      <c r="F581" s="1172">
        <f t="shared" si="8"/>
        <v>28237.46</v>
      </c>
      <c r="G581" s="1172">
        <f t="shared" si="8"/>
        <v>28237.457999999999</v>
      </c>
    </row>
    <row r="582" spans="1:7" s="1173" customFormat="1" ht="12.75" customHeight="1" x14ac:dyDescent="0.2">
      <c r="A582" s="1171" t="s">
        <v>2576</v>
      </c>
      <c r="B582" s="1174">
        <v>39708.769999999997</v>
      </c>
      <c r="C582" s="1174">
        <v>39708.766000000003</v>
      </c>
      <c r="D582" s="1174">
        <v>183</v>
      </c>
      <c r="E582" s="1174">
        <v>183</v>
      </c>
      <c r="F582" s="1172">
        <f t="shared" ref="F582:G608" si="9">B582+D582</f>
        <v>39891.769999999997</v>
      </c>
      <c r="G582" s="1172">
        <f t="shared" si="9"/>
        <v>39891.766000000003</v>
      </c>
    </row>
    <row r="583" spans="1:7" s="1173" customFormat="1" ht="12.75" customHeight="1" x14ac:dyDescent="0.2">
      <c r="A583" s="1171" t="s">
        <v>2577</v>
      </c>
      <c r="B583" s="1174">
        <v>3389.25</v>
      </c>
      <c r="C583" s="1174">
        <v>3389.2530000000002</v>
      </c>
      <c r="D583" s="1174">
        <v>20</v>
      </c>
      <c r="E583" s="1174">
        <v>20</v>
      </c>
      <c r="F583" s="1172">
        <f t="shared" si="9"/>
        <v>3409.25</v>
      </c>
      <c r="G583" s="1172">
        <f t="shared" si="9"/>
        <v>3409.2530000000002</v>
      </c>
    </row>
    <row r="584" spans="1:7" s="1173" customFormat="1" ht="12.75" customHeight="1" x14ac:dyDescent="0.2">
      <c r="A584" s="1171" t="s">
        <v>2578</v>
      </c>
      <c r="B584" s="1174">
        <v>66611.5</v>
      </c>
      <c r="C584" s="1174">
        <v>66553.123000000007</v>
      </c>
      <c r="D584" s="1174">
        <v>0</v>
      </c>
      <c r="E584" s="1174">
        <v>0</v>
      </c>
      <c r="F584" s="1172">
        <f t="shared" si="9"/>
        <v>66611.5</v>
      </c>
      <c r="G584" s="1172">
        <f t="shared" si="9"/>
        <v>66553.123000000007</v>
      </c>
    </row>
    <row r="585" spans="1:7" s="1173" customFormat="1" ht="12.75" customHeight="1" x14ac:dyDescent="0.2">
      <c r="A585" s="1171" t="s">
        <v>2579</v>
      </c>
      <c r="B585" s="1174">
        <v>13176.880000000001</v>
      </c>
      <c r="C585" s="1174">
        <v>13176.88</v>
      </c>
      <c r="D585" s="1174">
        <v>0</v>
      </c>
      <c r="E585" s="1174">
        <v>0</v>
      </c>
      <c r="F585" s="1172">
        <f t="shared" si="9"/>
        <v>13176.880000000001</v>
      </c>
      <c r="G585" s="1172">
        <f t="shared" si="9"/>
        <v>13176.88</v>
      </c>
    </row>
    <row r="586" spans="1:7" s="1173" customFormat="1" ht="12.75" customHeight="1" x14ac:dyDescent="0.2">
      <c r="A586" s="1171" t="s">
        <v>2580</v>
      </c>
      <c r="B586" s="1174">
        <v>11724.07</v>
      </c>
      <c r="C586" s="1174">
        <v>11724.067999999999</v>
      </c>
      <c r="D586" s="1174">
        <v>402</v>
      </c>
      <c r="E586" s="1174">
        <v>402</v>
      </c>
      <c r="F586" s="1172">
        <f t="shared" si="9"/>
        <v>12126.07</v>
      </c>
      <c r="G586" s="1172">
        <f t="shared" si="9"/>
        <v>12126.067999999999</v>
      </c>
    </row>
    <row r="587" spans="1:7" s="1173" customFormat="1" ht="12.75" customHeight="1" x14ac:dyDescent="0.2">
      <c r="A587" s="1171" t="s">
        <v>2581</v>
      </c>
      <c r="B587" s="1174">
        <v>18132.13</v>
      </c>
      <c r="C587" s="1174">
        <v>18132.13</v>
      </c>
      <c r="D587" s="1174">
        <v>36</v>
      </c>
      <c r="E587" s="1174">
        <v>36</v>
      </c>
      <c r="F587" s="1172">
        <f t="shared" si="9"/>
        <v>18168.13</v>
      </c>
      <c r="G587" s="1172">
        <f t="shared" si="9"/>
        <v>18168.13</v>
      </c>
    </row>
    <row r="588" spans="1:7" s="1173" customFormat="1" ht="12.75" customHeight="1" x14ac:dyDescent="0.2">
      <c r="A588" s="1171" t="s">
        <v>2582</v>
      </c>
      <c r="B588" s="1174">
        <v>9721.15</v>
      </c>
      <c r="C588" s="1174">
        <v>9721.1470000000008</v>
      </c>
      <c r="D588" s="1174">
        <v>0</v>
      </c>
      <c r="E588" s="1174">
        <v>0</v>
      </c>
      <c r="F588" s="1172">
        <f t="shared" si="9"/>
        <v>9721.15</v>
      </c>
      <c r="G588" s="1172">
        <f t="shared" si="9"/>
        <v>9721.1470000000008</v>
      </c>
    </row>
    <row r="589" spans="1:7" s="1173" customFormat="1" ht="12.75" customHeight="1" x14ac:dyDescent="0.2">
      <c r="A589" s="1171" t="s">
        <v>2583</v>
      </c>
      <c r="B589" s="1174">
        <v>47930.31</v>
      </c>
      <c r="C589" s="1174">
        <v>47930.308999999994</v>
      </c>
      <c r="D589" s="1174">
        <v>237</v>
      </c>
      <c r="E589" s="1174">
        <v>237</v>
      </c>
      <c r="F589" s="1172">
        <f t="shared" si="9"/>
        <v>48167.31</v>
      </c>
      <c r="G589" s="1172">
        <f t="shared" si="9"/>
        <v>48167.308999999994</v>
      </c>
    </row>
    <row r="590" spans="1:7" s="1173" customFormat="1" ht="12.75" customHeight="1" x14ac:dyDescent="0.2">
      <c r="A590" s="1171" t="s">
        <v>2584</v>
      </c>
      <c r="B590" s="1174">
        <v>4942.6200000000008</v>
      </c>
      <c r="C590" s="1174">
        <v>4942.6090000000004</v>
      </c>
      <c r="D590" s="1174">
        <v>0</v>
      </c>
      <c r="E590" s="1174">
        <v>0</v>
      </c>
      <c r="F590" s="1172">
        <f t="shared" si="9"/>
        <v>4942.6200000000008</v>
      </c>
      <c r="G590" s="1172">
        <f t="shared" si="9"/>
        <v>4942.6090000000004</v>
      </c>
    </row>
    <row r="591" spans="1:7" s="1173" customFormat="1" ht="12.75" customHeight="1" x14ac:dyDescent="0.2">
      <c r="A591" s="1171" t="s">
        <v>2585</v>
      </c>
      <c r="B591" s="1174">
        <v>19304.039999999997</v>
      </c>
      <c r="C591" s="1174">
        <v>19296.243999999999</v>
      </c>
      <c r="D591" s="1174">
        <v>0</v>
      </c>
      <c r="E591" s="1174">
        <v>0</v>
      </c>
      <c r="F591" s="1172">
        <f t="shared" si="9"/>
        <v>19304.039999999997</v>
      </c>
      <c r="G591" s="1172">
        <f t="shared" si="9"/>
        <v>19296.243999999999</v>
      </c>
    </row>
    <row r="592" spans="1:7" s="1173" customFormat="1" ht="12.75" customHeight="1" x14ac:dyDescent="0.2">
      <c r="A592" s="1171" t="s">
        <v>2586</v>
      </c>
      <c r="B592" s="1174">
        <v>31580.269999999997</v>
      </c>
      <c r="C592" s="1174">
        <v>31580.271000000001</v>
      </c>
      <c r="D592" s="1174">
        <v>36</v>
      </c>
      <c r="E592" s="1174">
        <v>36</v>
      </c>
      <c r="F592" s="1172">
        <f t="shared" si="9"/>
        <v>31616.269999999997</v>
      </c>
      <c r="G592" s="1172">
        <f t="shared" si="9"/>
        <v>31616.271000000001</v>
      </c>
    </row>
    <row r="593" spans="1:7" s="1173" customFormat="1" ht="12.75" customHeight="1" x14ac:dyDescent="0.2">
      <c r="A593" s="1171" t="s">
        <v>2952</v>
      </c>
      <c r="B593" s="1174">
        <v>13841.42</v>
      </c>
      <c r="C593" s="1174">
        <v>13841.421</v>
      </c>
      <c r="D593" s="1174">
        <v>0</v>
      </c>
      <c r="E593" s="1174">
        <v>0</v>
      </c>
      <c r="F593" s="1172">
        <f t="shared" si="9"/>
        <v>13841.42</v>
      </c>
      <c r="G593" s="1172">
        <f t="shared" si="9"/>
        <v>13841.421</v>
      </c>
    </row>
    <row r="594" spans="1:7" s="1173" customFormat="1" ht="12.75" customHeight="1" x14ac:dyDescent="0.2">
      <c r="A594" s="1171" t="s">
        <v>2587</v>
      </c>
      <c r="B594" s="1174">
        <v>52055.74</v>
      </c>
      <c r="C594" s="1174">
        <v>52055.735000000001</v>
      </c>
      <c r="D594" s="1174">
        <v>20</v>
      </c>
      <c r="E594" s="1174">
        <v>20</v>
      </c>
      <c r="F594" s="1172">
        <f t="shared" si="9"/>
        <v>52075.74</v>
      </c>
      <c r="G594" s="1172">
        <f t="shared" si="9"/>
        <v>52075.735000000001</v>
      </c>
    </row>
    <row r="595" spans="1:7" s="1173" customFormat="1" ht="12.75" customHeight="1" x14ac:dyDescent="0.2">
      <c r="A595" s="1171" t="s">
        <v>2588</v>
      </c>
      <c r="B595" s="1174">
        <v>37828.310000000005</v>
      </c>
      <c r="C595" s="1174">
        <v>37828.299999999996</v>
      </c>
      <c r="D595" s="1174">
        <v>237</v>
      </c>
      <c r="E595" s="1174">
        <v>237</v>
      </c>
      <c r="F595" s="1172">
        <f t="shared" si="9"/>
        <v>38065.310000000005</v>
      </c>
      <c r="G595" s="1172">
        <f t="shared" si="9"/>
        <v>38065.299999999996</v>
      </c>
    </row>
    <row r="596" spans="1:7" s="1173" customFormat="1" ht="12.75" customHeight="1" x14ac:dyDescent="0.2">
      <c r="A596" s="1171" t="s">
        <v>2589</v>
      </c>
      <c r="B596" s="1174">
        <v>21350.620000000003</v>
      </c>
      <c r="C596" s="1174">
        <v>21350.621999999999</v>
      </c>
      <c r="D596" s="1174">
        <v>366</v>
      </c>
      <c r="E596" s="1174">
        <v>362.62459999999999</v>
      </c>
      <c r="F596" s="1172">
        <f t="shared" si="9"/>
        <v>21716.620000000003</v>
      </c>
      <c r="G596" s="1172">
        <f t="shared" si="9"/>
        <v>21713.246599999999</v>
      </c>
    </row>
    <row r="597" spans="1:7" s="1173" customFormat="1" ht="12.75" customHeight="1" x14ac:dyDescent="0.2">
      <c r="A597" s="1171" t="s">
        <v>2590</v>
      </c>
      <c r="B597" s="1174">
        <v>6552.0500000000011</v>
      </c>
      <c r="C597" s="1174">
        <v>6552.0450000000001</v>
      </c>
      <c r="D597" s="1174">
        <v>0</v>
      </c>
      <c r="E597" s="1174">
        <v>0</v>
      </c>
      <c r="F597" s="1172">
        <f t="shared" si="9"/>
        <v>6552.0500000000011</v>
      </c>
      <c r="G597" s="1172">
        <f t="shared" si="9"/>
        <v>6552.0450000000001</v>
      </c>
    </row>
    <row r="598" spans="1:7" s="1173" customFormat="1" ht="12.75" customHeight="1" x14ac:dyDescent="0.2">
      <c r="A598" s="1171" t="s">
        <v>2591</v>
      </c>
      <c r="B598" s="1174">
        <v>34996.400000000001</v>
      </c>
      <c r="C598" s="1174">
        <v>34996.403000000006</v>
      </c>
      <c r="D598" s="1174">
        <v>164</v>
      </c>
      <c r="E598" s="1174">
        <v>164</v>
      </c>
      <c r="F598" s="1172">
        <f t="shared" si="9"/>
        <v>35160.400000000001</v>
      </c>
      <c r="G598" s="1172">
        <f t="shared" si="9"/>
        <v>35160.403000000006</v>
      </c>
    </row>
    <row r="599" spans="1:7" s="1173" customFormat="1" ht="12.75" customHeight="1" x14ac:dyDescent="0.2">
      <c r="A599" s="1171" t="s">
        <v>2592</v>
      </c>
      <c r="B599" s="1174">
        <v>56141.78</v>
      </c>
      <c r="C599" s="1174">
        <v>56141.781000000003</v>
      </c>
      <c r="D599" s="1174">
        <v>319.66999999999996</v>
      </c>
      <c r="E599" s="1174">
        <v>319.66700000000003</v>
      </c>
      <c r="F599" s="1172">
        <f t="shared" si="9"/>
        <v>56461.45</v>
      </c>
      <c r="G599" s="1172">
        <f t="shared" si="9"/>
        <v>56461.448000000004</v>
      </c>
    </row>
    <row r="600" spans="1:7" s="1173" customFormat="1" ht="12.75" customHeight="1" x14ac:dyDescent="0.2">
      <c r="A600" s="1171" t="s">
        <v>2593</v>
      </c>
      <c r="B600" s="1174">
        <v>10524.42</v>
      </c>
      <c r="C600" s="1174">
        <v>10524.418</v>
      </c>
      <c r="D600" s="1174">
        <v>0</v>
      </c>
      <c r="E600" s="1174">
        <v>0</v>
      </c>
      <c r="F600" s="1172">
        <f t="shared" si="9"/>
        <v>10524.42</v>
      </c>
      <c r="G600" s="1172">
        <f t="shared" si="9"/>
        <v>10524.418</v>
      </c>
    </row>
    <row r="601" spans="1:7" s="1173" customFormat="1" ht="12.75" customHeight="1" x14ac:dyDescent="0.2">
      <c r="A601" s="1171" t="s">
        <v>2594</v>
      </c>
      <c r="B601" s="1174">
        <v>42031.05</v>
      </c>
      <c r="C601" s="1174">
        <v>42031.046000000002</v>
      </c>
      <c r="D601" s="1174">
        <v>0</v>
      </c>
      <c r="E601" s="1174">
        <v>0</v>
      </c>
      <c r="F601" s="1172">
        <f t="shared" si="9"/>
        <v>42031.05</v>
      </c>
      <c r="G601" s="1172">
        <f t="shared" si="9"/>
        <v>42031.046000000002</v>
      </c>
    </row>
    <row r="602" spans="1:7" s="1173" customFormat="1" ht="12.75" customHeight="1" x14ac:dyDescent="0.2">
      <c r="A602" s="1171" t="s">
        <v>2595</v>
      </c>
      <c r="B602" s="1174">
        <v>13620.47</v>
      </c>
      <c r="C602" s="1174">
        <v>13620.468000000001</v>
      </c>
      <c r="D602" s="1174">
        <v>0</v>
      </c>
      <c r="E602" s="1174">
        <v>0</v>
      </c>
      <c r="F602" s="1172">
        <f t="shared" si="9"/>
        <v>13620.47</v>
      </c>
      <c r="G602" s="1172">
        <f t="shared" si="9"/>
        <v>13620.468000000001</v>
      </c>
    </row>
    <row r="603" spans="1:7" s="1173" customFormat="1" ht="12.75" customHeight="1" x14ac:dyDescent="0.2">
      <c r="A603" s="1171" t="s">
        <v>2596</v>
      </c>
      <c r="B603" s="1174">
        <v>7072.94</v>
      </c>
      <c r="C603" s="1174">
        <v>7072.9350000000004</v>
      </c>
      <c r="D603" s="1174">
        <v>0</v>
      </c>
      <c r="E603" s="1174">
        <v>0</v>
      </c>
      <c r="F603" s="1172">
        <f t="shared" si="9"/>
        <v>7072.94</v>
      </c>
      <c r="G603" s="1172">
        <f t="shared" si="9"/>
        <v>7072.9350000000004</v>
      </c>
    </row>
    <row r="604" spans="1:7" s="1173" customFormat="1" ht="12.75" customHeight="1" x14ac:dyDescent="0.2">
      <c r="A604" s="1171" t="s">
        <v>2597</v>
      </c>
      <c r="B604" s="1174">
        <v>15450.92</v>
      </c>
      <c r="C604" s="1174">
        <v>15450.918</v>
      </c>
      <c r="D604" s="1174">
        <v>0</v>
      </c>
      <c r="E604" s="1174">
        <v>0</v>
      </c>
      <c r="F604" s="1172">
        <f t="shared" si="9"/>
        <v>15450.92</v>
      </c>
      <c r="G604" s="1172">
        <f t="shared" si="9"/>
        <v>15450.918</v>
      </c>
    </row>
    <row r="605" spans="1:7" s="1173" customFormat="1" ht="12.75" customHeight="1" x14ac:dyDescent="0.2">
      <c r="A605" s="1171" t="s">
        <v>2598</v>
      </c>
      <c r="B605" s="1174">
        <v>13970.72</v>
      </c>
      <c r="C605" s="1174">
        <v>13970.721</v>
      </c>
      <c r="D605" s="1174">
        <v>0</v>
      </c>
      <c r="E605" s="1174">
        <v>0</v>
      </c>
      <c r="F605" s="1172">
        <f t="shared" si="9"/>
        <v>13970.72</v>
      </c>
      <c r="G605" s="1172">
        <f t="shared" si="9"/>
        <v>13970.721</v>
      </c>
    </row>
    <row r="606" spans="1:7" s="1173" customFormat="1" ht="12.75" customHeight="1" x14ac:dyDescent="0.2">
      <c r="A606" s="1171" t="s">
        <v>2599</v>
      </c>
      <c r="B606" s="1174">
        <v>2745.22</v>
      </c>
      <c r="C606" s="1174">
        <v>2745.2170000000001</v>
      </c>
      <c r="D606" s="1174">
        <v>0</v>
      </c>
      <c r="E606" s="1174">
        <v>0</v>
      </c>
      <c r="F606" s="1172">
        <f t="shared" si="9"/>
        <v>2745.22</v>
      </c>
      <c r="G606" s="1172">
        <f t="shared" si="9"/>
        <v>2745.2170000000001</v>
      </c>
    </row>
    <row r="607" spans="1:7" s="1173" customFormat="1" ht="12.75" customHeight="1" x14ac:dyDescent="0.2">
      <c r="A607" s="1171" t="s">
        <v>2600</v>
      </c>
      <c r="B607" s="1174">
        <v>38859.839999999997</v>
      </c>
      <c r="C607" s="1174">
        <v>38693.141500000005</v>
      </c>
      <c r="D607" s="1174">
        <v>0</v>
      </c>
      <c r="E607" s="1174">
        <v>0</v>
      </c>
      <c r="F607" s="1172">
        <f t="shared" si="9"/>
        <v>38859.839999999997</v>
      </c>
      <c r="G607" s="1172">
        <f t="shared" si="9"/>
        <v>38693.141500000005</v>
      </c>
    </row>
    <row r="608" spans="1:7" s="1173" customFormat="1" ht="15" customHeight="1" x14ac:dyDescent="0.2">
      <c r="A608" s="222" t="s">
        <v>10</v>
      </c>
      <c r="B608" s="1158">
        <v>13391250.560000001</v>
      </c>
      <c r="C608" s="1158">
        <v>13388023.409870012</v>
      </c>
      <c r="D608" s="1158">
        <v>60879.080000000016</v>
      </c>
      <c r="E608" s="1158">
        <v>58731.367619999983</v>
      </c>
      <c r="F608" s="1158">
        <f t="shared" si="9"/>
        <v>13452129.640000001</v>
      </c>
      <c r="G608" s="1158">
        <f t="shared" si="9"/>
        <v>13446754.777490012</v>
      </c>
    </row>
    <row r="609" spans="1:7" s="234" customFormat="1" x14ac:dyDescent="0.25">
      <c r="F609" s="233"/>
      <c r="G609" s="233"/>
    </row>
    <row r="610" spans="1:7" s="216" customFormat="1" x14ac:dyDescent="0.25">
      <c r="F610" s="235"/>
      <c r="G610" s="235"/>
    </row>
    <row r="611" spans="1:7" s="236" customFormat="1" ht="12.75" customHeight="1" x14ac:dyDescent="0.25">
      <c r="A611" s="1431" t="s">
        <v>2613</v>
      </c>
      <c r="B611" s="1431"/>
      <c r="C611" s="1431"/>
      <c r="D611" s="1431"/>
      <c r="E611" s="1431"/>
      <c r="F611" s="1431"/>
      <c r="G611" s="1431"/>
    </row>
    <row r="612" spans="1:7" s="236" customFormat="1" ht="12.75" customHeight="1" x14ac:dyDescent="0.25">
      <c r="A612" s="1432" t="s">
        <v>4922</v>
      </c>
      <c r="B612" s="1432"/>
      <c r="C612" s="1432"/>
      <c r="D612" s="1432"/>
      <c r="E612" s="1432"/>
      <c r="F612" s="1432"/>
      <c r="G612" s="1432"/>
    </row>
    <row r="613" spans="1:7" s="236" customFormat="1" ht="12.75" customHeight="1" x14ac:dyDescent="0.25">
      <c r="B613" s="237"/>
      <c r="C613" s="237"/>
    </row>
    <row r="614" spans="1:7" s="236" customFormat="1" ht="12.75" customHeight="1" x14ac:dyDescent="0.25">
      <c r="A614" s="223" t="s">
        <v>2622</v>
      </c>
      <c r="B614" s="237"/>
      <c r="C614" s="237"/>
    </row>
    <row r="615" spans="1:7" s="240" customFormat="1" ht="12.75" customHeight="1" x14ac:dyDescent="0.25">
      <c r="A615" s="485" t="s">
        <v>4561</v>
      </c>
      <c r="B615" s="238"/>
      <c r="C615" s="238"/>
      <c r="D615" s="239"/>
      <c r="E615" s="239"/>
      <c r="F615" s="239"/>
      <c r="G615" s="239"/>
    </row>
    <row r="616" spans="1:7" s="240" customFormat="1" ht="12.75" customHeight="1" x14ac:dyDescent="0.25">
      <c r="A616" s="485" t="s">
        <v>4933</v>
      </c>
      <c r="B616" s="238"/>
      <c r="C616" s="238"/>
      <c r="D616" s="239"/>
      <c r="E616" s="239"/>
      <c r="F616" s="239"/>
      <c r="G616" s="239"/>
    </row>
    <row r="617" spans="1:7" s="378" customFormat="1" ht="12" customHeight="1" x14ac:dyDescent="0.25">
      <c r="A617" s="485" t="s">
        <v>3699</v>
      </c>
    </row>
    <row r="618" spans="1:7" s="378" customFormat="1" ht="12" customHeight="1" x14ac:dyDescent="0.25">
      <c r="A618" s="485" t="s">
        <v>3700</v>
      </c>
    </row>
  </sheetData>
  <mergeCells count="7">
    <mergeCell ref="A611:G611"/>
    <mergeCell ref="A612:G612"/>
    <mergeCell ref="A1:G1"/>
    <mergeCell ref="A3:A4"/>
    <mergeCell ref="B3:C3"/>
    <mergeCell ref="D3:E3"/>
    <mergeCell ref="F3:G3"/>
  </mergeCells>
  <pageMargins left="0.39370078740157483" right="0.39370078740157483" top="0.59055118110236227" bottom="0.39370078740157483" header="0.31496062992125984" footer="0.11811023622047245"/>
  <pageSetup paperSize="9" scale="90" firstPageNumber="452" fitToHeight="0" orientation="landscape" useFirstPageNumber="1" r:id="rId1"/>
  <headerFooter>
    <oddHeader>&amp;L&amp;"Tahoma,Kurzíva"&amp;9Závěrečný účet Moravskoslezského kraje za rok 2024&amp;R&amp;"Tahoma,Kurzíva"&amp;9Tabulka č. 35</oddHeader>
    <oddFooter>&amp;C&amp;"Tahoma,Obyčejné"&amp;P</oddFooter>
  </headerFooter>
  <rowBreaks count="15" manualBreakCount="15">
    <brk id="43" max="16383" man="1"/>
    <brk id="84" max="16383" man="1"/>
    <brk id="125" max="16383" man="1"/>
    <brk id="166" max="16383" man="1"/>
    <brk id="207" max="16383" man="1"/>
    <brk id="248" max="16383" man="1"/>
    <brk id="288" max="16383" man="1"/>
    <brk id="329" max="16383" man="1"/>
    <brk id="369" max="16383" man="1"/>
    <brk id="406" max="16383" man="1"/>
    <brk id="445" max="16383" man="1"/>
    <brk id="485" max="16383" man="1"/>
    <brk id="525" max="16383" man="1"/>
    <brk id="565" max="16383" man="1"/>
    <brk id="604"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519F3-1DE4-42EA-B36C-AA7CA6AABF83}">
  <dimension ref="A1:G170"/>
  <sheetViews>
    <sheetView showGridLines="0" zoomScaleNormal="100" zoomScaleSheetLayoutView="100" workbookViewId="0">
      <selection activeCell="E168" sqref="E168"/>
    </sheetView>
  </sheetViews>
  <sheetFormatPr defaultColWidth="9.28515625" defaultRowHeight="12.75" x14ac:dyDescent="0.2"/>
  <cols>
    <col min="1" max="1" width="7" style="194" customWidth="1"/>
    <col min="2" max="2" width="45.42578125" style="194" customWidth="1"/>
    <col min="3" max="3" width="8.5703125" style="194" customWidth="1"/>
    <col min="4" max="7" width="13.85546875" style="242" customWidth="1"/>
    <col min="8" max="16384" width="9.28515625" style="194"/>
  </cols>
  <sheetData>
    <row r="1" spans="1:7" s="258" customFormat="1" ht="18" customHeight="1" x14ac:dyDescent="0.2">
      <c r="A1" s="1449" t="s">
        <v>4770</v>
      </c>
      <c r="B1" s="1449"/>
      <c r="C1" s="1449"/>
      <c r="D1" s="1449"/>
      <c r="E1" s="1449"/>
      <c r="F1" s="1449"/>
      <c r="G1" s="1449"/>
    </row>
    <row r="2" spans="1:7" s="258" customFormat="1" ht="18" customHeight="1" x14ac:dyDescent="0.2">
      <c r="A2" s="1449" t="s">
        <v>951</v>
      </c>
      <c r="B2" s="1449"/>
      <c r="C2" s="1449"/>
      <c r="D2" s="1449"/>
      <c r="E2" s="1449"/>
      <c r="F2" s="1449"/>
      <c r="G2" s="1449"/>
    </row>
    <row r="3" spans="1:7" x14ac:dyDescent="0.2">
      <c r="C3" s="117"/>
    </row>
    <row r="4" spans="1:7" x14ac:dyDescent="0.2">
      <c r="A4" s="192"/>
      <c r="B4" s="192"/>
      <c r="C4" s="193"/>
      <c r="D4" s="1111">
        <v>1</v>
      </c>
      <c r="E4" s="1111">
        <v>2</v>
      </c>
      <c r="F4" s="1111">
        <v>3</v>
      </c>
      <c r="G4" s="1111">
        <v>4</v>
      </c>
    </row>
    <row r="5" spans="1:7" s="195" customFormat="1" ht="12.75" customHeight="1" x14ac:dyDescent="0.2">
      <c r="A5" s="1450" t="s">
        <v>952</v>
      </c>
      <c r="B5" s="1451"/>
      <c r="C5" s="1456" t="s">
        <v>953</v>
      </c>
      <c r="D5" s="1458" t="s">
        <v>954</v>
      </c>
      <c r="E5" s="1458"/>
      <c r="F5" s="1458"/>
      <c r="G5" s="1458"/>
    </row>
    <row r="6" spans="1:7" s="195" customFormat="1" x14ac:dyDescent="0.2">
      <c r="A6" s="1452"/>
      <c r="B6" s="1453"/>
      <c r="C6" s="1457"/>
      <c r="D6" s="1459" t="s">
        <v>955</v>
      </c>
      <c r="E6" s="1459"/>
      <c r="F6" s="1459"/>
      <c r="G6" s="1459" t="s">
        <v>956</v>
      </c>
    </row>
    <row r="7" spans="1:7" s="195" customFormat="1" x14ac:dyDescent="0.2">
      <c r="A7" s="1454"/>
      <c r="B7" s="1455"/>
      <c r="C7" s="1457"/>
      <c r="D7" s="1112" t="s">
        <v>957</v>
      </c>
      <c r="E7" s="1112" t="s">
        <v>958</v>
      </c>
      <c r="F7" s="1112" t="s">
        <v>959</v>
      </c>
      <c r="G7" s="1460"/>
    </row>
    <row r="8" spans="1:7" s="195" customFormat="1" x14ac:dyDescent="0.2">
      <c r="A8" s="1113"/>
      <c r="B8" s="1113" t="s">
        <v>960</v>
      </c>
      <c r="C8" s="1114" t="s">
        <v>61</v>
      </c>
      <c r="D8" s="1115">
        <v>99113399.438680008</v>
      </c>
      <c r="E8" s="1115">
        <v>21856291.603879999</v>
      </c>
      <c r="F8" s="1115">
        <v>77257107.834800005</v>
      </c>
      <c r="G8" s="1115">
        <v>72801565.677259997</v>
      </c>
    </row>
    <row r="9" spans="1:7" s="195" customFormat="1" x14ac:dyDescent="0.2">
      <c r="A9" s="1113" t="s">
        <v>961</v>
      </c>
      <c r="B9" s="1113" t="s">
        <v>962</v>
      </c>
      <c r="C9" s="1114" t="s">
        <v>61</v>
      </c>
      <c r="D9" s="1115">
        <v>77839112.9604</v>
      </c>
      <c r="E9" s="1115">
        <v>21820808.989399999</v>
      </c>
      <c r="F9" s="1115">
        <v>56018303.971000001</v>
      </c>
      <c r="G9" s="1115">
        <v>52986257.712620005</v>
      </c>
    </row>
    <row r="10" spans="1:7" s="195" customFormat="1" x14ac:dyDescent="0.2">
      <c r="A10" s="1113" t="s">
        <v>963</v>
      </c>
      <c r="B10" s="1113" t="s">
        <v>964</v>
      </c>
      <c r="C10" s="1114" t="s">
        <v>61</v>
      </c>
      <c r="D10" s="1115">
        <v>1119042.8301900001</v>
      </c>
      <c r="E10" s="1115">
        <v>692486.71950999997</v>
      </c>
      <c r="F10" s="1115">
        <v>426556.11068000004</v>
      </c>
      <c r="G10" s="1115">
        <v>441821.25192000001</v>
      </c>
    </row>
    <row r="11" spans="1:7" x14ac:dyDescent="0.2">
      <c r="A11" s="275" t="s">
        <v>965</v>
      </c>
      <c r="B11" s="275" t="s">
        <v>966</v>
      </c>
      <c r="C11" s="243" t="s">
        <v>967</v>
      </c>
      <c r="D11" s="276">
        <v>275.25</v>
      </c>
      <c r="E11" s="276">
        <v>273.19749999999999</v>
      </c>
      <c r="F11" s="276">
        <v>2.0525000000000002</v>
      </c>
      <c r="G11" s="276">
        <v>2.0525000000000002</v>
      </c>
    </row>
    <row r="12" spans="1:7" x14ac:dyDescent="0.2">
      <c r="A12" s="275" t="s">
        <v>968</v>
      </c>
      <c r="B12" s="275" t="s">
        <v>969</v>
      </c>
      <c r="C12" s="243" t="s">
        <v>970</v>
      </c>
      <c r="D12" s="276">
        <v>713901.88344000001</v>
      </c>
      <c r="E12" s="276">
        <v>516803.53038000001</v>
      </c>
      <c r="F12" s="276">
        <v>197098.35305999999</v>
      </c>
      <c r="G12" s="276">
        <v>174085.83931000001</v>
      </c>
    </row>
    <row r="13" spans="1:7" x14ac:dyDescent="0.2">
      <c r="A13" s="275" t="s">
        <v>971</v>
      </c>
      <c r="B13" s="275" t="s">
        <v>972</v>
      </c>
      <c r="C13" s="243" t="s">
        <v>973</v>
      </c>
      <c r="D13" s="276">
        <v>1679.9320399999999</v>
      </c>
      <c r="E13" s="276">
        <v>689.97799999999995</v>
      </c>
      <c r="F13" s="276">
        <v>989.95403999999996</v>
      </c>
      <c r="G13" s="276">
        <v>564.20403999999996</v>
      </c>
    </row>
    <row r="14" spans="1:7" x14ac:dyDescent="0.2">
      <c r="A14" s="275" t="s">
        <v>974</v>
      </c>
      <c r="B14" s="275" t="s">
        <v>975</v>
      </c>
      <c r="C14" s="243" t="s">
        <v>976</v>
      </c>
      <c r="D14" s="276"/>
      <c r="E14" s="276"/>
      <c r="F14" s="276"/>
      <c r="G14" s="276"/>
    </row>
    <row r="15" spans="1:7" x14ac:dyDescent="0.2">
      <c r="A15" s="275" t="s">
        <v>977</v>
      </c>
      <c r="B15" s="275" t="s">
        <v>978</v>
      </c>
      <c r="C15" s="243" t="s">
        <v>979</v>
      </c>
      <c r="D15" s="276">
        <v>103719.71319000001</v>
      </c>
      <c r="E15" s="276">
        <v>103719.71319000001</v>
      </c>
      <c r="F15" s="276"/>
      <c r="G15" s="276"/>
    </row>
    <row r="16" spans="1:7" x14ac:dyDescent="0.2">
      <c r="A16" s="275" t="s">
        <v>980</v>
      </c>
      <c r="B16" s="275" t="s">
        <v>981</v>
      </c>
      <c r="C16" s="243" t="s">
        <v>982</v>
      </c>
      <c r="D16" s="276">
        <v>283842.9032</v>
      </c>
      <c r="E16" s="276">
        <v>69036.470440000005</v>
      </c>
      <c r="F16" s="276">
        <v>214806.43276</v>
      </c>
      <c r="G16" s="276">
        <v>241196.23321999999</v>
      </c>
    </row>
    <row r="17" spans="1:7" x14ac:dyDescent="0.2">
      <c r="A17" s="275" t="s">
        <v>983</v>
      </c>
      <c r="B17" s="275" t="s">
        <v>984</v>
      </c>
      <c r="C17" s="243" t="s">
        <v>985</v>
      </c>
      <c r="D17" s="276">
        <v>15623.14832</v>
      </c>
      <c r="E17" s="276">
        <v>1963.83</v>
      </c>
      <c r="F17" s="276">
        <v>13659.31832</v>
      </c>
      <c r="G17" s="276">
        <v>25691.597850000002</v>
      </c>
    </row>
    <row r="18" spans="1:7" x14ac:dyDescent="0.2">
      <c r="A18" s="277" t="s">
        <v>986</v>
      </c>
      <c r="B18" s="275" t="s">
        <v>987</v>
      </c>
      <c r="C18" s="243" t="s">
        <v>988</v>
      </c>
      <c r="D18" s="276"/>
      <c r="E18" s="276"/>
      <c r="F18" s="276"/>
      <c r="G18" s="276">
        <v>281.32499999999999</v>
      </c>
    </row>
    <row r="19" spans="1:7" x14ac:dyDescent="0.2">
      <c r="A19" s="277" t="s">
        <v>989</v>
      </c>
      <c r="B19" s="275" t="s">
        <v>990</v>
      </c>
      <c r="C19" s="243" t="s">
        <v>991</v>
      </c>
      <c r="D19" s="276"/>
      <c r="E19" s="276"/>
      <c r="F19" s="276"/>
      <c r="G19" s="276"/>
    </row>
    <row r="20" spans="1:7" s="195" customFormat="1" x14ac:dyDescent="0.2">
      <c r="A20" s="1116" t="s">
        <v>992</v>
      </c>
      <c r="B20" s="1113" t="s">
        <v>993</v>
      </c>
      <c r="C20" s="1114" t="s">
        <v>61</v>
      </c>
      <c r="D20" s="1115">
        <v>72544689.252230003</v>
      </c>
      <c r="E20" s="1115">
        <v>21078436.974379998</v>
      </c>
      <c r="F20" s="1115">
        <v>51466252.277850002</v>
      </c>
      <c r="G20" s="1115">
        <v>48742632.820890002</v>
      </c>
    </row>
    <row r="21" spans="1:7" x14ac:dyDescent="0.2">
      <c r="A21" s="275" t="s">
        <v>994</v>
      </c>
      <c r="B21" s="275" t="s">
        <v>272</v>
      </c>
      <c r="C21" s="243" t="s">
        <v>995</v>
      </c>
      <c r="D21" s="276">
        <v>5021417.79299</v>
      </c>
      <c r="E21" s="276"/>
      <c r="F21" s="276">
        <v>5021417.79299</v>
      </c>
      <c r="G21" s="276">
        <v>5105333.0205100002</v>
      </c>
    </row>
    <row r="22" spans="1:7" x14ac:dyDescent="0.2">
      <c r="A22" s="275" t="s">
        <v>996</v>
      </c>
      <c r="B22" s="275" t="s">
        <v>997</v>
      </c>
      <c r="C22" s="243" t="s">
        <v>998</v>
      </c>
      <c r="D22" s="276">
        <v>73559.319839999996</v>
      </c>
      <c r="E22" s="276"/>
      <c r="F22" s="276">
        <v>73559.319839999996</v>
      </c>
      <c r="G22" s="276">
        <v>65873.579140000002</v>
      </c>
    </row>
    <row r="23" spans="1:7" x14ac:dyDescent="0.2">
      <c r="A23" s="275" t="s">
        <v>999</v>
      </c>
      <c r="B23" s="275" t="s">
        <v>1000</v>
      </c>
      <c r="C23" s="243" t="s">
        <v>1001</v>
      </c>
      <c r="D23" s="276">
        <v>50054502.434220001</v>
      </c>
      <c r="E23" s="276">
        <v>10863224.834039999</v>
      </c>
      <c r="F23" s="276">
        <v>39191277.60018</v>
      </c>
      <c r="G23" s="276">
        <v>37222147.749179997</v>
      </c>
    </row>
    <row r="24" spans="1:7" ht="21" x14ac:dyDescent="0.2">
      <c r="A24" s="275" t="s">
        <v>1002</v>
      </c>
      <c r="B24" s="275" t="s">
        <v>1003</v>
      </c>
      <c r="C24" s="243" t="s">
        <v>1004</v>
      </c>
      <c r="D24" s="276">
        <v>9681844.2530199997</v>
      </c>
      <c r="E24" s="276">
        <v>6000191.8263599994</v>
      </c>
      <c r="F24" s="276">
        <v>3681652.4266599999</v>
      </c>
      <c r="G24" s="276">
        <v>3380340.1634200001</v>
      </c>
    </row>
    <row r="25" spans="1:7" x14ac:dyDescent="0.2">
      <c r="A25" s="275" t="s">
        <v>1005</v>
      </c>
      <c r="B25" s="275" t="s">
        <v>1006</v>
      </c>
      <c r="C25" s="243" t="s">
        <v>1007</v>
      </c>
      <c r="D25" s="276"/>
      <c r="E25" s="276"/>
      <c r="F25" s="276"/>
      <c r="G25" s="276"/>
    </row>
    <row r="26" spans="1:7" x14ac:dyDescent="0.2">
      <c r="A26" s="275" t="s">
        <v>1008</v>
      </c>
      <c r="B26" s="275" t="s">
        <v>1009</v>
      </c>
      <c r="C26" s="243" t="s">
        <v>1010</v>
      </c>
      <c r="D26" s="276">
        <v>4214123.1689800005</v>
      </c>
      <c r="E26" s="276">
        <v>4214123.1689800005</v>
      </c>
      <c r="F26" s="276"/>
      <c r="G26" s="276"/>
    </row>
    <row r="27" spans="1:7" x14ac:dyDescent="0.2">
      <c r="A27" s="275" t="s">
        <v>1011</v>
      </c>
      <c r="B27" s="275" t="s">
        <v>1012</v>
      </c>
      <c r="C27" s="243" t="s">
        <v>1013</v>
      </c>
      <c r="D27" s="276">
        <v>2247.9206999999997</v>
      </c>
      <c r="E27" s="276">
        <v>897.14499999999998</v>
      </c>
      <c r="F27" s="276">
        <v>1350.7757000000001</v>
      </c>
      <c r="G27" s="276">
        <v>1381.07357</v>
      </c>
    </row>
    <row r="28" spans="1:7" x14ac:dyDescent="0.2">
      <c r="A28" s="275" t="s">
        <v>1014</v>
      </c>
      <c r="B28" s="275" t="s">
        <v>1015</v>
      </c>
      <c r="C28" s="243" t="s">
        <v>1016</v>
      </c>
      <c r="D28" s="276">
        <v>3112357.3641300001</v>
      </c>
      <c r="E28" s="276"/>
      <c r="F28" s="276">
        <v>3112357.3641300001</v>
      </c>
      <c r="G28" s="276">
        <v>2964171.54635</v>
      </c>
    </row>
    <row r="29" spans="1:7" x14ac:dyDescent="0.2">
      <c r="A29" s="277" t="s">
        <v>1017</v>
      </c>
      <c r="B29" s="275" t="s">
        <v>1018</v>
      </c>
      <c r="C29" s="243" t="s">
        <v>1019</v>
      </c>
      <c r="D29" s="276">
        <v>4504.3983500000004</v>
      </c>
      <c r="E29" s="276"/>
      <c r="F29" s="276">
        <v>4504.3983500000004</v>
      </c>
      <c r="G29" s="276">
        <v>3338.8887199999999</v>
      </c>
    </row>
    <row r="30" spans="1:7" x14ac:dyDescent="0.2">
      <c r="A30" s="277" t="s">
        <v>1020</v>
      </c>
      <c r="B30" s="275" t="s">
        <v>1021</v>
      </c>
      <c r="C30" s="243" t="s">
        <v>1022</v>
      </c>
      <c r="D30" s="276">
        <v>380132.6</v>
      </c>
      <c r="E30" s="276"/>
      <c r="F30" s="276">
        <v>380132.6</v>
      </c>
      <c r="G30" s="276">
        <v>46.8</v>
      </c>
    </row>
    <row r="31" spans="1:7" s="195" customFormat="1" x14ac:dyDescent="0.2">
      <c r="A31" s="1113" t="s">
        <v>1023</v>
      </c>
      <c r="B31" s="1113" t="s">
        <v>1024</v>
      </c>
      <c r="C31" s="1114" t="s">
        <v>61</v>
      </c>
      <c r="D31" s="1115">
        <v>1258095.5644699999</v>
      </c>
      <c r="E31" s="1115">
        <v>49885.295510000004</v>
      </c>
      <c r="F31" s="1115">
        <v>1208210.26896</v>
      </c>
      <c r="G31" s="1115">
        <v>1182527.4839600001</v>
      </c>
    </row>
    <row r="32" spans="1:7" x14ac:dyDescent="0.2">
      <c r="A32" s="275" t="s">
        <v>1025</v>
      </c>
      <c r="B32" s="275" t="s">
        <v>1026</v>
      </c>
      <c r="C32" s="278" t="s">
        <v>1027</v>
      </c>
      <c r="D32" s="276">
        <v>973286.73971999995</v>
      </c>
      <c r="E32" s="276">
        <v>49885.295510000004</v>
      </c>
      <c r="F32" s="276">
        <v>923401.44420999999</v>
      </c>
      <c r="G32" s="276">
        <v>910411.71820999996</v>
      </c>
    </row>
    <row r="33" spans="1:7" x14ac:dyDescent="0.2">
      <c r="A33" s="275" t="s">
        <v>1028</v>
      </c>
      <c r="B33" s="275" t="s">
        <v>1029</v>
      </c>
      <c r="C33" s="243" t="s">
        <v>1030</v>
      </c>
      <c r="D33" s="276">
        <v>6767.5959999999995</v>
      </c>
      <c r="E33" s="276"/>
      <c r="F33" s="276">
        <v>6767.5959999999995</v>
      </c>
      <c r="G33" s="276">
        <v>6767.5959999999995</v>
      </c>
    </row>
    <row r="34" spans="1:7" x14ac:dyDescent="0.2">
      <c r="A34" s="275" t="s">
        <v>1031</v>
      </c>
      <c r="B34" s="275" t="s">
        <v>1032</v>
      </c>
      <c r="C34" s="243" t="s">
        <v>1033</v>
      </c>
      <c r="D34" s="276"/>
      <c r="E34" s="276"/>
      <c r="F34" s="276"/>
      <c r="G34" s="276"/>
    </row>
    <row r="35" spans="1:7" x14ac:dyDescent="0.2">
      <c r="A35" s="275" t="s">
        <v>1034</v>
      </c>
      <c r="B35" s="275" t="s">
        <v>1035</v>
      </c>
      <c r="C35" s="243" t="s">
        <v>1036</v>
      </c>
      <c r="D35" s="276">
        <v>212251.64874999999</v>
      </c>
      <c r="E35" s="276"/>
      <c r="F35" s="276">
        <v>212251.64874999999</v>
      </c>
      <c r="G35" s="276">
        <v>183957.61429</v>
      </c>
    </row>
    <row r="36" spans="1:7" x14ac:dyDescent="0.2">
      <c r="A36" s="275" t="s">
        <v>1037</v>
      </c>
      <c r="B36" s="275" t="s">
        <v>1038</v>
      </c>
      <c r="C36" s="243" t="s">
        <v>1039</v>
      </c>
      <c r="D36" s="276"/>
      <c r="E36" s="276"/>
      <c r="F36" s="276"/>
      <c r="G36" s="276"/>
    </row>
    <row r="37" spans="1:7" x14ac:dyDescent="0.2">
      <c r="A37" s="275" t="s">
        <v>1040</v>
      </c>
      <c r="B37" s="275" t="s">
        <v>1041</v>
      </c>
      <c r="C37" s="243" t="s">
        <v>1042</v>
      </c>
      <c r="D37" s="276">
        <v>65789.58</v>
      </c>
      <c r="E37" s="276"/>
      <c r="F37" s="276">
        <v>65789.58</v>
      </c>
      <c r="G37" s="276">
        <v>81390.555460000003</v>
      </c>
    </row>
    <row r="38" spans="1:7" x14ac:dyDescent="0.2">
      <c r="A38" s="275" t="s">
        <v>1043</v>
      </c>
      <c r="B38" s="275" t="s">
        <v>1044</v>
      </c>
      <c r="C38" s="243" t="s">
        <v>1045</v>
      </c>
      <c r="D38" s="276"/>
      <c r="E38" s="276"/>
      <c r="F38" s="276"/>
      <c r="G38" s="276"/>
    </row>
    <row r="39" spans="1:7" x14ac:dyDescent="0.2">
      <c r="A39" s="275" t="s">
        <v>1046</v>
      </c>
      <c r="B39" s="275" t="s">
        <v>1047</v>
      </c>
      <c r="C39" s="243" t="s">
        <v>1048</v>
      </c>
      <c r="D39" s="276"/>
      <c r="E39" s="276"/>
      <c r="F39" s="276"/>
      <c r="G39" s="276"/>
    </row>
    <row r="40" spans="1:7" x14ac:dyDescent="0.2">
      <c r="A40" s="1113" t="s">
        <v>1049</v>
      </c>
      <c r="B40" s="1113" t="s">
        <v>1050</v>
      </c>
      <c r="C40" s="1114" t="s">
        <v>61</v>
      </c>
      <c r="D40" s="1115">
        <v>2917285.3135100002</v>
      </c>
      <c r="E40" s="1115">
        <v>0</v>
      </c>
      <c r="F40" s="1115">
        <v>2917285.3135100002</v>
      </c>
      <c r="G40" s="1115">
        <v>2619276.1558499997</v>
      </c>
    </row>
    <row r="41" spans="1:7" s="195" customFormat="1" x14ac:dyDescent="0.2">
      <c r="A41" s="275" t="s">
        <v>1051</v>
      </c>
      <c r="B41" s="275" t="s">
        <v>1052</v>
      </c>
      <c r="C41" s="243" t="s">
        <v>1053</v>
      </c>
      <c r="D41" s="276">
        <v>183493.48574999999</v>
      </c>
      <c r="E41" s="276"/>
      <c r="F41" s="276">
        <v>183493.48574999999</v>
      </c>
      <c r="G41" s="276">
        <v>48001.672200000001</v>
      </c>
    </row>
    <row r="42" spans="1:7" x14ac:dyDescent="0.2">
      <c r="A42" s="275" t="s">
        <v>1054</v>
      </c>
      <c r="B42" s="275" t="s">
        <v>1055</v>
      </c>
      <c r="C42" s="243" t="s">
        <v>1056</v>
      </c>
      <c r="D42" s="276"/>
      <c r="E42" s="276"/>
      <c r="F42" s="276"/>
      <c r="G42" s="276"/>
    </row>
    <row r="43" spans="1:7" x14ac:dyDescent="0.2">
      <c r="A43" s="275" t="s">
        <v>1057</v>
      </c>
      <c r="B43" s="275" t="s">
        <v>1058</v>
      </c>
      <c r="C43" s="243" t="s">
        <v>1059</v>
      </c>
      <c r="D43" s="276">
        <v>885.10590999999999</v>
      </c>
      <c r="E43" s="276"/>
      <c r="F43" s="276">
        <v>885.10590999999999</v>
      </c>
      <c r="G43" s="276">
        <v>684.11037999999996</v>
      </c>
    </row>
    <row r="44" spans="1:7" x14ac:dyDescent="0.2">
      <c r="A44" s="275" t="s">
        <v>1060</v>
      </c>
      <c r="B44" s="275" t="s">
        <v>1061</v>
      </c>
      <c r="C44" s="243" t="s">
        <v>1062</v>
      </c>
      <c r="D44" s="276"/>
      <c r="E44" s="276"/>
      <c r="F44" s="276"/>
      <c r="G44" s="276"/>
    </row>
    <row r="45" spans="1:7" x14ac:dyDescent="0.2">
      <c r="A45" s="275" t="s">
        <v>1063</v>
      </c>
      <c r="B45" s="275" t="s">
        <v>1064</v>
      </c>
      <c r="C45" s="243" t="s">
        <v>1065</v>
      </c>
      <c r="D45" s="276">
        <v>861149.10935000004</v>
      </c>
      <c r="E45" s="276"/>
      <c r="F45" s="276">
        <v>861149.10935000004</v>
      </c>
      <c r="G45" s="276">
        <v>1241843.6146499999</v>
      </c>
    </row>
    <row r="46" spans="1:7" x14ac:dyDescent="0.2">
      <c r="A46" s="279" t="s">
        <v>1066</v>
      </c>
      <c r="B46" s="275" t="s">
        <v>1067</v>
      </c>
      <c r="C46" s="243" t="s">
        <v>1068</v>
      </c>
      <c r="D46" s="276">
        <v>1871757.6125</v>
      </c>
      <c r="E46" s="276"/>
      <c r="F46" s="276">
        <v>1871757.6125</v>
      </c>
      <c r="G46" s="276">
        <v>1328746.75862</v>
      </c>
    </row>
    <row r="47" spans="1:7" x14ac:dyDescent="0.2">
      <c r="A47" s="1113" t="s">
        <v>1069</v>
      </c>
      <c r="B47" s="1113" t="s">
        <v>1070</v>
      </c>
      <c r="C47" s="1114" t="s">
        <v>61</v>
      </c>
      <c r="D47" s="1115">
        <v>21274286.47828</v>
      </c>
      <c r="E47" s="1115">
        <v>35482.614479999997</v>
      </c>
      <c r="F47" s="1115">
        <v>21238803.8638</v>
      </c>
      <c r="G47" s="1115">
        <v>19815307.964639999</v>
      </c>
    </row>
    <row r="48" spans="1:7" x14ac:dyDescent="0.2">
      <c r="A48" s="1113" t="s">
        <v>1071</v>
      </c>
      <c r="B48" s="1113" t="s">
        <v>1072</v>
      </c>
      <c r="C48" s="1114" t="s">
        <v>61</v>
      </c>
      <c r="D48" s="1115">
        <v>491607.34376999998</v>
      </c>
      <c r="E48" s="1115">
        <v>0</v>
      </c>
      <c r="F48" s="1115">
        <v>491607.34376999998</v>
      </c>
      <c r="G48" s="1115">
        <v>479860.72816999996</v>
      </c>
    </row>
    <row r="49" spans="1:7" x14ac:dyDescent="0.2">
      <c r="A49" s="275" t="s">
        <v>1073</v>
      </c>
      <c r="B49" s="275" t="s">
        <v>1074</v>
      </c>
      <c r="C49" s="243" t="s">
        <v>1075</v>
      </c>
      <c r="D49" s="276"/>
      <c r="E49" s="276"/>
      <c r="F49" s="276"/>
      <c r="G49" s="276"/>
    </row>
    <row r="50" spans="1:7" x14ac:dyDescent="0.2">
      <c r="A50" s="275" t="s">
        <v>1076</v>
      </c>
      <c r="B50" s="275" t="s">
        <v>1077</v>
      </c>
      <c r="C50" s="243" t="s">
        <v>1078</v>
      </c>
      <c r="D50" s="276">
        <v>405703.1053</v>
      </c>
      <c r="E50" s="276"/>
      <c r="F50" s="276">
        <v>405703.1053</v>
      </c>
      <c r="G50" s="276">
        <v>387447.62763</v>
      </c>
    </row>
    <row r="51" spans="1:7" x14ac:dyDescent="0.2">
      <c r="A51" s="275" t="s">
        <v>1079</v>
      </c>
      <c r="B51" s="275" t="s">
        <v>1080</v>
      </c>
      <c r="C51" s="243" t="s">
        <v>1081</v>
      </c>
      <c r="D51" s="276">
        <v>2663.2947399999998</v>
      </c>
      <c r="E51" s="276"/>
      <c r="F51" s="276">
        <v>2663.2947399999998</v>
      </c>
      <c r="G51" s="276">
        <v>4049.4551200000001</v>
      </c>
    </row>
    <row r="52" spans="1:7" x14ac:dyDescent="0.2">
      <c r="A52" s="275" t="s">
        <v>1082</v>
      </c>
      <c r="B52" s="275" t="s">
        <v>1083</v>
      </c>
      <c r="C52" s="243" t="s">
        <v>1084</v>
      </c>
      <c r="D52" s="276">
        <v>7434.4400900000001</v>
      </c>
      <c r="E52" s="276"/>
      <c r="F52" s="276">
        <v>7434.4400900000001</v>
      </c>
      <c r="G52" s="276">
        <v>6950.0290999999997</v>
      </c>
    </row>
    <row r="53" spans="1:7" x14ac:dyDescent="0.2">
      <c r="A53" s="275" t="s">
        <v>1085</v>
      </c>
      <c r="B53" s="275" t="s">
        <v>1086</v>
      </c>
      <c r="C53" s="243" t="s">
        <v>1087</v>
      </c>
      <c r="D53" s="276"/>
      <c r="E53" s="276"/>
      <c r="F53" s="276"/>
      <c r="G53" s="276"/>
    </row>
    <row r="54" spans="1:7" x14ac:dyDescent="0.2">
      <c r="A54" s="275" t="s">
        <v>1088</v>
      </c>
      <c r="B54" s="275" t="s">
        <v>1089</v>
      </c>
      <c r="C54" s="243" t="s">
        <v>1090</v>
      </c>
      <c r="D54" s="276">
        <v>15527.728859999999</v>
      </c>
      <c r="E54" s="276"/>
      <c r="F54" s="276">
        <v>15527.728859999999</v>
      </c>
      <c r="G54" s="276">
        <v>17935.461790000001</v>
      </c>
    </row>
    <row r="55" spans="1:7" x14ac:dyDescent="0.2">
      <c r="A55" s="275" t="s">
        <v>1091</v>
      </c>
      <c r="B55" s="275" t="s">
        <v>1092</v>
      </c>
      <c r="C55" s="243" t="s">
        <v>1093</v>
      </c>
      <c r="D55" s="276"/>
      <c r="E55" s="276"/>
      <c r="F55" s="276"/>
      <c r="G55" s="276"/>
    </row>
    <row r="56" spans="1:7" x14ac:dyDescent="0.2">
      <c r="A56" s="275" t="s">
        <v>1094</v>
      </c>
      <c r="B56" s="275" t="s">
        <v>1095</v>
      </c>
      <c r="C56" s="243" t="s">
        <v>1096</v>
      </c>
      <c r="D56" s="276">
        <v>56846.664579999997</v>
      </c>
      <c r="E56" s="276"/>
      <c r="F56" s="276">
        <v>56846.664579999997</v>
      </c>
      <c r="G56" s="276">
        <v>59724.737710000001</v>
      </c>
    </row>
    <row r="57" spans="1:7" x14ac:dyDescent="0.2">
      <c r="A57" s="275" t="s">
        <v>1097</v>
      </c>
      <c r="B57" s="275" t="s">
        <v>1098</v>
      </c>
      <c r="C57" s="243" t="s">
        <v>1099</v>
      </c>
      <c r="D57" s="276">
        <v>187.44028</v>
      </c>
      <c r="E57" s="276"/>
      <c r="F57" s="276">
        <v>187.44028</v>
      </c>
      <c r="G57" s="276">
        <v>281.08</v>
      </c>
    </row>
    <row r="58" spans="1:7" x14ac:dyDescent="0.2">
      <c r="A58" s="275" t="s">
        <v>1100</v>
      </c>
      <c r="B58" s="275" t="s">
        <v>1101</v>
      </c>
      <c r="C58" s="243" t="s">
        <v>1102</v>
      </c>
      <c r="D58" s="276">
        <v>3244.6699199999998</v>
      </c>
      <c r="E58" s="276"/>
      <c r="F58" s="276">
        <v>3244.6699199999998</v>
      </c>
      <c r="G58" s="276">
        <v>3472.33682</v>
      </c>
    </row>
    <row r="59" spans="1:7" x14ac:dyDescent="0.2">
      <c r="A59" s="1113" t="s">
        <v>1103</v>
      </c>
      <c r="B59" s="1113" t="s">
        <v>1104</v>
      </c>
      <c r="C59" s="1114" t="s">
        <v>61</v>
      </c>
      <c r="D59" s="1115">
        <v>6670268.9863599995</v>
      </c>
      <c r="E59" s="1115">
        <v>35482.614479999997</v>
      </c>
      <c r="F59" s="1115">
        <v>6634786.3718800005</v>
      </c>
      <c r="G59" s="1115">
        <v>6691347.8703800002</v>
      </c>
    </row>
    <row r="60" spans="1:7" x14ac:dyDescent="0.2">
      <c r="A60" s="275" t="s">
        <v>1105</v>
      </c>
      <c r="B60" s="275" t="s">
        <v>1106</v>
      </c>
      <c r="C60" s="243" t="s">
        <v>1107</v>
      </c>
      <c r="D60" s="276">
        <v>1152344.6247</v>
      </c>
      <c r="E60" s="276">
        <v>25284.318670000001</v>
      </c>
      <c r="F60" s="276">
        <v>1127060.3060300001</v>
      </c>
      <c r="G60" s="276">
        <v>934564.50779000006</v>
      </c>
    </row>
    <row r="61" spans="1:7" x14ac:dyDescent="0.2">
      <c r="A61" s="275" t="s">
        <v>1108</v>
      </c>
      <c r="B61" s="275" t="s">
        <v>1109</v>
      </c>
      <c r="C61" s="243" t="s">
        <v>1110</v>
      </c>
      <c r="D61" s="276"/>
      <c r="E61" s="276"/>
      <c r="F61" s="276"/>
      <c r="G61" s="276"/>
    </row>
    <row r="62" spans="1:7" x14ac:dyDescent="0.2">
      <c r="A62" s="275" t="s">
        <v>1111</v>
      </c>
      <c r="B62" s="275" t="s">
        <v>1112</v>
      </c>
      <c r="C62" s="243" t="s">
        <v>1113</v>
      </c>
      <c r="D62" s="276"/>
      <c r="E62" s="276"/>
      <c r="F62" s="276"/>
      <c r="G62" s="276"/>
    </row>
    <row r="63" spans="1:7" x14ac:dyDescent="0.2">
      <c r="A63" s="275" t="s">
        <v>1114</v>
      </c>
      <c r="B63" s="275" t="s">
        <v>1115</v>
      </c>
      <c r="C63" s="243" t="s">
        <v>1116</v>
      </c>
      <c r="D63" s="276">
        <v>66757.372040000002</v>
      </c>
      <c r="E63" s="276"/>
      <c r="F63" s="276">
        <v>66757.372040000002</v>
      </c>
      <c r="G63" s="276">
        <v>31440.492509999996</v>
      </c>
    </row>
    <row r="64" spans="1:7" x14ac:dyDescent="0.2">
      <c r="A64" s="275" t="s">
        <v>1117</v>
      </c>
      <c r="B64" s="275" t="s">
        <v>1118</v>
      </c>
      <c r="C64" s="243" t="s">
        <v>1119</v>
      </c>
      <c r="D64" s="276">
        <v>32796.978889999999</v>
      </c>
      <c r="E64" s="276">
        <v>6412.4997499999999</v>
      </c>
      <c r="F64" s="276">
        <v>26384.479139999999</v>
      </c>
      <c r="G64" s="276">
        <v>45902.537369999998</v>
      </c>
    </row>
    <row r="65" spans="1:7" x14ac:dyDescent="0.2">
      <c r="A65" s="275" t="s">
        <v>1120</v>
      </c>
      <c r="B65" s="275" t="s">
        <v>1121</v>
      </c>
      <c r="C65" s="243" t="s">
        <v>1122</v>
      </c>
      <c r="D65" s="276">
        <v>21613.8</v>
      </c>
      <c r="E65" s="276"/>
      <c r="F65" s="276">
        <v>21613.8</v>
      </c>
      <c r="G65" s="276">
        <v>8524.0858700000008</v>
      </c>
    </row>
    <row r="66" spans="1:7" x14ac:dyDescent="0.2">
      <c r="A66" s="275" t="s">
        <v>1123</v>
      </c>
      <c r="B66" s="275" t="s">
        <v>1124</v>
      </c>
      <c r="C66" s="243" t="s">
        <v>1125</v>
      </c>
      <c r="D66" s="276"/>
      <c r="E66" s="276"/>
      <c r="F66" s="276"/>
      <c r="G66" s="276"/>
    </row>
    <row r="67" spans="1:7" x14ac:dyDescent="0.2">
      <c r="A67" s="275" t="s">
        <v>1126</v>
      </c>
      <c r="B67" s="275" t="s">
        <v>1127</v>
      </c>
      <c r="C67" s="243" t="s">
        <v>1128</v>
      </c>
      <c r="D67" s="276"/>
      <c r="E67" s="276"/>
      <c r="F67" s="276"/>
      <c r="G67" s="276"/>
    </row>
    <row r="68" spans="1:7" x14ac:dyDescent="0.2">
      <c r="A68" s="275" t="s">
        <v>1129</v>
      </c>
      <c r="B68" s="275" t="s">
        <v>1130</v>
      </c>
      <c r="C68" s="243" t="s">
        <v>1131</v>
      </c>
      <c r="D68" s="276">
        <v>3638.3406</v>
      </c>
      <c r="E68" s="276"/>
      <c r="F68" s="276">
        <v>3638.3406</v>
      </c>
      <c r="G68" s="276">
        <v>3922.3590399999998</v>
      </c>
    </row>
    <row r="69" spans="1:7" x14ac:dyDescent="0.2">
      <c r="A69" s="275" t="s">
        <v>1132</v>
      </c>
      <c r="B69" s="275" t="s">
        <v>1133</v>
      </c>
      <c r="C69" s="243" t="s">
        <v>1134</v>
      </c>
      <c r="D69" s="276"/>
      <c r="E69" s="276"/>
      <c r="F69" s="276"/>
      <c r="G69" s="276"/>
    </row>
    <row r="70" spans="1:7" x14ac:dyDescent="0.2">
      <c r="A70" s="275" t="s">
        <v>1135</v>
      </c>
      <c r="B70" s="275" t="s">
        <v>1136</v>
      </c>
      <c r="C70" s="243" t="s">
        <v>1137</v>
      </c>
      <c r="D70" s="276"/>
      <c r="E70" s="276"/>
      <c r="F70" s="276"/>
      <c r="G70" s="276"/>
    </row>
    <row r="71" spans="1:7" x14ac:dyDescent="0.2">
      <c r="A71" s="275" t="s">
        <v>1138</v>
      </c>
      <c r="B71" s="275" t="s">
        <v>1139</v>
      </c>
      <c r="C71" s="243" t="s">
        <v>1140</v>
      </c>
      <c r="D71" s="276"/>
      <c r="E71" s="276"/>
      <c r="F71" s="276"/>
      <c r="G71" s="276"/>
    </row>
    <row r="72" spans="1:7" x14ac:dyDescent="0.2">
      <c r="A72" s="275" t="s">
        <v>1141</v>
      </c>
      <c r="B72" s="275" t="s">
        <v>1142</v>
      </c>
      <c r="C72" s="243" t="s">
        <v>1143</v>
      </c>
      <c r="D72" s="276">
        <v>2374.9180000000001</v>
      </c>
      <c r="E72" s="276"/>
      <c r="F72" s="276">
        <v>2374.9180000000001</v>
      </c>
      <c r="G72" s="276">
        <v>8335.9310000000005</v>
      </c>
    </row>
    <row r="73" spans="1:7" x14ac:dyDescent="0.2">
      <c r="A73" s="275" t="s">
        <v>1144</v>
      </c>
      <c r="B73" s="275" t="s">
        <v>1145</v>
      </c>
      <c r="C73" s="243" t="s">
        <v>1146</v>
      </c>
      <c r="D73" s="276"/>
      <c r="E73" s="276"/>
      <c r="F73" s="276"/>
      <c r="G73" s="276">
        <v>251.43899999999999</v>
      </c>
    </row>
    <row r="74" spans="1:7" x14ac:dyDescent="0.2">
      <c r="A74" s="275" t="s">
        <v>1147</v>
      </c>
      <c r="B74" s="275" t="s">
        <v>62</v>
      </c>
      <c r="C74" s="243" t="s">
        <v>1148</v>
      </c>
      <c r="D74" s="276">
        <v>2428.3511899999999</v>
      </c>
      <c r="E74" s="276"/>
      <c r="F74" s="276">
        <v>2428.3511899999999</v>
      </c>
      <c r="G74" s="276">
        <v>977.35257999999999</v>
      </c>
    </row>
    <row r="75" spans="1:7" x14ac:dyDescent="0.2">
      <c r="A75" s="275" t="s">
        <v>1149</v>
      </c>
      <c r="B75" s="275" t="s">
        <v>1150</v>
      </c>
      <c r="C75" s="243" t="s">
        <v>1151</v>
      </c>
      <c r="D75" s="276">
        <v>62.607999999999997</v>
      </c>
      <c r="E75" s="276"/>
      <c r="F75" s="276">
        <v>62.607999999999997</v>
      </c>
      <c r="G75" s="276">
        <v>150.62109000000001</v>
      </c>
    </row>
    <row r="76" spans="1:7" x14ac:dyDescent="0.2">
      <c r="A76" s="275" t="s">
        <v>1152</v>
      </c>
      <c r="B76" s="275" t="s">
        <v>1153</v>
      </c>
      <c r="C76" s="243" t="s">
        <v>1154</v>
      </c>
      <c r="D76" s="276">
        <v>2474.0169300000002</v>
      </c>
      <c r="E76" s="276"/>
      <c r="F76" s="276">
        <v>2474.0169300000002</v>
      </c>
      <c r="G76" s="276">
        <v>360.93979999999999</v>
      </c>
    </row>
    <row r="77" spans="1:7" x14ac:dyDescent="0.2">
      <c r="A77" s="275" t="s">
        <v>1155</v>
      </c>
      <c r="B77" s="275" t="s">
        <v>1156</v>
      </c>
      <c r="C77" s="243" t="s">
        <v>1157</v>
      </c>
      <c r="D77" s="276">
        <v>6687.9835499999999</v>
      </c>
      <c r="E77" s="276"/>
      <c r="F77" s="276">
        <v>6687.9835499999999</v>
      </c>
      <c r="G77" s="276">
        <v>117814.85535999999</v>
      </c>
    </row>
    <row r="78" spans="1:7" x14ac:dyDescent="0.2">
      <c r="A78" s="275" t="s">
        <v>1158</v>
      </c>
      <c r="B78" s="275" t="s">
        <v>1159</v>
      </c>
      <c r="C78" s="243" t="s">
        <v>1160</v>
      </c>
      <c r="D78" s="276"/>
      <c r="E78" s="276"/>
      <c r="F78" s="276"/>
      <c r="G78" s="276"/>
    </row>
    <row r="79" spans="1:7" x14ac:dyDescent="0.2">
      <c r="A79" s="275" t="s">
        <v>1161</v>
      </c>
      <c r="B79" s="275" t="s">
        <v>1162</v>
      </c>
      <c r="C79" s="243" t="s">
        <v>1163</v>
      </c>
      <c r="D79" s="276"/>
      <c r="E79" s="276"/>
      <c r="F79" s="276"/>
      <c r="G79" s="276"/>
    </row>
    <row r="80" spans="1:7" x14ac:dyDescent="0.2">
      <c r="A80" s="275" t="s">
        <v>1164</v>
      </c>
      <c r="B80" s="275" t="s">
        <v>1165</v>
      </c>
      <c r="C80" s="243" t="s">
        <v>1166</v>
      </c>
      <c r="D80" s="276"/>
      <c r="E80" s="276"/>
      <c r="F80" s="276"/>
      <c r="G80" s="276"/>
    </row>
    <row r="81" spans="1:7" x14ac:dyDescent="0.2">
      <c r="A81" s="277" t="s">
        <v>1167</v>
      </c>
      <c r="B81" s="275" t="s">
        <v>1168</v>
      </c>
      <c r="C81" s="243" t="s">
        <v>1169</v>
      </c>
      <c r="D81" s="276"/>
      <c r="E81" s="276"/>
      <c r="F81" s="276"/>
      <c r="G81" s="276"/>
    </row>
    <row r="82" spans="1:7" x14ac:dyDescent="0.2">
      <c r="A82" s="277" t="s">
        <v>1170</v>
      </c>
      <c r="B82" s="275" t="s">
        <v>1171</v>
      </c>
      <c r="C82" s="243" t="s">
        <v>1172</v>
      </c>
      <c r="D82" s="276"/>
      <c r="E82" s="276"/>
      <c r="F82" s="276"/>
      <c r="G82" s="276"/>
    </row>
    <row r="83" spans="1:7" x14ac:dyDescent="0.2">
      <c r="A83" s="277" t="s">
        <v>1173</v>
      </c>
      <c r="B83" s="275" t="s">
        <v>1174</v>
      </c>
      <c r="C83" s="243" t="s">
        <v>1175</v>
      </c>
      <c r="D83" s="276">
        <v>1651428.15894</v>
      </c>
      <c r="E83" s="276"/>
      <c r="F83" s="276">
        <v>1651428.15894</v>
      </c>
      <c r="G83" s="276">
        <v>1598129.9445100001</v>
      </c>
    </row>
    <row r="84" spans="1:7" x14ac:dyDescent="0.2">
      <c r="A84" s="277" t="s">
        <v>1176</v>
      </c>
      <c r="B84" s="277" t="s">
        <v>1177</v>
      </c>
      <c r="C84" s="280" t="s">
        <v>1178</v>
      </c>
      <c r="D84" s="276"/>
      <c r="E84" s="276"/>
      <c r="F84" s="276"/>
      <c r="G84" s="276"/>
    </row>
    <row r="85" spans="1:7" x14ac:dyDescent="0.2">
      <c r="A85" s="277" t="s">
        <v>1179</v>
      </c>
      <c r="B85" s="275" t="s">
        <v>1180</v>
      </c>
      <c r="C85" s="243" t="s">
        <v>1181</v>
      </c>
      <c r="D85" s="276">
        <v>38038.68363</v>
      </c>
      <c r="E85" s="276"/>
      <c r="F85" s="276">
        <v>38038.68363</v>
      </c>
      <c r="G85" s="276">
        <v>41645.629269999998</v>
      </c>
    </row>
    <row r="86" spans="1:7" s="195" customFormat="1" x14ac:dyDescent="0.2">
      <c r="A86" s="277" t="s">
        <v>1182</v>
      </c>
      <c r="B86" s="275" t="s">
        <v>1183</v>
      </c>
      <c r="C86" s="243" t="s">
        <v>1184</v>
      </c>
      <c r="D86" s="276">
        <v>7337.5749000000005</v>
      </c>
      <c r="E86" s="276"/>
      <c r="F86" s="276">
        <v>7337.5749000000005</v>
      </c>
      <c r="G86" s="276">
        <v>6158.8964500000002</v>
      </c>
    </row>
    <row r="87" spans="1:7" x14ac:dyDescent="0.2">
      <c r="A87" s="277" t="s">
        <v>1185</v>
      </c>
      <c r="B87" s="275" t="s">
        <v>1186</v>
      </c>
      <c r="C87" s="243" t="s">
        <v>1187</v>
      </c>
      <c r="D87" s="276">
        <v>3648372.5323700001</v>
      </c>
      <c r="E87" s="276"/>
      <c r="F87" s="276">
        <v>3648372.5323700001</v>
      </c>
      <c r="G87" s="276">
        <v>3854488.7951400001</v>
      </c>
    </row>
    <row r="88" spans="1:7" x14ac:dyDescent="0.2">
      <c r="A88" s="1117" t="s">
        <v>1188</v>
      </c>
      <c r="B88" s="1117" t="s">
        <v>1189</v>
      </c>
      <c r="C88" s="1118" t="s">
        <v>1190</v>
      </c>
      <c r="D88" s="1119">
        <v>33913.04262</v>
      </c>
      <c r="E88" s="1119">
        <v>3785.7960600000001</v>
      </c>
      <c r="F88" s="1119">
        <v>30127.24656</v>
      </c>
      <c r="G88" s="1119">
        <v>38679.4836</v>
      </c>
    </row>
    <row r="89" spans="1:7" x14ac:dyDescent="0.2">
      <c r="A89" s="1113" t="s">
        <v>1191</v>
      </c>
      <c r="B89" s="1113" t="s">
        <v>1192</v>
      </c>
      <c r="C89" s="1114" t="s">
        <v>61</v>
      </c>
      <c r="D89" s="1115">
        <v>14112410.148150001</v>
      </c>
      <c r="E89" s="1115">
        <v>0</v>
      </c>
      <c r="F89" s="1115">
        <v>14112410.148150001</v>
      </c>
      <c r="G89" s="1115">
        <v>12644099.36609</v>
      </c>
    </row>
    <row r="90" spans="1:7" x14ac:dyDescent="0.2">
      <c r="A90" s="1120" t="s">
        <v>1193</v>
      </c>
      <c r="B90" s="1120" t="s">
        <v>1194</v>
      </c>
      <c r="C90" s="477" t="s">
        <v>1195</v>
      </c>
      <c r="D90" s="1121"/>
      <c r="E90" s="276"/>
      <c r="F90" s="276"/>
      <c r="G90" s="276"/>
    </row>
    <row r="91" spans="1:7" x14ac:dyDescent="0.2">
      <c r="A91" s="275" t="s">
        <v>1196</v>
      </c>
      <c r="B91" s="275" t="s">
        <v>1197</v>
      </c>
      <c r="C91" s="243" t="s">
        <v>1198</v>
      </c>
      <c r="D91" s="276"/>
      <c r="E91" s="276"/>
      <c r="F91" s="276"/>
      <c r="G91" s="276"/>
    </row>
    <row r="92" spans="1:7" x14ac:dyDescent="0.2">
      <c r="A92" s="275" t="s">
        <v>1199</v>
      </c>
      <c r="B92" s="275" t="s">
        <v>1200</v>
      </c>
      <c r="C92" s="243" t="s">
        <v>1201</v>
      </c>
      <c r="D92" s="276"/>
      <c r="E92" s="276"/>
      <c r="F92" s="276"/>
      <c r="G92" s="276"/>
    </row>
    <row r="93" spans="1:7" x14ac:dyDescent="0.2">
      <c r="A93" s="275" t="s">
        <v>1202</v>
      </c>
      <c r="B93" s="275" t="s">
        <v>1203</v>
      </c>
      <c r="C93" s="243" t="s">
        <v>1204</v>
      </c>
      <c r="D93" s="276">
        <v>510541.17892999999</v>
      </c>
      <c r="E93" s="276"/>
      <c r="F93" s="276">
        <v>510541.17892999999</v>
      </c>
      <c r="G93" s="276">
        <v>213922.63501999999</v>
      </c>
    </row>
    <row r="94" spans="1:7" x14ac:dyDescent="0.2">
      <c r="A94" s="275" t="s">
        <v>1205</v>
      </c>
      <c r="B94" s="275" t="s">
        <v>1206</v>
      </c>
      <c r="C94" s="243" t="s">
        <v>1207</v>
      </c>
      <c r="D94" s="276">
        <v>76352.747559999989</v>
      </c>
      <c r="E94" s="276"/>
      <c r="F94" s="276">
        <v>76352.747559999989</v>
      </c>
      <c r="G94" s="276">
        <v>68631.840179999999</v>
      </c>
    </row>
    <row r="95" spans="1:7" x14ac:dyDescent="0.2">
      <c r="A95" s="275" t="s">
        <v>1208</v>
      </c>
      <c r="B95" s="275" t="s">
        <v>1209</v>
      </c>
      <c r="C95" s="243" t="s">
        <v>1210</v>
      </c>
      <c r="D95" s="276">
        <v>4296530.0258299997</v>
      </c>
      <c r="E95" s="276"/>
      <c r="F95" s="276">
        <v>4296530.0258299997</v>
      </c>
      <c r="G95" s="276">
        <v>4099221.3123699999</v>
      </c>
    </row>
    <row r="96" spans="1:7" x14ac:dyDescent="0.2">
      <c r="A96" s="275" t="s">
        <v>1211</v>
      </c>
      <c r="B96" s="275" t="s">
        <v>1212</v>
      </c>
      <c r="C96" s="243" t="s">
        <v>1213</v>
      </c>
      <c r="D96" s="276">
        <v>83103.58567</v>
      </c>
      <c r="E96" s="276"/>
      <c r="F96" s="276">
        <v>83103.58567</v>
      </c>
      <c r="G96" s="276">
        <v>95680.058380000002</v>
      </c>
    </row>
    <row r="97" spans="1:7" x14ac:dyDescent="0.2">
      <c r="A97" s="275" t="s">
        <v>1214</v>
      </c>
      <c r="B97" s="275" t="s">
        <v>1215</v>
      </c>
      <c r="C97" s="243" t="s">
        <v>1216</v>
      </c>
      <c r="D97" s="276">
        <v>5305995.6907000002</v>
      </c>
      <c r="E97" s="276"/>
      <c r="F97" s="276">
        <v>5305995.6907000002</v>
      </c>
      <c r="G97" s="276">
        <v>6105916.7404300002</v>
      </c>
    </row>
    <row r="98" spans="1:7" x14ac:dyDescent="0.2">
      <c r="A98" s="275" t="s">
        <v>1217</v>
      </c>
      <c r="B98" s="275" t="s">
        <v>1218</v>
      </c>
      <c r="C98" s="243" t="s">
        <v>1219</v>
      </c>
      <c r="D98" s="276">
        <v>3824297.2418</v>
      </c>
      <c r="E98" s="276"/>
      <c r="F98" s="276">
        <v>3824297.2418</v>
      </c>
      <c r="G98" s="276">
        <v>2045698.71471</v>
      </c>
    </row>
    <row r="99" spans="1:7" x14ac:dyDescent="0.2">
      <c r="A99" s="275" t="s">
        <v>1220</v>
      </c>
      <c r="B99" s="275" t="s">
        <v>1221</v>
      </c>
      <c r="C99" s="243" t="s">
        <v>1222</v>
      </c>
      <c r="D99" s="276">
        <v>1250.3308500000001</v>
      </c>
      <c r="E99" s="276"/>
      <c r="F99" s="276">
        <v>1250.3308500000001</v>
      </c>
      <c r="G99" s="276">
        <v>1321.1267700000001</v>
      </c>
    </row>
    <row r="100" spans="1:7" x14ac:dyDescent="0.2">
      <c r="A100" s="275" t="s">
        <v>1223</v>
      </c>
      <c r="B100" s="275" t="s">
        <v>1224</v>
      </c>
      <c r="C100" s="243" t="s">
        <v>1225</v>
      </c>
      <c r="D100" s="276">
        <v>21.387</v>
      </c>
      <c r="E100" s="276"/>
      <c r="F100" s="276">
        <v>21.387</v>
      </c>
      <c r="G100" s="276">
        <v>150.19999999999999</v>
      </c>
    </row>
    <row r="101" spans="1:7" x14ac:dyDescent="0.2">
      <c r="A101" s="1117" t="s">
        <v>1226</v>
      </c>
      <c r="B101" s="1117" t="s">
        <v>1227</v>
      </c>
      <c r="C101" s="1118" t="s">
        <v>1228</v>
      </c>
      <c r="D101" s="1119">
        <v>14317.95981</v>
      </c>
      <c r="E101" s="276"/>
      <c r="F101" s="276">
        <v>14317.95981</v>
      </c>
      <c r="G101" s="1119">
        <v>13556.738230000001</v>
      </c>
    </row>
    <row r="102" spans="1:7" ht="12.75" customHeight="1" x14ac:dyDescent="0.2">
      <c r="A102" s="196"/>
      <c r="B102" s="196"/>
      <c r="C102" s="196"/>
      <c r="D102" s="194"/>
      <c r="E102" s="478"/>
      <c r="F102" s="479"/>
      <c r="G102" s="244"/>
    </row>
    <row r="103" spans="1:7" s="195" customFormat="1" ht="12.75" customHeight="1" x14ac:dyDescent="0.2">
      <c r="A103" s="196"/>
      <c r="B103" s="196"/>
      <c r="C103" s="196"/>
      <c r="D103" s="194"/>
      <c r="E103" s="194"/>
      <c r="F103" s="245"/>
      <c r="G103" s="244"/>
    </row>
    <row r="104" spans="1:7" s="195" customFormat="1" ht="12.75" customHeight="1" x14ac:dyDescent="0.2">
      <c r="A104" s="480"/>
      <c r="B104" s="246"/>
      <c r="C104" s="385"/>
      <c r="D104" s="1122">
        <v>1</v>
      </c>
      <c r="E104" s="1122">
        <v>2</v>
      </c>
      <c r="F104" s="247"/>
      <c r="G104" s="248"/>
    </row>
    <row r="105" spans="1:7" s="195" customFormat="1" ht="21" customHeight="1" x14ac:dyDescent="0.2">
      <c r="A105" s="1441" t="s">
        <v>952</v>
      </c>
      <c r="B105" s="1442"/>
      <c r="C105" s="1445" t="s">
        <v>953</v>
      </c>
      <c r="D105" s="1447" t="s">
        <v>954</v>
      </c>
      <c r="E105" s="1448"/>
      <c r="F105" s="249"/>
      <c r="G105" s="250"/>
    </row>
    <row r="106" spans="1:7" s="195" customFormat="1" x14ac:dyDescent="0.2">
      <c r="A106" s="1443"/>
      <c r="B106" s="1444"/>
      <c r="C106" s="1446"/>
      <c r="D106" s="1123" t="s">
        <v>955</v>
      </c>
      <c r="E106" s="1124" t="s">
        <v>956</v>
      </c>
      <c r="F106" s="249"/>
      <c r="G106" s="250"/>
    </row>
    <row r="107" spans="1:7" s="195" customFormat="1" x14ac:dyDescent="0.2">
      <c r="A107" s="1113"/>
      <c r="B107" s="1113" t="s">
        <v>1229</v>
      </c>
      <c r="C107" s="1114" t="s">
        <v>61</v>
      </c>
      <c r="D107" s="1115">
        <v>77257107.834800005</v>
      </c>
      <c r="E107" s="1115">
        <v>72801565.677259997</v>
      </c>
      <c r="F107" s="249"/>
      <c r="G107" s="250"/>
    </row>
    <row r="108" spans="1:7" x14ac:dyDescent="0.2">
      <c r="A108" s="1113" t="s">
        <v>1230</v>
      </c>
      <c r="B108" s="1113" t="s">
        <v>1231</v>
      </c>
      <c r="C108" s="1114" t="s">
        <v>61</v>
      </c>
      <c r="D108" s="1115">
        <v>62698894.139930002</v>
      </c>
      <c r="E108" s="1115">
        <v>58982616.408069998</v>
      </c>
      <c r="F108" s="251"/>
      <c r="G108" s="244"/>
    </row>
    <row r="109" spans="1:7" x14ac:dyDescent="0.2">
      <c r="A109" s="1113" t="s">
        <v>1232</v>
      </c>
      <c r="B109" s="1113" t="s">
        <v>1233</v>
      </c>
      <c r="C109" s="1114" t="s">
        <v>61</v>
      </c>
      <c r="D109" s="1115">
        <v>37031018.100720003</v>
      </c>
      <c r="E109" s="1115">
        <v>38286954.553070001</v>
      </c>
      <c r="F109" s="249"/>
      <c r="G109" s="250"/>
    </row>
    <row r="110" spans="1:7" x14ac:dyDescent="0.2">
      <c r="A110" s="275" t="s">
        <v>1234</v>
      </c>
      <c r="B110" s="275" t="s">
        <v>1235</v>
      </c>
      <c r="C110" s="243" t="s">
        <v>1236</v>
      </c>
      <c r="D110" s="276">
        <v>26147931.954329997</v>
      </c>
      <c r="E110" s="276">
        <v>28130773.249250002</v>
      </c>
      <c r="F110" s="247"/>
      <c r="G110" s="248"/>
    </row>
    <row r="111" spans="1:7" x14ac:dyDescent="0.2">
      <c r="A111" s="275" t="s">
        <v>1237</v>
      </c>
      <c r="B111" s="275" t="s">
        <v>1238</v>
      </c>
      <c r="C111" s="243" t="s">
        <v>1239</v>
      </c>
      <c r="D111" s="276">
        <v>12262525.980549999</v>
      </c>
      <c r="E111" s="276">
        <v>12028117.2359</v>
      </c>
      <c r="F111" s="249"/>
      <c r="G111" s="244"/>
    </row>
    <row r="112" spans="1:7" x14ac:dyDescent="0.2">
      <c r="A112" s="275" t="s">
        <v>1240</v>
      </c>
      <c r="B112" s="275" t="s">
        <v>1241</v>
      </c>
      <c r="C112" s="243" t="s">
        <v>1242</v>
      </c>
      <c r="D112" s="276"/>
      <c r="E112" s="276"/>
      <c r="F112" s="251"/>
      <c r="G112" s="250"/>
    </row>
    <row r="113" spans="1:7" x14ac:dyDescent="0.2">
      <c r="A113" s="275" t="s">
        <v>1243</v>
      </c>
      <c r="B113" s="275" t="s">
        <v>1244</v>
      </c>
      <c r="C113" s="243" t="s">
        <v>1245</v>
      </c>
      <c r="D113" s="276">
        <v>-1834013.9180600001</v>
      </c>
      <c r="E113" s="276">
        <v>-1834025.12506</v>
      </c>
      <c r="F113" s="251"/>
      <c r="G113" s="244"/>
    </row>
    <row r="114" spans="1:7" s="195" customFormat="1" x14ac:dyDescent="0.2">
      <c r="A114" s="275" t="s">
        <v>1246</v>
      </c>
      <c r="B114" s="275" t="s">
        <v>1247</v>
      </c>
      <c r="C114" s="243" t="s">
        <v>1248</v>
      </c>
      <c r="D114" s="276">
        <v>143020.38305999999</v>
      </c>
      <c r="E114" s="276">
        <v>23.33</v>
      </c>
      <c r="F114" s="247"/>
      <c r="G114" s="248"/>
    </row>
    <row r="115" spans="1:7" x14ac:dyDescent="0.2">
      <c r="A115" s="1117" t="s">
        <v>1249</v>
      </c>
      <c r="B115" s="1117" t="s">
        <v>1250</v>
      </c>
      <c r="C115" s="1118" t="s">
        <v>1251</v>
      </c>
      <c r="D115" s="276">
        <v>311553.70084</v>
      </c>
      <c r="E115" s="276">
        <v>-37934.137020000002</v>
      </c>
      <c r="F115" s="247"/>
      <c r="G115" s="248"/>
    </row>
    <row r="116" spans="1:7" s="195" customFormat="1" x14ac:dyDescent="0.2">
      <c r="A116" s="1113" t="s">
        <v>1252</v>
      </c>
      <c r="B116" s="1113" t="s">
        <v>1253</v>
      </c>
      <c r="C116" s="1114" t="s">
        <v>61</v>
      </c>
      <c r="D116" s="1115">
        <v>5766125.6821999997</v>
      </c>
      <c r="E116" s="1115">
        <v>3652716.8903099997</v>
      </c>
      <c r="F116" s="251"/>
      <c r="G116" s="244"/>
    </row>
    <row r="117" spans="1:7" x14ac:dyDescent="0.2">
      <c r="A117" s="275" t="s">
        <v>1254</v>
      </c>
      <c r="B117" s="275" t="s">
        <v>1255</v>
      </c>
      <c r="C117" s="243" t="s">
        <v>1256</v>
      </c>
      <c r="D117" s="276">
        <v>107303.30525999999</v>
      </c>
      <c r="E117" s="276">
        <v>108386.54843</v>
      </c>
      <c r="F117" s="247"/>
      <c r="G117" s="248"/>
    </row>
    <row r="118" spans="1:7" x14ac:dyDescent="0.2">
      <c r="A118" s="275" t="s">
        <v>1257</v>
      </c>
      <c r="B118" s="275" t="s">
        <v>1258</v>
      </c>
      <c r="C118" s="243" t="s">
        <v>1259</v>
      </c>
      <c r="D118" s="276">
        <v>88679.762199999997</v>
      </c>
      <c r="E118" s="276">
        <v>106137.78836000001</v>
      </c>
      <c r="F118" s="251"/>
      <c r="G118" s="244"/>
    </row>
    <row r="119" spans="1:7" x14ac:dyDescent="0.2">
      <c r="A119" s="275" t="s">
        <v>1260</v>
      </c>
      <c r="B119" s="275" t="s">
        <v>1261</v>
      </c>
      <c r="C119" s="243" t="s">
        <v>1262</v>
      </c>
      <c r="D119" s="276">
        <v>349827.59973999998</v>
      </c>
      <c r="E119" s="276">
        <v>253026.67477000001</v>
      </c>
      <c r="F119" s="251"/>
      <c r="G119" s="244"/>
    </row>
    <row r="120" spans="1:7" s="195" customFormat="1" x14ac:dyDescent="0.2">
      <c r="A120" s="275" t="s">
        <v>1263</v>
      </c>
      <c r="B120" s="275" t="s">
        <v>1264</v>
      </c>
      <c r="C120" s="243" t="s">
        <v>1265</v>
      </c>
      <c r="D120" s="276">
        <v>62011.273930000003</v>
      </c>
      <c r="E120" s="276">
        <v>58115.312239999999</v>
      </c>
      <c r="F120" s="251"/>
      <c r="G120" s="244"/>
    </row>
    <row r="121" spans="1:7" s="195" customFormat="1" x14ac:dyDescent="0.2">
      <c r="A121" s="275" t="s">
        <v>1266</v>
      </c>
      <c r="B121" s="277" t="s">
        <v>1267</v>
      </c>
      <c r="C121" s="243" t="s">
        <v>1268</v>
      </c>
      <c r="D121" s="276">
        <v>1089230.2490600001</v>
      </c>
      <c r="E121" s="276">
        <v>920079.88728000002</v>
      </c>
      <c r="F121" s="251"/>
      <c r="G121" s="244"/>
    </row>
    <row r="122" spans="1:7" x14ac:dyDescent="0.2">
      <c r="A122" s="1117" t="s">
        <v>1269</v>
      </c>
      <c r="B122" s="1117" t="s">
        <v>1270</v>
      </c>
      <c r="C122" s="1125" t="s">
        <v>1271</v>
      </c>
      <c r="D122" s="276">
        <v>4069073.4920100002</v>
      </c>
      <c r="E122" s="276">
        <v>2206970.6792299999</v>
      </c>
      <c r="F122" s="251"/>
      <c r="G122" s="244"/>
    </row>
    <row r="123" spans="1:7" s="195" customFormat="1" x14ac:dyDescent="0.2">
      <c r="A123" s="1113" t="s">
        <v>1272</v>
      </c>
      <c r="B123" s="1113" t="s">
        <v>1273</v>
      </c>
      <c r="C123" s="1114" t="s">
        <v>61</v>
      </c>
      <c r="D123" s="1115">
        <v>19901750.357009999</v>
      </c>
      <c r="E123" s="1115">
        <v>17042944.96469</v>
      </c>
      <c r="F123" s="251"/>
      <c r="G123" s="244"/>
    </row>
    <row r="124" spans="1:7" x14ac:dyDescent="0.2">
      <c r="A124" s="275" t="s">
        <v>1274</v>
      </c>
      <c r="B124" s="275" t="s">
        <v>1275</v>
      </c>
      <c r="C124" s="243" t="s">
        <v>61</v>
      </c>
      <c r="D124" s="276">
        <v>2971789.1797799999</v>
      </c>
      <c r="E124" s="276">
        <v>3784182.6858399999</v>
      </c>
      <c r="F124" s="247"/>
      <c r="G124" s="248"/>
    </row>
    <row r="125" spans="1:7" x14ac:dyDescent="0.2">
      <c r="A125" s="275" t="s">
        <v>1276</v>
      </c>
      <c r="B125" s="275" t="s">
        <v>1277</v>
      </c>
      <c r="C125" s="243" t="s">
        <v>1278</v>
      </c>
      <c r="D125" s="276"/>
      <c r="E125" s="276"/>
      <c r="F125" s="251"/>
      <c r="G125" s="244"/>
    </row>
    <row r="126" spans="1:7" x14ac:dyDescent="0.2">
      <c r="A126" s="1117" t="s">
        <v>1279</v>
      </c>
      <c r="B126" s="1117" t="s">
        <v>1280</v>
      </c>
      <c r="C126" s="1118" t="s">
        <v>1281</v>
      </c>
      <c r="D126" s="276">
        <v>16929961.17723</v>
      </c>
      <c r="E126" s="276">
        <v>13258762.27885</v>
      </c>
      <c r="F126" s="251"/>
      <c r="G126" s="244"/>
    </row>
    <row r="127" spans="1:7" x14ac:dyDescent="0.2">
      <c r="A127" s="1113" t="s">
        <v>1282</v>
      </c>
      <c r="B127" s="1113" t="s">
        <v>1283</v>
      </c>
      <c r="C127" s="1114" t="s">
        <v>61</v>
      </c>
      <c r="D127" s="1115">
        <v>14558213.694869999</v>
      </c>
      <c r="E127" s="1115">
        <v>13818949.269189999</v>
      </c>
      <c r="F127" s="249"/>
      <c r="G127" s="250"/>
    </row>
    <row r="128" spans="1:7" x14ac:dyDescent="0.2">
      <c r="A128" s="1113" t="s">
        <v>1284</v>
      </c>
      <c r="B128" s="1113" t="s">
        <v>1285</v>
      </c>
      <c r="C128" s="1114" t="s">
        <v>61</v>
      </c>
      <c r="D128" s="1115">
        <v>14240.189770000001</v>
      </c>
      <c r="E128" s="1115">
        <v>11432.8084</v>
      </c>
      <c r="F128" s="249"/>
      <c r="G128" s="250"/>
    </row>
    <row r="129" spans="1:7" x14ac:dyDescent="0.2">
      <c r="A129" s="275" t="s">
        <v>1286</v>
      </c>
      <c r="B129" s="275" t="s">
        <v>1285</v>
      </c>
      <c r="C129" s="243" t="s">
        <v>1287</v>
      </c>
      <c r="D129" s="276">
        <v>14240.189770000001</v>
      </c>
      <c r="E129" s="276">
        <v>11432.8084</v>
      </c>
      <c r="F129" s="251"/>
      <c r="G129" s="244"/>
    </row>
    <row r="130" spans="1:7" x14ac:dyDescent="0.2">
      <c r="A130" s="1113" t="s">
        <v>1288</v>
      </c>
      <c r="B130" s="1113" t="s">
        <v>1289</v>
      </c>
      <c r="C130" s="1114" t="s">
        <v>61</v>
      </c>
      <c r="D130" s="1115">
        <v>5883986.5920099998</v>
      </c>
      <c r="E130" s="1115">
        <v>6507055.7527099997</v>
      </c>
      <c r="F130" s="249"/>
      <c r="G130" s="250"/>
    </row>
    <row r="131" spans="1:7" x14ac:dyDescent="0.2">
      <c r="A131" s="275" t="s">
        <v>1290</v>
      </c>
      <c r="B131" s="275" t="s">
        <v>1291</v>
      </c>
      <c r="C131" s="243" t="s">
        <v>1292</v>
      </c>
      <c r="D131" s="276">
        <v>3324017.1322499998</v>
      </c>
      <c r="E131" s="276">
        <v>2845181.3448299998</v>
      </c>
      <c r="F131" s="249"/>
      <c r="G131" s="250"/>
    </row>
    <row r="132" spans="1:7" x14ac:dyDescent="0.2">
      <c r="A132" s="275" t="s">
        <v>1293</v>
      </c>
      <c r="B132" s="275" t="s">
        <v>1294</v>
      </c>
      <c r="C132" s="243" t="s">
        <v>1295</v>
      </c>
      <c r="D132" s="276">
        <v>221115.17725000001</v>
      </c>
      <c r="E132" s="276">
        <v>43001.672200000001</v>
      </c>
      <c r="F132" s="249"/>
      <c r="G132" s="250"/>
    </row>
    <row r="133" spans="1:7" s="195" customFormat="1" x14ac:dyDescent="0.2">
      <c r="A133" s="275" t="s">
        <v>1296</v>
      </c>
      <c r="B133" s="275" t="s">
        <v>1297</v>
      </c>
      <c r="C133" s="243" t="s">
        <v>1298</v>
      </c>
      <c r="D133" s="276"/>
      <c r="E133" s="276"/>
      <c r="F133" s="249"/>
      <c r="G133" s="250"/>
    </row>
    <row r="134" spans="1:7" x14ac:dyDescent="0.2">
      <c r="A134" s="275" t="s">
        <v>1299</v>
      </c>
      <c r="B134" s="275" t="s">
        <v>1300</v>
      </c>
      <c r="C134" s="243" t="s">
        <v>1301</v>
      </c>
      <c r="D134" s="276">
        <v>523.59047999999996</v>
      </c>
      <c r="E134" s="276">
        <v>309.82</v>
      </c>
      <c r="F134" s="249"/>
      <c r="G134" s="250"/>
    </row>
    <row r="135" spans="1:7" x14ac:dyDescent="0.2">
      <c r="A135" s="275" t="s">
        <v>1302</v>
      </c>
      <c r="B135" s="275" t="s">
        <v>1303</v>
      </c>
      <c r="C135" s="243" t="s">
        <v>1304</v>
      </c>
      <c r="D135" s="276"/>
      <c r="E135" s="276"/>
      <c r="F135" s="251"/>
      <c r="G135" s="244"/>
    </row>
    <row r="136" spans="1:7" x14ac:dyDescent="0.2">
      <c r="A136" s="275" t="s">
        <v>1305</v>
      </c>
      <c r="B136" s="275" t="s">
        <v>1306</v>
      </c>
      <c r="C136" s="243" t="s">
        <v>1307</v>
      </c>
      <c r="D136" s="276"/>
      <c r="E136" s="276"/>
      <c r="F136" s="249"/>
      <c r="G136" s="250"/>
    </row>
    <row r="137" spans="1:7" x14ac:dyDescent="0.2">
      <c r="A137" s="275" t="s">
        <v>1308</v>
      </c>
      <c r="B137" s="275" t="s">
        <v>1309</v>
      </c>
      <c r="C137" s="243" t="s">
        <v>1310</v>
      </c>
      <c r="D137" s="276">
        <v>102952.21946000001</v>
      </c>
      <c r="E137" s="276">
        <v>117227.88914</v>
      </c>
      <c r="F137" s="251"/>
      <c r="G137" s="244"/>
    </row>
    <row r="138" spans="1:7" x14ac:dyDescent="0.2">
      <c r="A138" s="275" t="s">
        <v>1311</v>
      </c>
      <c r="B138" s="275" t="s">
        <v>1312</v>
      </c>
      <c r="C138" s="243" t="s">
        <v>1313</v>
      </c>
      <c r="D138" s="276">
        <v>2235378.4725700002</v>
      </c>
      <c r="E138" s="276">
        <v>3501335.02654</v>
      </c>
      <c r="F138" s="249"/>
      <c r="G138" s="250"/>
    </row>
    <row r="139" spans="1:7" x14ac:dyDescent="0.2">
      <c r="A139" s="1113" t="s">
        <v>1314</v>
      </c>
      <c r="B139" s="1113" t="s">
        <v>1315</v>
      </c>
      <c r="C139" s="1114" t="s">
        <v>61</v>
      </c>
      <c r="D139" s="1115">
        <v>8659986.9130899999</v>
      </c>
      <c r="E139" s="1115">
        <v>7300460.7080799993</v>
      </c>
      <c r="F139" s="249"/>
      <c r="G139" s="250"/>
    </row>
    <row r="140" spans="1:7" x14ac:dyDescent="0.2">
      <c r="A140" s="275" t="s">
        <v>1316</v>
      </c>
      <c r="B140" s="275" t="s">
        <v>1317</v>
      </c>
      <c r="C140" s="243" t="s">
        <v>1318</v>
      </c>
      <c r="D140" s="276">
        <v>22000</v>
      </c>
      <c r="E140" s="276">
        <v>110438.40466</v>
      </c>
      <c r="F140" s="251"/>
      <c r="G140" s="244"/>
    </row>
    <row r="141" spans="1:7" x14ac:dyDescent="0.2">
      <c r="A141" s="275" t="s">
        <v>1319</v>
      </c>
      <c r="B141" s="275" t="s">
        <v>1320</v>
      </c>
      <c r="C141" s="243" t="s">
        <v>1321</v>
      </c>
      <c r="D141" s="276"/>
      <c r="E141" s="276"/>
      <c r="F141" s="251"/>
      <c r="G141" s="244"/>
    </row>
    <row r="142" spans="1:7" x14ac:dyDescent="0.2">
      <c r="A142" s="275" t="s">
        <v>1322</v>
      </c>
      <c r="B142" s="275" t="s">
        <v>1323</v>
      </c>
      <c r="C142" s="243" t="s">
        <v>1324</v>
      </c>
      <c r="D142" s="276"/>
      <c r="E142" s="276"/>
      <c r="F142" s="249"/>
      <c r="G142" s="250"/>
    </row>
    <row r="143" spans="1:7" x14ac:dyDescent="0.2">
      <c r="A143" s="275" t="s">
        <v>1325</v>
      </c>
      <c r="B143" s="275" t="s">
        <v>1326</v>
      </c>
      <c r="C143" s="243" t="s">
        <v>1327</v>
      </c>
      <c r="D143" s="276"/>
      <c r="E143" s="276"/>
      <c r="F143" s="251"/>
      <c r="G143" s="244"/>
    </row>
    <row r="144" spans="1:7" x14ac:dyDescent="0.2">
      <c r="A144" s="275" t="s">
        <v>1328</v>
      </c>
      <c r="B144" s="275" t="s">
        <v>1329</v>
      </c>
      <c r="C144" s="243" t="s">
        <v>1330</v>
      </c>
      <c r="D144" s="276">
        <v>1228026.2490100001</v>
      </c>
      <c r="E144" s="276">
        <v>1047142.52928</v>
      </c>
      <c r="F144" s="249"/>
      <c r="G144" s="250"/>
    </row>
    <row r="145" spans="1:7" x14ac:dyDescent="0.2">
      <c r="A145" s="275" t="s">
        <v>1331</v>
      </c>
      <c r="B145" s="275" t="s">
        <v>1332</v>
      </c>
      <c r="C145" s="243" t="s">
        <v>1333</v>
      </c>
      <c r="D145" s="276"/>
      <c r="E145" s="276"/>
      <c r="F145" s="251"/>
      <c r="G145" s="244"/>
    </row>
    <row r="146" spans="1:7" x14ac:dyDescent="0.2">
      <c r="A146" s="275" t="s">
        <v>1334</v>
      </c>
      <c r="B146" s="275" t="s">
        <v>1335</v>
      </c>
      <c r="C146" s="243" t="s">
        <v>1336</v>
      </c>
      <c r="D146" s="276">
        <v>178007.32773000002</v>
      </c>
      <c r="E146" s="276">
        <v>83754.256800000003</v>
      </c>
      <c r="F146" s="194"/>
      <c r="G146" s="194"/>
    </row>
    <row r="147" spans="1:7" ht="12.75" customHeight="1" x14ac:dyDescent="0.2">
      <c r="A147" s="275" t="s">
        <v>1337</v>
      </c>
      <c r="B147" s="275" t="s">
        <v>1338</v>
      </c>
      <c r="C147" s="243" t="s">
        <v>1339</v>
      </c>
      <c r="D147" s="276"/>
      <c r="E147" s="276"/>
      <c r="F147" s="194"/>
      <c r="G147" s="194"/>
    </row>
    <row r="148" spans="1:7" x14ac:dyDescent="0.2">
      <c r="A148" s="275" t="s">
        <v>1340</v>
      </c>
      <c r="B148" s="275" t="s">
        <v>1341</v>
      </c>
      <c r="C148" s="243" t="s">
        <v>1342</v>
      </c>
      <c r="D148" s="276">
        <v>21475.8</v>
      </c>
      <c r="E148" s="276">
        <v>5219.73531</v>
      </c>
      <c r="F148" s="194"/>
      <c r="G148" s="194"/>
    </row>
    <row r="149" spans="1:7" ht="12.75" customHeight="1" x14ac:dyDescent="0.2">
      <c r="A149" s="275" t="s">
        <v>1343</v>
      </c>
      <c r="B149" s="275" t="s">
        <v>1344</v>
      </c>
      <c r="C149" s="243" t="s">
        <v>1345</v>
      </c>
      <c r="D149" s="276">
        <v>863850.00072000001</v>
      </c>
      <c r="E149" s="276">
        <v>809478.4225499999</v>
      </c>
      <c r="F149" s="194"/>
      <c r="G149" s="194"/>
    </row>
    <row r="150" spans="1:7" ht="12.75" customHeight="1" x14ac:dyDescent="0.2">
      <c r="A150" s="275" t="s">
        <v>1346</v>
      </c>
      <c r="B150" s="275" t="s">
        <v>1347</v>
      </c>
      <c r="C150" s="243" t="s">
        <v>1348</v>
      </c>
      <c r="D150" s="276">
        <v>30565.367999999999</v>
      </c>
      <c r="E150" s="276">
        <v>29682.516869999999</v>
      </c>
      <c r="F150" s="194"/>
      <c r="G150" s="194"/>
    </row>
    <row r="151" spans="1:7" ht="12.75" customHeight="1" x14ac:dyDescent="0.2">
      <c r="A151" s="275" t="s">
        <v>1349</v>
      </c>
      <c r="B151" s="275" t="s">
        <v>1133</v>
      </c>
      <c r="C151" s="243" t="s">
        <v>1134</v>
      </c>
      <c r="D151" s="276">
        <v>344157.26892</v>
      </c>
      <c r="E151" s="276">
        <v>316118.69504000002</v>
      </c>
      <c r="F151" s="194"/>
      <c r="G151" s="194"/>
    </row>
    <row r="152" spans="1:7" ht="12.75" customHeight="1" x14ac:dyDescent="0.2">
      <c r="A152" s="275" t="s">
        <v>1350</v>
      </c>
      <c r="B152" s="275" t="s">
        <v>1136</v>
      </c>
      <c r="C152" s="243" t="s">
        <v>1137</v>
      </c>
      <c r="D152" s="276">
        <v>151840.60699999999</v>
      </c>
      <c r="E152" s="276">
        <v>140319.74059999999</v>
      </c>
      <c r="F152" s="194"/>
      <c r="G152" s="194"/>
    </row>
    <row r="153" spans="1:7" ht="12.75" customHeight="1" x14ac:dyDescent="0.2">
      <c r="A153" s="275" t="s">
        <v>1351</v>
      </c>
      <c r="B153" s="275" t="s">
        <v>1139</v>
      </c>
      <c r="C153" s="243" t="s">
        <v>1140</v>
      </c>
      <c r="D153" s="276"/>
      <c r="E153" s="276"/>
      <c r="F153" s="194"/>
      <c r="G153" s="194"/>
    </row>
    <row r="154" spans="1:7" ht="12.75" customHeight="1" x14ac:dyDescent="0.2">
      <c r="A154" s="275" t="s">
        <v>1352</v>
      </c>
      <c r="B154" s="275" t="s">
        <v>1142</v>
      </c>
      <c r="C154" s="243" t="s">
        <v>1143</v>
      </c>
      <c r="D154" s="276">
        <v>7957.616</v>
      </c>
      <c r="E154" s="276">
        <v>2869.7747800000002</v>
      </c>
      <c r="F154" s="194"/>
      <c r="G154" s="194"/>
    </row>
    <row r="155" spans="1:7" ht="12.75" customHeight="1" x14ac:dyDescent="0.2">
      <c r="A155" s="275" t="s">
        <v>1353</v>
      </c>
      <c r="B155" s="275" t="s">
        <v>1145</v>
      </c>
      <c r="C155" s="243" t="s">
        <v>1146</v>
      </c>
      <c r="D155" s="276">
        <v>109620.939</v>
      </c>
      <c r="E155" s="276">
        <v>96158.502999999997</v>
      </c>
      <c r="F155" s="194"/>
      <c r="G155" s="194"/>
    </row>
    <row r="156" spans="1:7" ht="12.75" customHeight="1" x14ac:dyDescent="0.2">
      <c r="A156" s="275" t="s">
        <v>1354</v>
      </c>
      <c r="B156" s="275" t="s">
        <v>62</v>
      </c>
      <c r="C156" s="243" t="s">
        <v>1148</v>
      </c>
      <c r="D156" s="276">
        <v>28200.5772</v>
      </c>
      <c r="E156" s="276">
        <v>22899.97796</v>
      </c>
      <c r="F156" s="194"/>
      <c r="G156" s="194"/>
    </row>
    <row r="157" spans="1:7" ht="12.75" customHeight="1" x14ac:dyDescent="0.2">
      <c r="A157" s="275" t="s">
        <v>1355</v>
      </c>
      <c r="B157" s="275" t="s">
        <v>1356</v>
      </c>
      <c r="C157" s="243" t="s">
        <v>1357</v>
      </c>
      <c r="D157" s="276">
        <v>172013.02299</v>
      </c>
      <c r="E157" s="276">
        <v>115847.23466999999</v>
      </c>
      <c r="F157" s="194"/>
      <c r="G157" s="194"/>
    </row>
    <row r="158" spans="1:7" ht="12.75" customHeight="1" x14ac:dyDescent="0.2">
      <c r="A158" s="275" t="s">
        <v>1358</v>
      </c>
      <c r="B158" s="275" t="s">
        <v>1359</v>
      </c>
      <c r="C158" s="243" t="s">
        <v>1360</v>
      </c>
      <c r="D158" s="276">
        <v>10454.48863</v>
      </c>
      <c r="E158" s="276">
        <v>16107.474709999999</v>
      </c>
      <c r="F158" s="194"/>
      <c r="G158" s="194"/>
    </row>
    <row r="159" spans="1:7" ht="12.75" customHeight="1" x14ac:dyDescent="0.2">
      <c r="A159" s="275" t="s">
        <v>1361</v>
      </c>
      <c r="B159" s="275" t="s">
        <v>1362</v>
      </c>
      <c r="C159" s="243" t="s">
        <v>1363</v>
      </c>
      <c r="D159" s="276">
        <v>73589.734469999996</v>
      </c>
      <c r="E159" s="276">
        <v>32234.910799999998</v>
      </c>
      <c r="F159" s="194"/>
      <c r="G159" s="194"/>
    </row>
    <row r="160" spans="1:7" ht="12.75" customHeight="1" x14ac:dyDescent="0.2">
      <c r="A160" s="275" t="s">
        <v>1364</v>
      </c>
      <c r="B160" s="275" t="s">
        <v>1365</v>
      </c>
      <c r="C160" s="243" t="s">
        <v>1366</v>
      </c>
      <c r="D160" s="276"/>
      <c r="E160" s="276"/>
      <c r="F160" s="194"/>
      <c r="G160" s="194"/>
    </row>
    <row r="161" spans="1:7" ht="12.75" customHeight="1" x14ac:dyDescent="0.2">
      <c r="A161" s="275" t="s">
        <v>1367</v>
      </c>
      <c r="B161" s="275" t="s">
        <v>1162</v>
      </c>
      <c r="C161" s="243" t="s">
        <v>1163</v>
      </c>
      <c r="D161" s="276"/>
      <c r="E161" s="276"/>
      <c r="F161" s="194"/>
      <c r="G161" s="194"/>
    </row>
    <row r="162" spans="1:7" ht="12.75" customHeight="1" x14ac:dyDescent="0.2">
      <c r="A162" s="275" t="s">
        <v>1368</v>
      </c>
      <c r="B162" s="275" t="s">
        <v>1369</v>
      </c>
      <c r="C162" s="243" t="s">
        <v>1370</v>
      </c>
      <c r="D162" s="276"/>
      <c r="E162" s="276"/>
      <c r="F162" s="194"/>
      <c r="G162" s="194"/>
    </row>
    <row r="163" spans="1:7" ht="12.75" customHeight="1" x14ac:dyDescent="0.2">
      <c r="A163" s="275" t="s">
        <v>1371</v>
      </c>
      <c r="B163" s="275" t="s">
        <v>1372</v>
      </c>
      <c r="C163" s="243" t="s">
        <v>1373</v>
      </c>
      <c r="D163" s="276"/>
      <c r="E163" s="276"/>
      <c r="F163" s="194"/>
      <c r="G163" s="194"/>
    </row>
    <row r="164" spans="1:7" ht="12.75" customHeight="1" x14ac:dyDescent="0.2">
      <c r="A164" s="275" t="s">
        <v>1374</v>
      </c>
      <c r="B164" s="275" t="s">
        <v>1375</v>
      </c>
      <c r="C164" s="243" t="s">
        <v>1376</v>
      </c>
      <c r="D164" s="276"/>
      <c r="E164" s="276"/>
      <c r="F164" s="194"/>
      <c r="G164" s="194"/>
    </row>
    <row r="165" spans="1:7" ht="12.75" customHeight="1" x14ac:dyDescent="0.2">
      <c r="A165" s="275" t="s">
        <v>1377</v>
      </c>
      <c r="B165" s="275" t="s">
        <v>1378</v>
      </c>
      <c r="C165" s="243" t="s">
        <v>1379</v>
      </c>
      <c r="D165" s="276">
        <v>1339078.7557699999</v>
      </c>
      <c r="E165" s="276">
        <v>762551.75509999995</v>
      </c>
      <c r="F165" s="194"/>
      <c r="G165" s="194"/>
    </row>
    <row r="166" spans="1:7" ht="12.75" customHeight="1" x14ac:dyDescent="0.2">
      <c r="A166" s="275" t="s">
        <v>1380</v>
      </c>
      <c r="B166" s="277" t="s">
        <v>1177</v>
      </c>
      <c r="C166" s="280" t="s">
        <v>1178</v>
      </c>
      <c r="D166" s="276">
        <v>224.00076000000001</v>
      </c>
      <c r="E166" s="276"/>
      <c r="F166" s="194"/>
      <c r="G166" s="194"/>
    </row>
    <row r="167" spans="1:7" ht="12.75" customHeight="1" x14ac:dyDescent="0.2">
      <c r="A167" s="277" t="s">
        <v>1381</v>
      </c>
      <c r="B167" s="275" t="s">
        <v>1382</v>
      </c>
      <c r="C167" s="243" t="s">
        <v>1383</v>
      </c>
      <c r="D167" s="276">
        <v>35950.019459999996</v>
      </c>
      <c r="E167" s="276">
        <v>28252.27881</v>
      </c>
      <c r="F167" s="194"/>
      <c r="G167" s="194"/>
    </row>
    <row r="168" spans="1:7" ht="12.75" customHeight="1" x14ac:dyDescent="0.2">
      <c r="A168" s="277" t="s">
        <v>1384</v>
      </c>
      <c r="B168" s="275" t="s">
        <v>1385</v>
      </c>
      <c r="C168" s="243" t="s">
        <v>1386</v>
      </c>
      <c r="D168" s="276">
        <v>31981.430779999999</v>
      </c>
      <c r="E168" s="276">
        <v>61127.651559999998</v>
      </c>
      <c r="F168" s="194"/>
      <c r="G168" s="194"/>
    </row>
    <row r="169" spans="1:7" ht="12.75" customHeight="1" x14ac:dyDescent="0.2">
      <c r="A169" s="277" t="s">
        <v>1387</v>
      </c>
      <c r="B169" s="275" t="s">
        <v>1388</v>
      </c>
      <c r="C169" s="243" t="s">
        <v>1389</v>
      </c>
      <c r="D169" s="276">
        <v>3894403.9393200004</v>
      </c>
      <c r="E169" s="276">
        <v>3510544.6577500002</v>
      </c>
      <c r="F169" s="194"/>
      <c r="G169" s="194"/>
    </row>
    <row r="170" spans="1:7" ht="12.75" customHeight="1" x14ac:dyDescent="0.2">
      <c r="A170" s="1126" t="s">
        <v>1390</v>
      </c>
      <c r="B170" s="1117" t="s">
        <v>1391</v>
      </c>
      <c r="C170" s="1118" t="s">
        <v>1392</v>
      </c>
      <c r="D170" s="1119">
        <v>116589.76733</v>
      </c>
      <c r="E170" s="1119">
        <v>109712.18783000001</v>
      </c>
      <c r="F170" s="194"/>
      <c r="G170" s="194"/>
    </row>
  </sheetData>
  <mergeCells count="10">
    <mergeCell ref="A105:B106"/>
    <mergeCell ref="C105:C106"/>
    <mergeCell ref="D105:E105"/>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67" firstPageNumber="468" fitToHeight="2" orientation="portrait" useFirstPageNumber="1" r:id="rId1"/>
  <headerFooter alignWithMargins="0">
    <oddHeader>&amp;L&amp;"Tahoma,Kurzíva"Závěrečný účet Moravskoslezského kraje za rok 2024&amp;R&amp;"Tahoma,Kurzíva"Tabulka č. 36</oddHeader>
    <oddFooter>&amp;C&amp;"Tahoma,Obyčejné"&amp;P</oddFooter>
  </headerFooter>
  <rowBreaks count="1" manualBreakCount="1">
    <brk id="88" max="6"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E4C9A-5F5F-4D6A-A877-49962B88E326}">
  <dimension ref="A1:G164"/>
  <sheetViews>
    <sheetView showGridLines="0" zoomScaleNormal="100" zoomScaleSheetLayoutView="100" workbookViewId="0">
      <selection activeCell="E168" sqref="E168"/>
    </sheetView>
  </sheetViews>
  <sheetFormatPr defaultColWidth="9.28515625" defaultRowHeight="12.75" x14ac:dyDescent="0.2"/>
  <cols>
    <col min="1" max="1" width="7" style="194" customWidth="1"/>
    <col min="2" max="2" width="45.42578125" style="194" customWidth="1"/>
    <col min="3" max="3" width="8.5703125" style="194" customWidth="1"/>
    <col min="4" max="7" width="13.85546875" style="194" customWidth="1"/>
    <col min="8" max="16384" width="9.28515625" style="194"/>
  </cols>
  <sheetData>
    <row r="1" spans="1:7" s="258" customFormat="1" ht="18" customHeight="1" x14ac:dyDescent="0.2">
      <c r="A1" s="1449" t="s">
        <v>4771</v>
      </c>
      <c r="B1" s="1449"/>
      <c r="C1" s="1449"/>
      <c r="D1" s="1449"/>
      <c r="E1" s="1449"/>
      <c r="F1" s="1449"/>
      <c r="G1" s="1449"/>
    </row>
    <row r="2" spans="1:7" s="258" customFormat="1" ht="18" customHeight="1" x14ac:dyDescent="0.2">
      <c r="A2" s="1449" t="s">
        <v>1393</v>
      </c>
      <c r="B2" s="1449"/>
      <c r="C2" s="1449"/>
      <c r="D2" s="1449"/>
      <c r="E2" s="1449"/>
      <c r="F2" s="1449"/>
      <c r="G2" s="1449"/>
    </row>
    <row r="3" spans="1:7" x14ac:dyDescent="0.2">
      <c r="C3" s="117"/>
      <c r="D3" s="252"/>
      <c r="E3" s="253"/>
      <c r="F3" s="253"/>
      <c r="G3" s="253"/>
    </row>
    <row r="4" spans="1:7" x14ac:dyDescent="0.2">
      <c r="A4" s="192"/>
      <c r="B4" s="192"/>
      <c r="C4" s="193"/>
      <c r="D4" s="1127">
        <v>1</v>
      </c>
      <c r="E4" s="1127">
        <v>2</v>
      </c>
      <c r="F4" s="1127">
        <v>3</v>
      </c>
      <c r="G4" s="1127">
        <v>4</v>
      </c>
    </row>
    <row r="5" spans="1:7" s="195" customFormat="1" ht="12.75" customHeight="1" x14ac:dyDescent="0.2">
      <c r="A5" s="1450" t="s">
        <v>952</v>
      </c>
      <c r="B5" s="1451"/>
      <c r="C5" s="1456" t="s">
        <v>953</v>
      </c>
      <c r="D5" s="1462" t="s">
        <v>954</v>
      </c>
      <c r="E5" s="1463"/>
      <c r="F5" s="1463"/>
      <c r="G5" s="1464"/>
    </row>
    <row r="6" spans="1:7" s="195" customFormat="1" x14ac:dyDescent="0.2">
      <c r="A6" s="1452"/>
      <c r="B6" s="1453"/>
      <c r="C6" s="1457"/>
      <c r="D6" s="1465" t="s">
        <v>955</v>
      </c>
      <c r="E6" s="1466"/>
      <c r="F6" s="1467"/>
      <c r="G6" s="1468" t="s">
        <v>956</v>
      </c>
    </row>
    <row r="7" spans="1:7" s="195" customFormat="1" x14ac:dyDescent="0.2">
      <c r="A7" s="1454"/>
      <c r="B7" s="1455"/>
      <c r="C7" s="1457"/>
      <c r="D7" s="1128" t="s">
        <v>957</v>
      </c>
      <c r="E7" s="1128" t="s">
        <v>958</v>
      </c>
      <c r="F7" s="1128" t="s">
        <v>959</v>
      </c>
      <c r="G7" s="1469"/>
    </row>
    <row r="8" spans="1:7" s="195" customFormat="1" x14ac:dyDescent="0.2">
      <c r="A8" s="1129"/>
      <c r="B8" s="1129" t="s">
        <v>960</v>
      </c>
      <c r="C8" s="1130" t="s">
        <v>61</v>
      </c>
      <c r="D8" s="1115">
        <v>24481624.32601</v>
      </c>
      <c r="E8" s="1115">
        <v>1825298.16337</v>
      </c>
      <c r="F8" s="1115">
        <v>22656326.162640002</v>
      </c>
      <c r="G8" s="1115">
        <v>21275493.67388</v>
      </c>
    </row>
    <row r="9" spans="1:7" s="195" customFormat="1" x14ac:dyDescent="0.2">
      <c r="A9" s="1129" t="s">
        <v>961</v>
      </c>
      <c r="B9" s="1129" t="s">
        <v>962</v>
      </c>
      <c r="C9" s="1130" t="s">
        <v>61</v>
      </c>
      <c r="D9" s="1115">
        <v>10187781.023399999</v>
      </c>
      <c r="E9" s="1115">
        <v>1797692.15702</v>
      </c>
      <c r="F9" s="1115">
        <v>8390088.8663800005</v>
      </c>
      <c r="G9" s="1115">
        <v>8181060.28455</v>
      </c>
    </row>
    <row r="10" spans="1:7" s="195" customFormat="1" x14ac:dyDescent="0.2">
      <c r="A10" s="1129" t="s">
        <v>963</v>
      </c>
      <c r="B10" s="1129" t="s">
        <v>964</v>
      </c>
      <c r="C10" s="1130" t="s">
        <v>61</v>
      </c>
      <c r="D10" s="1115">
        <v>555420.41942000005</v>
      </c>
      <c r="E10" s="1115">
        <v>294844.78129000001</v>
      </c>
      <c r="F10" s="1115">
        <v>260575.63813000001</v>
      </c>
      <c r="G10" s="1115">
        <v>299366.06127000001</v>
      </c>
    </row>
    <row r="11" spans="1:7" x14ac:dyDescent="0.2">
      <c r="A11" s="275" t="s">
        <v>965</v>
      </c>
      <c r="B11" s="275" t="s">
        <v>966</v>
      </c>
      <c r="C11" s="280" t="s">
        <v>967</v>
      </c>
      <c r="D11" s="281"/>
      <c r="E11" s="282"/>
      <c r="F11" s="281"/>
      <c r="G11" s="281"/>
    </row>
    <row r="12" spans="1:7" x14ac:dyDescent="0.2">
      <c r="A12" s="275" t="s">
        <v>968</v>
      </c>
      <c r="B12" s="275" t="s">
        <v>969</v>
      </c>
      <c r="C12" s="280" t="s">
        <v>970</v>
      </c>
      <c r="D12" s="281">
        <v>281871.9547</v>
      </c>
      <c r="E12" s="281">
        <v>226380.67647000001</v>
      </c>
      <c r="F12" s="281">
        <v>55491.278230000004</v>
      </c>
      <c r="G12" s="281">
        <v>65086.009429999998</v>
      </c>
    </row>
    <row r="13" spans="1:7" x14ac:dyDescent="0.2">
      <c r="A13" s="275" t="s">
        <v>971</v>
      </c>
      <c r="B13" s="275" t="s">
        <v>972</v>
      </c>
      <c r="C13" s="280" t="s">
        <v>973</v>
      </c>
      <c r="D13" s="281"/>
      <c r="E13" s="281"/>
      <c r="F13" s="281"/>
      <c r="G13" s="281"/>
    </row>
    <row r="14" spans="1:7" x14ac:dyDescent="0.2">
      <c r="A14" s="275" t="s">
        <v>974</v>
      </c>
      <c r="B14" s="275" t="s">
        <v>975</v>
      </c>
      <c r="C14" s="280" t="s">
        <v>976</v>
      </c>
      <c r="D14" s="281"/>
      <c r="E14" s="281"/>
      <c r="F14" s="281"/>
      <c r="G14" s="281"/>
    </row>
    <row r="15" spans="1:7" x14ac:dyDescent="0.2">
      <c r="A15" s="275" t="s">
        <v>977</v>
      </c>
      <c r="B15" s="275" t="s">
        <v>978</v>
      </c>
      <c r="C15" s="280" t="s">
        <v>979</v>
      </c>
      <c r="D15" s="281">
        <v>15533.24812</v>
      </c>
      <c r="E15" s="281">
        <v>15533.24812</v>
      </c>
      <c r="F15" s="281"/>
      <c r="G15" s="281"/>
    </row>
    <row r="16" spans="1:7" x14ac:dyDescent="0.2">
      <c r="A16" s="275" t="s">
        <v>980</v>
      </c>
      <c r="B16" s="275" t="s">
        <v>981</v>
      </c>
      <c r="C16" s="280" t="s">
        <v>982</v>
      </c>
      <c r="D16" s="281">
        <v>257399.98251</v>
      </c>
      <c r="E16" s="281">
        <v>52930.856699999997</v>
      </c>
      <c r="F16" s="281">
        <v>204469.12581</v>
      </c>
      <c r="G16" s="281">
        <v>231226.67016000001</v>
      </c>
    </row>
    <row r="17" spans="1:7" x14ac:dyDescent="0.2">
      <c r="A17" s="275" t="s">
        <v>983</v>
      </c>
      <c r="B17" s="275" t="s">
        <v>984</v>
      </c>
      <c r="C17" s="280" t="s">
        <v>985</v>
      </c>
      <c r="D17" s="281">
        <v>615.23409000000004</v>
      </c>
      <c r="E17" s="281"/>
      <c r="F17" s="281">
        <v>615.23409000000004</v>
      </c>
      <c r="G17" s="281">
        <v>2772.0566800000001</v>
      </c>
    </row>
    <row r="18" spans="1:7" x14ac:dyDescent="0.2">
      <c r="A18" s="277" t="s">
        <v>986</v>
      </c>
      <c r="B18" s="275" t="s">
        <v>987</v>
      </c>
      <c r="C18" s="280" t="s">
        <v>988</v>
      </c>
      <c r="D18" s="281"/>
      <c r="E18" s="281"/>
      <c r="F18" s="281"/>
      <c r="G18" s="281">
        <v>281.32499999999999</v>
      </c>
    </row>
    <row r="19" spans="1:7" x14ac:dyDescent="0.2">
      <c r="A19" s="277" t="s">
        <v>989</v>
      </c>
      <c r="B19" s="275" t="s">
        <v>990</v>
      </c>
      <c r="C19" s="280" t="s">
        <v>991</v>
      </c>
      <c r="D19" s="281"/>
      <c r="E19" s="282">
        <v>0</v>
      </c>
      <c r="F19" s="281"/>
      <c r="G19" s="281"/>
    </row>
    <row r="20" spans="1:7" s="195" customFormat="1" x14ac:dyDescent="0.2">
      <c r="A20" s="1131" t="s">
        <v>992</v>
      </c>
      <c r="B20" s="1131" t="s">
        <v>993</v>
      </c>
      <c r="C20" s="1132" t="s">
        <v>61</v>
      </c>
      <c r="D20" s="1115">
        <v>5458305.6516399998</v>
      </c>
      <c r="E20" s="1133">
        <v>1452962.0802199999</v>
      </c>
      <c r="F20" s="1115">
        <v>4005343.5714199999</v>
      </c>
      <c r="G20" s="1115">
        <v>4081335.1701799999</v>
      </c>
    </row>
    <row r="21" spans="1:7" x14ac:dyDescent="0.2">
      <c r="A21" s="275" t="s">
        <v>994</v>
      </c>
      <c r="B21" s="275" t="s">
        <v>272</v>
      </c>
      <c r="C21" s="280" t="s">
        <v>995</v>
      </c>
      <c r="D21" s="281">
        <v>271203.44202999998</v>
      </c>
      <c r="E21" s="282">
        <v>0</v>
      </c>
      <c r="F21" s="281">
        <v>271203.44202999998</v>
      </c>
      <c r="G21" s="281">
        <v>371750.28785000002</v>
      </c>
    </row>
    <row r="22" spans="1:7" x14ac:dyDescent="0.2">
      <c r="A22" s="275" t="s">
        <v>996</v>
      </c>
      <c r="B22" s="275" t="s">
        <v>997</v>
      </c>
      <c r="C22" s="280" t="s">
        <v>998</v>
      </c>
      <c r="D22" s="281">
        <v>129</v>
      </c>
      <c r="E22" s="282">
        <v>0</v>
      </c>
      <c r="F22" s="281">
        <v>129</v>
      </c>
      <c r="G22" s="281">
        <v>129</v>
      </c>
    </row>
    <row r="23" spans="1:7" x14ac:dyDescent="0.2">
      <c r="A23" s="275" t="s">
        <v>999</v>
      </c>
      <c r="B23" s="275" t="s">
        <v>1000</v>
      </c>
      <c r="C23" s="280" t="s">
        <v>1001</v>
      </c>
      <c r="D23" s="281">
        <v>2599484.0035100002</v>
      </c>
      <c r="E23" s="282">
        <v>808807.59955000004</v>
      </c>
      <c r="F23" s="281">
        <v>1790676.40396</v>
      </c>
      <c r="G23" s="281">
        <v>2043468.8855099999</v>
      </c>
    </row>
    <row r="24" spans="1:7" ht="21" x14ac:dyDescent="0.2">
      <c r="A24" s="275" t="s">
        <v>1002</v>
      </c>
      <c r="B24" s="275" t="s">
        <v>1003</v>
      </c>
      <c r="C24" s="280" t="s">
        <v>1004</v>
      </c>
      <c r="D24" s="281">
        <v>663617.63644000003</v>
      </c>
      <c r="E24" s="282">
        <v>502746.40594999999</v>
      </c>
      <c r="F24" s="281">
        <v>160871.23048999999</v>
      </c>
      <c r="G24" s="281">
        <v>170691.16542999999</v>
      </c>
    </row>
    <row r="25" spans="1:7" x14ac:dyDescent="0.2">
      <c r="A25" s="275" t="s">
        <v>1005</v>
      </c>
      <c r="B25" s="275" t="s">
        <v>1006</v>
      </c>
      <c r="C25" s="280" t="s">
        <v>1007</v>
      </c>
      <c r="D25" s="281"/>
      <c r="E25" s="282">
        <v>0</v>
      </c>
      <c r="F25" s="281"/>
      <c r="G25" s="281"/>
    </row>
    <row r="26" spans="1:7" x14ac:dyDescent="0.2">
      <c r="A26" s="275" t="s">
        <v>1008</v>
      </c>
      <c r="B26" s="275" t="s">
        <v>1009</v>
      </c>
      <c r="C26" s="280" t="s">
        <v>1010</v>
      </c>
      <c r="D26" s="281">
        <v>140855.19172</v>
      </c>
      <c r="E26" s="282">
        <v>140855.19172</v>
      </c>
      <c r="F26" s="281"/>
      <c r="G26" s="281"/>
    </row>
    <row r="27" spans="1:7" x14ac:dyDescent="0.2">
      <c r="A27" s="275" t="s">
        <v>1011</v>
      </c>
      <c r="B27" s="275" t="s">
        <v>1012</v>
      </c>
      <c r="C27" s="280" t="s">
        <v>1013</v>
      </c>
      <c r="D27" s="281">
        <v>1130.0916</v>
      </c>
      <c r="E27" s="282">
        <v>552.88300000000004</v>
      </c>
      <c r="F27" s="281">
        <v>577.20860000000005</v>
      </c>
      <c r="G27" s="281">
        <v>656.46860000000004</v>
      </c>
    </row>
    <row r="28" spans="1:7" x14ac:dyDescent="0.2">
      <c r="A28" s="275" t="s">
        <v>1014</v>
      </c>
      <c r="B28" s="275" t="s">
        <v>1015</v>
      </c>
      <c r="C28" s="280" t="s">
        <v>1016</v>
      </c>
      <c r="D28" s="281">
        <v>1400867.3266700001</v>
      </c>
      <c r="E28" s="282">
        <v>0</v>
      </c>
      <c r="F28" s="281">
        <v>1400867.3266700001</v>
      </c>
      <c r="G28" s="281">
        <v>1494114.1297899999</v>
      </c>
    </row>
    <row r="29" spans="1:7" x14ac:dyDescent="0.2">
      <c r="A29" s="277" t="s">
        <v>1017</v>
      </c>
      <c r="B29" s="275" t="s">
        <v>1018</v>
      </c>
      <c r="C29" s="280" t="s">
        <v>1019</v>
      </c>
      <c r="D29" s="281">
        <v>886.35967000000005</v>
      </c>
      <c r="E29" s="282">
        <v>0</v>
      </c>
      <c r="F29" s="281">
        <v>886.35967000000005</v>
      </c>
      <c r="G29" s="281">
        <v>478.43299999999999</v>
      </c>
    </row>
    <row r="30" spans="1:7" x14ac:dyDescent="0.2">
      <c r="A30" s="277" t="s">
        <v>1020</v>
      </c>
      <c r="B30" s="275" t="s">
        <v>1021</v>
      </c>
      <c r="C30" s="280" t="s">
        <v>1022</v>
      </c>
      <c r="D30" s="281">
        <v>380132.6</v>
      </c>
      <c r="E30" s="282">
        <v>0</v>
      </c>
      <c r="F30" s="281">
        <v>380132.6</v>
      </c>
      <c r="G30" s="281">
        <v>46.8</v>
      </c>
    </row>
    <row r="31" spans="1:7" s="195" customFormat="1" x14ac:dyDescent="0.2">
      <c r="A31" s="1129" t="s">
        <v>1023</v>
      </c>
      <c r="B31" s="1129" t="s">
        <v>1024</v>
      </c>
      <c r="C31" s="1130" t="s">
        <v>61</v>
      </c>
      <c r="D31" s="1115">
        <v>1257944.3449899999</v>
      </c>
      <c r="E31" s="1133">
        <v>49885.295510000004</v>
      </c>
      <c r="F31" s="1115">
        <v>1208059.04948</v>
      </c>
      <c r="G31" s="1115">
        <v>1182376.68466</v>
      </c>
    </row>
    <row r="32" spans="1:7" x14ac:dyDescent="0.2">
      <c r="A32" s="275" t="s">
        <v>1025</v>
      </c>
      <c r="B32" s="275" t="s">
        <v>1026</v>
      </c>
      <c r="C32" s="280" t="s">
        <v>1027</v>
      </c>
      <c r="D32" s="281">
        <v>973286.73971999995</v>
      </c>
      <c r="E32" s="282">
        <v>49885.295510000004</v>
      </c>
      <c r="F32" s="281">
        <v>923401.44420999999</v>
      </c>
      <c r="G32" s="281">
        <v>910411.71820999996</v>
      </c>
    </row>
    <row r="33" spans="1:7" x14ac:dyDescent="0.2">
      <c r="A33" s="275" t="s">
        <v>1028</v>
      </c>
      <c r="B33" s="275" t="s">
        <v>1029</v>
      </c>
      <c r="C33" s="280" t="s">
        <v>1030</v>
      </c>
      <c r="D33" s="281">
        <v>6767.5959999999995</v>
      </c>
      <c r="E33" s="282">
        <v>0</v>
      </c>
      <c r="F33" s="281">
        <v>6767.5959999999995</v>
      </c>
      <c r="G33" s="281">
        <v>6767.5959999999995</v>
      </c>
    </row>
    <row r="34" spans="1:7" x14ac:dyDescent="0.2">
      <c r="A34" s="275" t="s">
        <v>1031</v>
      </c>
      <c r="B34" s="275" t="s">
        <v>1032</v>
      </c>
      <c r="C34" s="280" t="s">
        <v>1033</v>
      </c>
      <c r="D34" s="281"/>
      <c r="E34" s="282">
        <v>0</v>
      </c>
      <c r="F34" s="281"/>
      <c r="G34" s="281"/>
    </row>
    <row r="35" spans="1:7" x14ac:dyDescent="0.2">
      <c r="A35" s="275" t="s">
        <v>1034</v>
      </c>
      <c r="B35" s="275" t="s">
        <v>1035</v>
      </c>
      <c r="C35" s="280" t="s">
        <v>1036</v>
      </c>
      <c r="D35" s="281">
        <v>212251.64874999999</v>
      </c>
      <c r="E35" s="282">
        <v>0</v>
      </c>
      <c r="F35" s="281">
        <v>212251.64874999999</v>
      </c>
      <c r="G35" s="281">
        <v>183957.61429</v>
      </c>
    </row>
    <row r="36" spans="1:7" x14ac:dyDescent="0.2">
      <c r="A36" s="275" t="s">
        <v>1037</v>
      </c>
      <c r="B36" s="275" t="s">
        <v>1038</v>
      </c>
      <c r="C36" s="280" t="s">
        <v>1039</v>
      </c>
      <c r="D36" s="281"/>
      <c r="E36" s="282">
        <v>0</v>
      </c>
      <c r="F36" s="281"/>
      <c r="G36" s="281"/>
    </row>
    <row r="37" spans="1:7" x14ac:dyDescent="0.2">
      <c r="A37" s="275" t="s">
        <v>1040</v>
      </c>
      <c r="B37" s="275" t="s">
        <v>1041</v>
      </c>
      <c r="C37" s="280" t="s">
        <v>1042</v>
      </c>
      <c r="D37" s="281">
        <v>65638.360520000002</v>
      </c>
      <c r="E37" s="282">
        <v>0</v>
      </c>
      <c r="F37" s="281">
        <v>65638.360520000002</v>
      </c>
      <c r="G37" s="281">
        <v>81239.756160000004</v>
      </c>
    </row>
    <row r="38" spans="1:7" x14ac:dyDescent="0.2">
      <c r="A38" s="275" t="s">
        <v>1043</v>
      </c>
      <c r="B38" s="275" t="s">
        <v>1044</v>
      </c>
      <c r="C38" s="280" t="s">
        <v>1045</v>
      </c>
      <c r="D38" s="281"/>
      <c r="E38" s="282">
        <v>0</v>
      </c>
      <c r="F38" s="281"/>
      <c r="G38" s="281"/>
    </row>
    <row r="39" spans="1:7" x14ac:dyDescent="0.2">
      <c r="A39" s="275" t="s">
        <v>1046</v>
      </c>
      <c r="B39" s="275" t="s">
        <v>1047</v>
      </c>
      <c r="C39" s="280" t="s">
        <v>1048</v>
      </c>
      <c r="D39" s="281"/>
      <c r="E39" s="282">
        <v>0</v>
      </c>
      <c r="F39" s="281"/>
      <c r="G39" s="281"/>
    </row>
    <row r="40" spans="1:7" x14ac:dyDescent="0.2">
      <c r="A40" s="1113" t="s">
        <v>1049</v>
      </c>
      <c r="B40" s="1113" t="s">
        <v>1050</v>
      </c>
      <c r="C40" s="1134" t="s">
        <v>61</v>
      </c>
      <c r="D40" s="1115">
        <v>2916110.6073500002</v>
      </c>
      <c r="E40" s="1115">
        <v>0</v>
      </c>
      <c r="F40" s="1115">
        <v>2916110.6073500002</v>
      </c>
      <c r="G40" s="1115">
        <v>2617982.3684399999</v>
      </c>
    </row>
    <row r="41" spans="1:7" s="195" customFormat="1" x14ac:dyDescent="0.2">
      <c r="A41" s="279" t="s">
        <v>1051</v>
      </c>
      <c r="B41" s="279" t="s">
        <v>1052</v>
      </c>
      <c r="C41" s="283" t="s">
        <v>1053</v>
      </c>
      <c r="D41" s="281">
        <v>183493.48574999999</v>
      </c>
      <c r="E41" s="282">
        <v>0</v>
      </c>
      <c r="F41" s="281">
        <v>183493.48574999999</v>
      </c>
      <c r="G41" s="281">
        <v>48001.672200000001</v>
      </c>
    </row>
    <row r="42" spans="1:7" x14ac:dyDescent="0.2">
      <c r="A42" s="275" t="s">
        <v>1054</v>
      </c>
      <c r="B42" s="275" t="s">
        <v>1055</v>
      </c>
      <c r="C42" s="280" t="s">
        <v>1056</v>
      </c>
      <c r="D42" s="281"/>
      <c r="E42" s="282">
        <v>0</v>
      </c>
      <c r="F42" s="281"/>
      <c r="G42" s="281"/>
    </row>
    <row r="43" spans="1:7" x14ac:dyDescent="0.2">
      <c r="A43" s="275" t="s">
        <v>1057</v>
      </c>
      <c r="B43" s="275" t="s">
        <v>1058</v>
      </c>
      <c r="C43" s="280" t="s">
        <v>1059</v>
      </c>
      <c r="D43" s="281"/>
      <c r="E43" s="282">
        <v>0</v>
      </c>
      <c r="F43" s="281"/>
      <c r="G43" s="281"/>
    </row>
    <row r="44" spans="1:7" x14ac:dyDescent="0.2">
      <c r="A44" s="275" t="s">
        <v>1060</v>
      </c>
      <c r="B44" s="275" t="s">
        <v>1061</v>
      </c>
      <c r="C44" s="280" t="s">
        <v>1062</v>
      </c>
      <c r="D44" s="281"/>
      <c r="E44" s="282">
        <v>0</v>
      </c>
      <c r="F44" s="281"/>
      <c r="G44" s="281"/>
    </row>
    <row r="45" spans="1:7" x14ac:dyDescent="0.2">
      <c r="A45" s="275" t="s">
        <v>1063</v>
      </c>
      <c r="B45" s="275" t="s">
        <v>1064</v>
      </c>
      <c r="C45" s="280" t="s">
        <v>1065</v>
      </c>
      <c r="D45" s="281">
        <v>860859.50910000002</v>
      </c>
      <c r="E45" s="282">
        <v>0</v>
      </c>
      <c r="F45" s="281">
        <v>860859.50910000002</v>
      </c>
      <c r="G45" s="281">
        <v>1241233.93762</v>
      </c>
    </row>
    <row r="46" spans="1:7" x14ac:dyDescent="0.2">
      <c r="A46" s="275" t="s">
        <v>1066</v>
      </c>
      <c r="B46" s="275" t="s">
        <v>1067</v>
      </c>
      <c r="C46" s="280" t="s">
        <v>1068</v>
      </c>
      <c r="D46" s="281">
        <v>1871757.6125</v>
      </c>
      <c r="E46" s="282">
        <v>0</v>
      </c>
      <c r="F46" s="281">
        <v>1871757.6125</v>
      </c>
      <c r="G46" s="281">
        <v>1328746.75862</v>
      </c>
    </row>
    <row r="47" spans="1:7" x14ac:dyDescent="0.2">
      <c r="A47" s="1113" t="s">
        <v>1069</v>
      </c>
      <c r="B47" s="1113" t="s">
        <v>1070</v>
      </c>
      <c r="C47" s="1134" t="s">
        <v>61</v>
      </c>
      <c r="D47" s="1115">
        <v>14293843.302610001</v>
      </c>
      <c r="E47" s="1133">
        <v>27606.00635</v>
      </c>
      <c r="F47" s="1115">
        <v>14266237.296259999</v>
      </c>
      <c r="G47" s="1115">
        <v>13094433.38933</v>
      </c>
    </row>
    <row r="48" spans="1:7" x14ac:dyDescent="0.2">
      <c r="A48" s="1113" t="s">
        <v>1071</v>
      </c>
      <c r="B48" s="1113" t="s">
        <v>1072</v>
      </c>
      <c r="C48" s="1134" t="s">
        <v>61</v>
      </c>
      <c r="D48" s="1115">
        <v>2549.7242900000001</v>
      </c>
      <c r="E48" s="1115">
        <v>0</v>
      </c>
      <c r="F48" s="1115">
        <v>2549.7242900000001</v>
      </c>
      <c r="G48" s="1115">
        <v>2063.8498399999999</v>
      </c>
    </row>
    <row r="49" spans="1:7" x14ac:dyDescent="0.2">
      <c r="A49" s="275" t="s">
        <v>1073</v>
      </c>
      <c r="B49" s="275" t="s">
        <v>1074</v>
      </c>
      <c r="C49" s="280" t="s">
        <v>1075</v>
      </c>
      <c r="D49" s="281"/>
      <c r="E49" s="282">
        <v>0</v>
      </c>
      <c r="F49" s="281"/>
      <c r="G49" s="281"/>
    </row>
    <row r="50" spans="1:7" x14ac:dyDescent="0.2">
      <c r="A50" s="275" t="s">
        <v>1076</v>
      </c>
      <c r="B50" s="275" t="s">
        <v>1077</v>
      </c>
      <c r="C50" s="280" t="s">
        <v>1078</v>
      </c>
      <c r="D50" s="281">
        <v>2549.7242900000001</v>
      </c>
      <c r="E50" s="282">
        <v>0</v>
      </c>
      <c r="F50" s="281">
        <v>2549.7242900000001</v>
      </c>
      <c r="G50" s="281">
        <v>2063.8498399999999</v>
      </c>
    </row>
    <row r="51" spans="1:7" x14ac:dyDescent="0.2">
      <c r="A51" s="275" t="s">
        <v>1079</v>
      </c>
      <c r="B51" s="275" t="s">
        <v>1080</v>
      </c>
      <c r="C51" s="280" t="s">
        <v>1081</v>
      </c>
      <c r="D51" s="282">
        <v>0</v>
      </c>
      <c r="E51" s="282">
        <v>0</v>
      </c>
      <c r="F51" s="282">
        <v>0</v>
      </c>
      <c r="G51" s="282">
        <v>0</v>
      </c>
    </row>
    <row r="52" spans="1:7" x14ac:dyDescent="0.2">
      <c r="A52" s="275" t="s">
        <v>1082</v>
      </c>
      <c r="B52" s="275" t="s">
        <v>1083</v>
      </c>
      <c r="C52" s="280" t="s">
        <v>1084</v>
      </c>
      <c r="D52" s="281"/>
      <c r="E52" s="282">
        <v>0</v>
      </c>
      <c r="F52" s="281"/>
      <c r="G52" s="281"/>
    </row>
    <row r="53" spans="1:7" x14ac:dyDescent="0.2">
      <c r="A53" s="275" t="s">
        <v>1085</v>
      </c>
      <c r="B53" s="275" t="s">
        <v>1086</v>
      </c>
      <c r="C53" s="280" t="s">
        <v>1087</v>
      </c>
      <c r="D53" s="281"/>
      <c r="E53" s="282">
        <v>0</v>
      </c>
      <c r="F53" s="281"/>
      <c r="G53" s="281"/>
    </row>
    <row r="54" spans="1:7" x14ac:dyDescent="0.2">
      <c r="A54" s="275" t="s">
        <v>1088</v>
      </c>
      <c r="B54" s="275" t="s">
        <v>1089</v>
      </c>
      <c r="C54" s="280" t="s">
        <v>1090</v>
      </c>
      <c r="D54" s="281"/>
      <c r="E54" s="282">
        <v>0</v>
      </c>
      <c r="F54" s="281"/>
      <c r="G54" s="281"/>
    </row>
    <row r="55" spans="1:7" x14ac:dyDescent="0.2">
      <c r="A55" s="275" t="s">
        <v>1091</v>
      </c>
      <c r="B55" s="275" t="s">
        <v>1092</v>
      </c>
      <c r="C55" s="280" t="s">
        <v>1093</v>
      </c>
      <c r="D55" s="281"/>
      <c r="E55" s="282">
        <v>0</v>
      </c>
      <c r="F55" s="281"/>
      <c r="G55" s="281"/>
    </row>
    <row r="56" spans="1:7" x14ac:dyDescent="0.2">
      <c r="A56" s="275" t="s">
        <v>1094</v>
      </c>
      <c r="B56" s="275" t="s">
        <v>1095</v>
      </c>
      <c r="C56" s="280" t="s">
        <v>1096</v>
      </c>
      <c r="D56" s="281"/>
      <c r="E56" s="282">
        <v>0</v>
      </c>
      <c r="F56" s="281"/>
      <c r="G56" s="281"/>
    </row>
    <row r="57" spans="1:7" x14ac:dyDescent="0.2">
      <c r="A57" s="275" t="s">
        <v>1097</v>
      </c>
      <c r="B57" s="275" t="s">
        <v>1098</v>
      </c>
      <c r="C57" s="280" t="s">
        <v>1099</v>
      </c>
      <c r="D57" s="281"/>
      <c r="E57" s="282">
        <v>0</v>
      </c>
      <c r="F57" s="281"/>
      <c r="G57" s="281"/>
    </row>
    <row r="58" spans="1:7" x14ac:dyDescent="0.2">
      <c r="A58" s="275" t="s">
        <v>1100</v>
      </c>
      <c r="B58" s="275" t="s">
        <v>1101</v>
      </c>
      <c r="C58" s="280" t="s">
        <v>1102</v>
      </c>
      <c r="D58" s="281"/>
      <c r="E58" s="282">
        <v>0</v>
      </c>
      <c r="F58" s="281"/>
      <c r="G58" s="281"/>
    </row>
    <row r="59" spans="1:7" x14ac:dyDescent="0.2">
      <c r="A59" s="1113" t="s">
        <v>1103</v>
      </c>
      <c r="B59" s="1113" t="s">
        <v>1104</v>
      </c>
      <c r="C59" s="1134" t="s">
        <v>61</v>
      </c>
      <c r="D59" s="1115">
        <v>4628971.8087299997</v>
      </c>
      <c r="E59" s="1133">
        <v>27606.00635</v>
      </c>
      <c r="F59" s="1115">
        <v>4601365.8023800002</v>
      </c>
      <c r="G59" s="1115">
        <v>4727682.37983</v>
      </c>
    </row>
    <row r="60" spans="1:7" x14ac:dyDescent="0.2">
      <c r="A60" s="275" t="s">
        <v>1105</v>
      </c>
      <c r="B60" s="275" t="s">
        <v>1106</v>
      </c>
      <c r="C60" s="280" t="s">
        <v>1107</v>
      </c>
      <c r="D60" s="281">
        <v>50112.511570000002</v>
      </c>
      <c r="E60" s="282">
        <v>21017.228289999999</v>
      </c>
      <c r="F60" s="281">
        <v>29095.28328</v>
      </c>
      <c r="G60" s="281">
        <v>22070.681329999999</v>
      </c>
    </row>
    <row r="61" spans="1:7" x14ac:dyDescent="0.2">
      <c r="A61" s="275" t="s">
        <v>1108</v>
      </c>
      <c r="B61" s="275" t="s">
        <v>1109</v>
      </c>
      <c r="C61" s="280" t="s">
        <v>1110</v>
      </c>
      <c r="D61" s="281"/>
      <c r="E61" s="282">
        <v>0</v>
      </c>
      <c r="F61" s="281"/>
      <c r="G61" s="281"/>
    </row>
    <row r="62" spans="1:7" x14ac:dyDescent="0.2">
      <c r="A62" s="275" t="s">
        <v>1111</v>
      </c>
      <c r="B62" s="275" t="s">
        <v>1112</v>
      </c>
      <c r="C62" s="280" t="s">
        <v>1113</v>
      </c>
      <c r="D62" s="281"/>
      <c r="E62" s="282">
        <v>0</v>
      </c>
      <c r="F62" s="281"/>
      <c r="G62" s="281"/>
    </row>
    <row r="63" spans="1:7" x14ac:dyDescent="0.2">
      <c r="A63" s="275" t="s">
        <v>1114</v>
      </c>
      <c r="B63" s="275" t="s">
        <v>1115</v>
      </c>
      <c r="C63" s="280" t="s">
        <v>1116</v>
      </c>
      <c r="D63" s="281">
        <v>5153.7442199999996</v>
      </c>
      <c r="E63" s="282">
        <v>0</v>
      </c>
      <c r="F63" s="281">
        <v>5153.7442199999996</v>
      </c>
      <c r="G63" s="281">
        <v>1961.9535599999999</v>
      </c>
    </row>
    <row r="64" spans="1:7" x14ac:dyDescent="0.2">
      <c r="A64" s="275" t="s">
        <v>1117</v>
      </c>
      <c r="B64" s="275" t="s">
        <v>1118</v>
      </c>
      <c r="C64" s="280" t="s">
        <v>1119</v>
      </c>
      <c r="D64" s="281">
        <v>18954.061809999999</v>
      </c>
      <c r="E64" s="282">
        <v>6109.6328100000001</v>
      </c>
      <c r="F64" s="281">
        <v>12844.429</v>
      </c>
      <c r="G64" s="281">
        <v>13807.571900000001</v>
      </c>
    </row>
    <row r="65" spans="1:7" x14ac:dyDescent="0.2">
      <c r="A65" s="275" t="s">
        <v>1120</v>
      </c>
      <c r="B65" s="275" t="s">
        <v>1121</v>
      </c>
      <c r="C65" s="280" t="s">
        <v>1122</v>
      </c>
      <c r="D65" s="281">
        <v>21613.8</v>
      </c>
      <c r="E65" s="282">
        <v>0</v>
      </c>
      <c r="F65" s="281">
        <v>21613.8</v>
      </c>
      <c r="G65" s="281">
        <v>8524.0858700000008</v>
      </c>
    </row>
    <row r="66" spans="1:7" x14ac:dyDescent="0.2">
      <c r="A66" s="275" t="s">
        <v>1123</v>
      </c>
      <c r="B66" s="275" t="s">
        <v>1124</v>
      </c>
      <c r="C66" s="280" t="s">
        <v>1125</v>
      </c>
      <c r="D66" s="281"/>
      <c r="E66" s="282">
        <v>0</v>
      </c>
      <c r="F66" s="281"/>
      <c r="G66" s="281"/>
    </row>
    <row r="67" spans="1:7" x14ac:dyDescent="0.2">
      <c r="A67" s="275" t="s">
        <v>1126</v>
      </c>
      <c r="B67" s="275" t="s">
        <v>1127</v>
      </c>
      <c r="C67" s="280" t="s">
        <v>1128</v>
      </c>
      <c r="D67" s="281"/>
      <c r="E67" s="282">
        <v>0</v>
      </c>
      <c r="F67" s="281"/>
      <c r="G67" s="281"/>
    </row>
    <row r="68" spans="1:7" x14ac:dyDescent="0.2">
      <c r="A68" s="275" t="s">
        <v>1129</v>
      </c>
      <c r="B68" s="275" t="s">
        <v>1130</v>
      </c>
      <c r="C68" s="280" t="s">
        <v>1131</v>
      </c>
      <c r="D68" s="281">
        <v>129.44596000000001</v>
      </c>
      <c r="E68" s="282">
        <v>0</v>
      </c>
      <c r="F68" s="281">
        <v>129.44596000000001</v>
      </c>
      <c r="G68" s="281">
        <v>0.19800000000000001</v>
      </c>
    </row>
    <row r="69" spans="1:7" x14ac:dyDescent="0.2">
      <c r="A69" s="275" t="s">
        <v>1132</v>
      </c>
      <c r="B69" s="275" t="s">
        <v>1133</v>
      </c>
      <c r="C69" s="280" t="s">
        <v>1134</v>
      </c>
      <c r="D69" s="281"/>
      <c r="E69" s="282">
        <v>0</v>
      </c>
      <c r="F69" s="281"/>
      <c r="G69" s="281"/>
    </row>
    <row r="70" spans="1:7" x14ac:dyDescent="0.2">
      <c r="A70" s="275" t="s">
        <v>1135</v>
      </c>
      <c r="B70" s="275" t="s">
        <v>1136</v>
      </c>
      <c r="C70" s="280" t="s">
        <v>1137</v>
      </c>
      <c r="D70" s="282">
        <v>0</v>
      </c>
      <c r="E70" s="282">
        <v>0</v>
      </c>
      <c r="F70" s="282">
        <v>0</v>
      </c>
      <c r="G70" s="282">
        <v>0</v>
      </c>
    </row>
    <row r="71" spans="1:7" x14ac:dyDescent="0.2">
      <c r="A71" s="275" t="s">
        <v>1138</v>
      </c>
      <c r="B71" s="275" t="s">
        <v>1139</v>
      </c>
      <c r="C71" s="280" t="s">
        <v>1140</v>
      </c>
      <c r="D71" s="281"/>
      <c r="E71" s="282">
        <v>0</v>
      </c>
      <c r="F71" s="281"/>
      <c r="G71" s="281"/>
    </row>
    <row r="72" spans="1:7" x14ac:dyDescent="0.2">
      <c r="A72" s="275" t="s">
        <v>1141</v>
      </c>
      <c r="B72" s="275" t="s">
        <v>1142</v>
      </c>
      <c r="C72" s="280" t="s">
        <v>1143</v>
      </c>
      <c r="D72" s="282">
        <v>0</v>
      </c>
      <c r="E72" s="282">
        <v>0</v>
      </c>
      <c r="F72" s="282">
        <v>0</v>
      </c>
      <c r="G72" s="282">
        <v>0</v>
      </c>
    </row>
    <row r="73" spans="1:7" x14ac:dyDescent="0.2">
      <c r="A73" s="275" t="s">
        <v>1144</v>
      </c>
      <c r="B73" s="275" t="s">
        <v>1145</v>
      </c>
      <c r="C73" s="280" t="s">
        <v>1146</v>
      </c>
      <c r="D73" s="281"/>
      <c r="E73" s="282">
        <v>0</v>
      </c>
      <c r="F73" s="281"/>
      <c r="G73" s="281"/>
    </row>
    <row r="74" spans="1:7" x14ac:dyDescent="0.2">
      <c r="A74" s="275" t="s">
        <v>1147</v>
      </c>
      <c r="B74" s="275" t="s">
        <v>62</v>
      </c>
      <c r="C74" s="280" t="s">
        <v>1148</v>
      </c>
      <c r="D74" s="282">
        <v>0</v>
      </c>
      <c r="E74" s="282">
        <v>0</v>
      </c>
      <c r="F74" s="282">
        <v>0</v>
      </c>
      <c r="G74" s="282">
        <v>0</v>
      </c>
    </row>
    <row r="75" spans="1:7" x14ac:dyDescent="0.2">
      <c r="A75" s="275" t="s">
        <v>1149</v>
      </c>
      <c r="B75" s="275" t="s">
        <v>1150</v>
      </c>
      <c r="C75" s="280" t="s">
        <v>1151</v>
      </c>
      <c r="D75" s="281"/>
      <c r="E75" s="282">
        <v>0</v>
      </c>
      <c r="F75" s="281"/>
      <c r="G75" s="281">
        <v>150.12109000000001</v>
      </c>
    </row>
    <row r="76" spans="1:7" x14ac:dyDescent="0.2">
      <c r="A76" s="275" t="s">
        <v>1152</v>
      </c>
      <c r="B76" s="275" t="s">
        <v>1153</v>
      </c>
      <c r="C76" s="280" t="s">
        <v>1154</v>
      </c>
      <c r="D76" s="282">
        <v>1816.8137300000001</v>
      </c>
      <c r="E76" s="282">
        <v>0</v>
      </c>
      <c r="F76" s="282">
        <v>1816.8137300000001</v>
      </c>
      <c r="G76" s="282">
        <v>0</v>
      </c>
    </row>
    <row r="77" spans="1:7" x14ac:dyDescent="0.2">
      <c r="A77" s="275" t="s">
        <v>1155</v>
      </c>
      <c r="B77" s="275" t="s">
        <v>1156</v>
      </c>
      <c r="C77" s="280" t="s">
        <v>1157</v>
      </c>
      <c r="D77" s="281">
        <v>3270.5686900000001</v>
      </c>
      <c r="E77" s="282">
        <v>0</v>
      </c>
      <c r="F77" s="281">
        <v>3270.5686900000001</v>
      </c>
      <c r="G77" s="281">
        <v>6688.59807</v>
      </c>
    </row>
    <row r="78" spans="1:7" x14ac:dyDescent="0.2">
      <c r="A78" s="277" t="s">
        <v>1158</v>
      </c>
      <c r="B78" s="277" t="s">
        <v>1159</v>
      </c>
      <c r="C78" s="284" t="s">
        <v>1160</v>
      </c>
      <c r="D78" s="282">
        <v>0</v>
      </c>
      <c r="E78" s="282">
        <v>0</v>
      </c>
      <c r="F78" s="282">
        <v>0</v>
      </c>
      <c r="G78" s="282">
        <v>0</v>
      </c>
    </row>
    <row r="79" spans="1:7" x14ac:dyDescent="0.2">
      <c r="A79" s="277" t="s">
        <v>1161</v>
      </c>
      <c r="B79" s="277" t="s">
        <v>1162</v>
      </c>
      <c r="C79" s="284" t="s">
        <v>1163</v>
      </c>
      <c r="D79" s="281"/>
      <c r="E79" s="282"/>
      <c r="F79" s="281"/>
      <c r="G79" s="281"/>
    </row>
    <row r="80" spans="1:7" x14ac:dyDescent="0.2">
      <c r="A80" s="277" t="s">
        <v>1164</v>
      </c>
      <c r="B80" s="277" t="s">
        <v>1165</v>
      </c>
      <c r="C80" s="284" t="s">
        <v>1166</v>
      </c>
      <c r="D80" s="281"/>
      <c r="E80" s="282"/>
      <c r="F80" s="281"/>
      <c r="G80" s="281"/>
    </row>
    <row r="81" spans="1:7" x14ac:dyDescent="0.2">
      <c r="A81" s="277" t="s">
        <v>1167</v>
      </c>
      <c r="B81" s="277" t="s">
        <v>1168</v>
      </c>
      <c r="C81" s="284" t="s">
        <v>1169</v>
      </c>
      <c r="D81" s="282">
        <v>0</v>
      </c>
      <c r="E81" s="282">
        <v>0</v>
      </c>
      <c r="F81" s="282">
        <v>0</v>
      </c>
      <c r="G81" s="282">
        <v>0</v>
      </c>
    </row>
    <row r="82" spans="1:7" x14ac:dyDescent="0.2">
      <c r="A82" s="277" t="s">
        <v>1170</v>
      </c>
      <c r="B82" s="277" t="s">
        <v>1171</v>
      </c>
      <c r="C82" s="284" t="s">
        <v>1172</v>
      </c>
      <c r="D82" s="281"/>
      <c r="E82" s="282"/>
      <c r="F82" s="281"/>
      <c r="G82" s="281"/>
    </row>
    <row r="83" spans="1:7" x14ac:dyDescent="0.2">
      <c r="A83" s="277" t="s">
        <v>1173</v>
      </c>
      <c r="B83" s="275" t="s">
        <v>1174</v>
      </c>
      <c r="C83" s="280" t="s">
        <v>1175</v>
      </c>
      <c r="D83" s="282">
        <v>1651428.15894</v>
      </c>
      <c r="E83" s="282">
        <v>0</v>
      </c>
      <c r="F83" s="282">
        <v>1651428.15894</v>
      </c>
      <c r="G83" s="282">
        <v>1598129.9445100001</v>
      </c>
    </row>
    <row r="84" spans="1:7" x14ac:dyDescent="0.2">
      <c r="A84" s="277" t="s">
        <v>1176</v>
      </c>
      <c r="B84" s="277" t="s">
        <v>1177</v>
      </c>
      <c r="C84" s="280" t="s">
        <v>1178</v>
      </c>
      <c r="D84" s="281"/>
      <c r="E84" s="282"/>
      <c r="F84" s="281"/>
      <c r="G84" s="281"/>
    </row>
    <row r="85" spans="1:7" x14ac:dyDescent="0.2">
      <c r="A85" s="277" t="s">
        <v>1179</v>
      </c>
      <c r="B85" s="275" t="s">
        <v>1180</v>
      </c>
      <c r="C85" s="280" t="s">
        <v>1181</v>
      </c>
      <c r="D85" s="282">
        <v>5960.4281899999996</v>
      </c>
      <c r="E85" s="282">
        <v>0</v>
      </c>
      <c r="F85" s="282">
        <v>5960.4281899999996</v>
      </c>
      <c r="G85" s="282">
        <v>9132.2016800000001</v>
      </c>
    </row>
    <row r="86" spans="1:7" s="195" customFormat="1" x14ac:dyDescent="0.2">
      <c r="A86" s="277" t="s">
        <v>1182</v>
      </c>
      <c r="B86" s="275" t="s">
        <v>1183</v>
      </c>
      <c r="C86" s="280" t="s">
        <v>1184</v>
      </c>
      <c r="D86" s="281">
        <v>747.88252</v>
      </c>
      <c r="E86" s="282">
        <v>0</v>
      </c>
      <c r="F86" s="281">
        <v>747.88252</v>
      </c>
      <c r="G86" s="281">
        <v>1391.5342900000001</v>
      </c>
    </row>
    <row r="87" spans="1:7" x14ac:dyDescent="0.2">
      <c r="A87" s="285" t="s">
        <v>1185</v>
      </c>
      <c r="B87" s="279" t="s">
        <v>1186</v>
      </c>
      <c r="C87" s="283" t="s">
        <v>1187</v>
      </c>
      <c r="D87" s="282">
        <v>2869139.4919500002</v>
      </c>
      <c r="E87" s="282">
        <v>0</v>
      </c>
      <c r="F87" s="282">
        <v>2869139.4919500002</v>
      </c>
      <c r="G87" s="282">
        <v>3065478.5349300001</v>
      </c>
    </row>
    <row r="88" spans="1:7" x14ac:dyDescent="0.2">
      <c r="A88" s="1126" t="s">
        <v>1188</v>
      </c>
      <c r="B88" s="1117" t="s">
        <v>1189</v>
      </c>
      <c r="C88" s="1118" t="s">
        <v>1190</v>
      </c>
      <c r="D88" s="1135">
        <v>644.90115000000003</v>
      </c>
      <c r="E88" s="1136">
        <v>479.14524999999998</v>
      </c>
      <c r="F88" s="1135">
        <v>165.7559</v>
      </c>
      <c r="G88" s="1135">
        <v>346.95460000000003</v>
      </c>
    </row>
    <row r="89" spans="1:7" x14ac:dyDescent="0.2">
      <c r="A89" s="1113" t="s">
        <v>1191</v>
      </c>
      <c r="B89" s="1113" t="s">
        <v>1192</v>
      </c>
      <c r="C89" s="1134" t="s">
        <v>61</v>
      </c>
      <c r="D89" s="1115">
        <v>9662321.7695899997</v>
      </c>
      <c r="E89" s="1115">
        <v>0</v>
      </c>
      <c r="F89" s="1115">
        <v>9662321.7695899997</v>
      </c>
      <c r="G89" s="1115">
        <v>8364687.1596600004</v>
      </c>
    </row>
    <row r="90" spans="1:7" x14ac:dyDescent="0.2">
      <c r="A90" s="1120" t="s">
        <v>1193</v>
      </c>
      <c r="B90" s="1120" t="s">
        <v>1194</v>
      </c>
      <c r="C90" s="1137" t="s">
        <v>1195</v>
      </c>
      <c r="D90" s="1138">
        <v>0</v>
      </c>
      <c r="E90" s="1138">
        <v>0</v>
      </c>
      <c r="F90" s="1138">
        <v>0</v>
      </c>
      <c r="G90" s="1138">
        <v>0</v>
      </c>
    </row>
    <row r="91" spans="1:7" x14ac:dyDescent="0.2">
      <c r="A91" s="275" t="s">
        <v>1196</v>
      </c>
      <c r="B91" s="275" t="s">
        <v>1197</v>
      </c>
      <c r="C91" s="280" t="s">
        <v>1198</v>
      </c>
      <c r="D91" s="281"/>
      <c r="E91" s="282"/>
      <c r="F91" s="281"/>
      <c r="G91" s="281"/>
    </row>
    <row r="92" spans="1:7" x14ac:dyDescent="0.2">
      <c r="A92" s="275" t="s">
        <v>1199</v>
      </c>
      <c r="B92" s="275" t="s">
        <v>1200</v>
      </c>
      <c r="C92" s="280" t="s">
        <v>1201</v>
      </c>
      <c r="D92" s="282">
        <v>0</v>
      </c>
      <c r="E92" s="282">
        <v>0</v>
      </c>
      <c r="F92" s="282">
        <v>0</v>
      </c>
      <c r="G92" s="282">
        <v>0</v>
      </c>
    </row>
    <row r="93" spans="1:7" x14ac:dyDescent="0.2">
      <c r="A93" s="275" t="s">
        <v>1202</v>
      </c>
      <c r="B93" s="275" t="s">
        <v>1203</v>
      </c>
      <c r="C93" s="280" t="s">
        <v>1204</v>
      </c>
      <c r="D93" s="282">
        <v>500000</v>
      </c>
      <c r="E93" s="282">
        <v>0</v>
      </c>
      <c r="F93" s="282">
        <v>500000</v>
      </c>
      <c r="G93" s="282">
        <v>200000</v>
      </c>
    </row>
    <row r="94" spans="1:7" x14ac:dyDescent="0.2">
      <c r="A94" s="275" t="s">
        <v>1205</v>
      </c>
      <c r="B94" s="275" t="s">
        <v>1206</v>
      </c>
      <c r="C94" s="280" t="s">
        <v>1207</v>
      </c>
      <c r="D94" s="282">
        <v>16821.340069999998</v>
      </c>
      <c r="E94" s="282">
        <v>0</v>
      </c>
      <c r="F94" s="282">
        <v>16821.340069999998</v>
      </c>
      <c r="G94" s="282">
        <v>10451.489670000001</v>
      </c>
    </row>
    <row r="95" spans="1:7" x14ac:dyDescent="0.2">
      <c r="A95" s="275" t="s">
        <v>1208</v>
      </c>
      <c r="B95" s="275" t="s">
        <v>1209</v>
      </c>
      <c r="C95" s="280" t="s">
        <v>1210</v>
      </c>
      <c r="D95" s="282">
        <v>15029.57163</v>
      </c>
      <c r="E95" s="282">
        <v>0</v>
      </c>
      <c r="F95" s="282">
        <v>15029.57163</v>
      </c>
      <c r="G95" s="282">
        <v>2345.1037799999999</v>
      </c>
    </row>
    <row r="96" spans="1:7" x14ac:dyDescent="0.2">
      <c r="A96" s="275" t="s">
        <v>1214</v>
      </c>
      <c r="B96" s="275" t="s">
        <v>1215</v>
      </c>
      <c r="C96" s="280" t="s">
        <v>1216</v>
      </c>
      <c r="D96" s="282">
        <v>5305995.6907000002</v>
      </c>
      <c r="E96" s="282">
        <v>0</v>
      </c>
      <c r="F96" s="282">
        <v>5305995.6907000002</v>
      </c>
      <c r="G96" s="282">
        <v>6105916.7404300002</v>
      </c>
    </row>
    <row r="97" spans="1:7" x14ac:dyDescent="0.2">
      <c r="A97" s="275" t="s">
        <v>1217</v>
      </c>
      <c r="B97" s="275" t="s">
        <v>1218</v>
      </c>
      <c r="C97" s="280" t="s">
        <v>1219</v>
      </c>
      <c r="D97" s="282">
        <v>3824297.2418</v>
      </c>
      <c r="E97" s="282">
        <v>0</v>
      </c>
      <c r="F97" s="282">
        <v>3824297.2418</v>
      </c>
      <c r="G97" s="282">
        <v>2045698.71471</v>
      </c>
    </row>
    <row r="98" spans="1:7" x14ac:dyDescent="0.2">
      <c r="A98" s="275" t="s">
        <v>1220</v>
      </c>
      <c r="B98" s="275" t="s">
        <v>1221</v>
      </c>
      <c r="C98" s="280" t="s">
        <v>1222</v>
      </c>
      <c r="D98" s="282">
        <v>0</v>
      </c>
      <c r="E98" s="282">
        <v>0</v>
      </c>
      <c r="F98" s="282">
        <v>0</v>
      </c>
      <c r="G98" s="282">
        <v>41.2</v>
      </c>
    </row>
    <row r="99" spans="1:7" x14ac:dyDescent="0.2">
      <c r="A99" s="275" t="s">
        <v>1223</v>
      </c>
      <c r="B99" s="275" t="s">
        <v>1224</v>
      </c>
      <c r="C99" s="280" t="s">
        <v>1225</v>
      </c>
      <c r="D99" s="282">
        <v>0</v>
      </c>
      <c r="E99" s="282">
        <v>0</v>
      </c>
      <c r="F99" s="282">
        <v>0</v>
      </c>
      <c r="G99" s="282">
        <v>0</v>
      </c>
    </row>
    <row r="100" spans="1:7" x14ac:dyDescent="0.2">
      <c r="A100" s="1117" t="s">
        <v>1226</v>
      </c>
      <c r="B100" s="1117" t="s">
        <v>1227</v>
      </c>
      <c r="C100" s="1118" t="s">
        <v>1228</v>
      </c>
      <c r="D100" s="1135">
        <v>177.92538999999999</v>
      </c>
      <c r="E100" s="1136">
        <v>0</v>
      </c>
      <c r="F100" s="1135">
        <v>177.92538999999999</v>
      </c>
      <c r="G100" s="1135">
        <v>233.91107</v>
      </c>
    </row>
    <row r="102" spans="1:7" ht="12.75" customHeight="1" x14ac:dyDescent="0.2"/>
    <row r="103" spans="1:7" s="195" customFormat="1" ht="12.75" customHeight="1" x14ac:dyDescent="0.2">
      <c r="A103" s="481"/>
      <c r="B103" s="254"/>
      <c r="C103" s="386"/>
      <c r="D103" s="1139">
        <v>1</v>
      </c>
      <c r="E103" s="1139">
        <v>2</v>
      </c>
      <c r="F103" s="194"/>
      <c r="G103" s="194"/>
    </row>
    <row r="104" spans="1:7" s="195" customFormat="1" x14ac:dyDescent="0.2">
      <c r="A104" s="1450" t="s">
        <v>952</v>
      </c>
      <c r="B104" s="1451"/>
      <c r="C104" s="1456" t="s">
        <v>953</v>
      </c>
      <c r="D104" s="1447" t="s">
        <v>954</v>
      </c>
      <c r="E104" s="1448"/>
    </row>
    <row r="105" spans="1:7" s="195" customFormat="1" x14ac:dyDescent="0.2">
      <c r="A105" s="1454"/>
      <c r="B105" s="1455"/>
      <c r="C105" s="1461"/>
      <c r="D105" s="1140" t="s">
        <v>955</v>
      </c>
      <c r="E105" s="1124" t="s">
        <v>956</v>
      </c>
    </row>
    <row r="106" spans="1:7" s="195" customFormat="1" x14ac:dyDescent="0.2">
      <c r="A106" s="1129"/>
      <c r="B106" s="1129" t="s">
        <v>1229</v>
      </c>
      <c r="C106" s="1130" t="s">
        <v>61</v>
      </c>
      <c r="D106" s="1115">
        <v>22656326.162640002</v>
      </c>
      <c r="E106" s="1115">
        <v>21275493.67388</v>
      </c>
    </row>
    <row r="107" spans="1:7" s="195" customFormat="1" x14ac:dyDescent="0.2">
      <c r="A107" s="1129" t="s">
        <v>1230</v>
      </c>
      <c r="B107" s="1129" t="s">
        <v>1231</v>
      </c>
      <c r="C107" s="1130" t="s">
        <v>61</v>
      </c>
      <c r="D107" s="1115">
        <v>12659009.24745</v>
      </c>
      <c r="E107" s="1115">
        <v>12089032.15818</v>
      </c>
    </row>
    <row r="108" spans="1:7" x14ac:dyDescent="0.2">
      <c r="A108" s="1129" t="s">
        <v>1232</v>
      </c>
      <c r="B108" s="1129" t="s">
        <v>1233</v>
      </c>
      <c r="C108" s="1130" t="s">
        <v>61</v>
      </c>
      <c r="D108" s="1115">
        <v>-11435551.312580001</v>
      </c>
      <c r="E108" s="1115">
        <v>-7286129.2228800002</v>
      </c>
      <c r="F108" s="195"/>
      <c r="G108" s="195"/>
    </row>
    <row r="109" spans="1:7" x14ac:dyDescent="0.2">
      <c r="A109" s="275" t="s">
        <v>1234</v>
      </c>
      <c r="B109" s="275" t="s">
        <v>1235</v>
      </c>
      <c r="C109" s="280" t="s">
        <v>1236</v>
      </c>
      <c r="D109" s="281">
        <v>-12391158.144509999</v>
      </c>
      <c r="E109" s="281">
        <v>-7917039.5482999999</v>
      </c>
    </row>
    <row r="110" spans="1:7" x14ac:dyDescent="0.2">
      <c r="A110" s="275" t="s">
        <v>1237</v>
      </c>
      <c r="B110" s="275" t="s">
        <v>1238</v>
      </c>
      <c r="C110" s="280" t="s">
        <v>1239</v>
      </c>
      <c r="D110" s="281">
        <v>1716101.86632</v>
      </c>
      <c r="E110" s="281">
        <v>1885491.7308700001</v>
      </c>
    </row>
    <row r="111" spans="1:7" x14ac:dyDescent="0.2">
      <c r="A111" s="275" t="s">
        <v>1240</v>
      </c>
      <c r="B111" s="275" t="s">
        <v>1241</v>
      </c>
      <c r="C111" s="280" t="s">
        <v>1242</v>
      </c>
      <c r="D111" s="281"/>
      <c r="E111" s="281"/>
    </row>
    <row r="112" spans="1:7" x14ac:dyDescent="0.2">
      <c r="A112" s="275" t="s">
        <v>1243</v>
      </c>
      <c r="B112" s="275" t="s">
        <v>1244</v>
      </c>
      <c r="C112" s="280" t="s">
        <v>1245</v>
      </c>
      <c r="D112" s="281">
        <v>-1201274.2319199999</v>
      </c>
      <c r="E112" s="281">
        <v>-1201274.2319199999</v>
      </c>
    </row>
    <row r="113" spans="1:7" x14ac:dyDescent="0.2">
      <c r="A113" s="275" t="s">
        <v>1246</v>
      </c>
      <c r="B113" s="275" t="s">
        <v>1247</v>
      </c>
      <c r="C113" s="280" t="s">
        <v>1248</v>
      </c>
      <c r="D113" s="281">
        <v>143020.38305999999</v>
      </c>
      <c r="E113" s="281">
        <v>23.33</v>
      </c>
    </row>
    <row r="114" spans="1:7" s="195" customFormat="1" x14ac:dyDescent="0.2">
      <c r="A114" s="275" t="s">
        <v>1249</v>
      </c>
      <c r="B114" s="275" t="s">
        <v>1250</v>
      </c>
      <c r="C114" s="280" t="s">
        <v>1251</v>
      </c>
      <c r="D114" s="281">
        <v>297758.81446999998</v>
      </c>
      <c r="E114" s="281">
        <v>-53330.503530000002</v>
      </c>
      <c r="F114" s="194"/>
      <c r="G114" s="194"/>
    </row>
    <row r="115" spans="1:7" x14ac:dyDescent="0.2">
      <c r="A115" s="1129" t="s">
        <v>1252</v>
      </c>
      <c r="B115" s="1129" t="s">
        <v>1253</v>
      </c>
      <c r="C115" s="1130" t="s">
        <v>61</v>
      </c>
      <c r="D115" s="1115">
        <v>4069073.4920100002</v>
      </c>
      <c r="E115" s="1115">
        <v>2206970.6792299999</v>
      </c>
      <c r="F115" s="195"/>
      <c r="G115" s="195"/>
    </row>
    <row r="116" spans="1:7" s="195" customFormat="1" x14ac:dyDescent="0.2">
      <c r="A116" s="275" t="s">
        <v>1269</v>
      </c>
      <c r="B116" s="275" t="s">
        <v>1270</v>
      </c>
      <c r="C116" s="280" t="s">
        <v>1271</v>
      </c>
      <c r="D116" s="281">
        <v>4069073.4920100002</v>
      </c>
      <c r="E116" s="281">
        <v>2206970.6792299999</v>
      </c>
      <c r="F116" s="194"/>
      <c r="G116" s="194"/>
    </row>
    <row r="117" spans="1:7" x14ac:dyDescent="0.2">
      <c r="A117" s="1129" t="s">
        <v>1272</v>
      </c>
      <c r="B117" s="1129" t="s">
        <v>1273</v>
      </c>
      <c r="C117" s="1130" t="s">
        <v>61</v>
      </c>
      <c r="D117" s="1115">
        <v>20025487.068020001</v>
      </c>
      <c r="E117" s="1115">
        <v>17168190.70183</v>
      </c>
      <c r="F117" s="195"/>
      <c r="G117" s="195"/>
    </row>
    <row r="118" spans="1:7" x14ac:dyDescent="0.2">
      <c r="A118" s="275" t="s">
        <v>1274</v>
      </c>
      <c r="B118" s="275" t="s">
        <v>1275</v>
      </c>
      <c r="C118" s="280" t="s">
        <v>61</v>
      </c>
      <c r="D118" s="281">
        <v>2857296.36619</v>
      </c>
      <c r="E118" s="281">
        <v>3664599.3898499999</v>
      </c>
    </row>
    <row r="119" spans="1:7" x14ac:dyDescent="0.2">
      <c r="A119" s="275" t="s">
        <v>1276</v>
      </c>
      <c r="B119" s="275" t="s">
        <v>1277</v>
      </c>
      <c r="C119" s="280" t="s">
        <v>1278</v>
      </c>
      <c r="D119" s="281"/>
      <c r="E119" s="281"/>
    </row>
    <row r="120" spans="1:7" s="195" customFormat="1" x14ac:dyDescent="0.2">
      <c r="A120" s="275" t="s">
        <v>1279</v>
      </c>
      <c r="B120" s="275" t="s">
        <v>1280</v>
      </c>
      <c r="C120" s="280" t="s">
        <v>1281</v>
      </c>
      <c r="D120" s="281">
        <v>17168190.70183</v>
      </c>
      <c r="E120" s="281">
        <v>13503591.31198</v>
      </c>
      <c r="F120" s="194"/>
      <c r="G120" s="194"/>
    </row>
    <row r="121" spans="1:7" s="195" customFormat="1" x14ac:dyDescent="0.2">
      <c r="A121" s="1129" t="s">
        <v>1282</v>
      </c>
      <c r="B121" s="1129" t="s">
        <v>1283</v>
      </c>
      <c r="C121" s="1130" t="s">
        <v>61</v>
      </c>
      <c r="D121" s="1115">
        <v>9997316.9151900001</v>
      </c>
      <c r="E121" s="1115">
        <v>9186461.5156999994</v>
      </c>
    </row>
    <row r="122" spans="1:7" x14ac:dyDescent="0.2">
      <c r="A122" s="1129" t="s">
        <v>1284</v>
      </c>
      <c r="B122" s="1129" t="s">
        <v>1285</v>
      </c>
      <c r="C122" s="1130" t="s">
        <v>61</v>
      </c>
      <c r="D122" s="1115">
        <v>0</v>
      </c>
      <c r="E122" s="1115">
        <v>0</v>
      </c>
      <c r="F122" s="195"/>
      <c r="G122" s="195"/>
    </row>
    <row r="123" spans="1:7" s="195" customFormat="1" x14ac:dyDescent="0.2">
      <c r="A123" s="275" t="s">
        <v>1286</v>
      </c>
      <c r="B123" s="275" t="s">
        <v>1285</v>
      </c>
      <c r="C123" s="280" t="s">
        <v>1287</v>
      </c>
      <c r="D123" s="281"/>
      <c r="E123" s="281"/>
      <c r="F123" s="194"/>
      <c r="G123" s="194"/>
    </row>
    <row r="124" spans="1:7" x14ac:dyDescent="0.2">
      <c r="A124" s="1129" t="s">
        <v>1288</v>
      </c>
      <c r="B124" s="1129" t="s">
        <v>1289</v>
      </c>
      <c r="C124" s="1130" t="s">
        <v>61</v>
      </c>
      <c r="D124" s="1115">
        <v>5220816.7037399998</v>
      </c>
      <c r="E124" s="1115">
        <v>5765525.3746400001</v>
      </c>
      <c r="F124" s="195"/>
      <c r="G124" s="195"/>
    </row>
    <row r="125" spans="1:7" x14ac:dyDescent="0.2">
      <c r="A125" s="275" t="s">
        <v>1290</v>
      </c>
      <c r="B125" s="275" t="s">
        <v>1291</v>
      </c>
      <c r="C125" s="280" t="s">
        <v>1292</v>
      </c>
      <c r="D125" s="281">
        <v>3315252.9863999998</v>
      </c>
      <c r="E125" s="281">
        <v>2754029.1157499999</v>
      </c>
    </row>
    <row r="126" spans="1:7" x14ac:dyDescent="0.2">
      <c r="A126" s="275" t="s">
        <v>1293</v>
      </c>
      <c r="B126" s="275" t="s">
        <v>1294</v>
      </c>
      <c r="C126" s="280" t="s">
        <v>1295</v>
      </c>
      <c r="D126" s="281"/>
      <c r="E126" s="281"/>
    </row>
    <row r="127" spans="1:7" x14ac:dyDescent="0.2">
      <c r="A127" s="275" t="s">
        <v>1296</v>
      </c>
      <c r="B127" s="275" t="s">
        <v>1297</v>
      </c>
      <c r="C127" s="280" t="s">
        <v>1298</v>
      </c>
      <c r="D127" s="281"/>
      <c r="E127" s="281"/>
    </row>
    <row r="128" spans="1:7" x14ac:dyDescent="0.2">
      <c r="A128" s="275" t="s">
        <v>1299</v>
      </c>
      <c r="B128" s="275" t="s">
        <v>1300</v>
      </c>
      <c r="C128" s="280" t="s">
        <v>1301</v>
      </c>
      <c r="D128" s="281"/>
      <c r="E128" s="281"/>
    </row>
    <row r="129" spans="1:7" x14ac:dyDescent="0.2">
      <c r="A129" s="275" t="s">
        <v>1302</v>
      </c>
      <c r="B129" s="275" t="s">
        <v>1303</v>
      </c>
      <c r="C129" s="280" t="s">
        <v>1304</v>
      </c>
      <c r="D129" s="281"/>
      <c r="E129" s="281"/>
    </row>
    <row r="130" spans="1:7" x14ac:dyDescent="0.2">
      <c r="A130" s="275" t="s">
        <v>1305</v>
      </c>
      <c r="B130" s="275" t="s">
        <v>1306</v>
      </c>
      <c r="C130" s="280" t="s">
        <v>1307</v>
      </c>
      <c r="D130" s="281"/>
      <c r="E130" s="281"/>
    </row>
    <row r="131" spans="1:7" x14ac:dyDescent="0.2">
      <c r="A131" s="275" t="s">
        <v>1308</v>
      </c>
      <c r="B131" s="275" t="s">
        <v>1309</v>
      </c>
      <c r="C131" s="280" t="s">
        <v>1310</v>
      </c>
      <c r="D131" s="281">
        <v>101442.603</v>
      </c>
      <c r="E131" s="281">
        <v>115027.48299999999</v>
      </c>
    </row>
    <row r="132" spans="1:7" x14ac:dyDescent="0.2">
      <c r="A132" s="275" t="s">
        <v>1311</v>
      </c>
      <c r="B132" s="275" t="s">
        <v>1312</v>
      </c>
      <c r="C132" s="280" t="s">
        <v>1313</v>
      </c>
      <c r="D132" s="281">
        <v>1804121.1143400001</v>
      </c>
      <c r="E132" s="281">
        <v>2896468.7758900002</v>
      </c>
    </row>
    <row r="133" spans="1:7" x14ac:dyDescent="0.2">
      <c r="A133" s="1129" t="s">
        <v>1314</v>
      </c>
      <c r="B133" s="1129" t="s">
        <v>1315</v>
      </c>
      <c r="C133" s="1130" t="s">
        <v>61</v>
      </c>
      <c r="D133" s="1115">
        <v>4776500.2114500003</v>
      </c>
      <c r="E133" s="1115">
        <v>3420936.1410599998</v>
      </c>
      <c r="F133" s="195"/>
      <c r="G133" s="195"/>
    </row>
    <row r="134" spans="1:7" x14ac:dyDescent="0.2">
      <c r="A134" s="275" t="s">
        <v>1316</v>
      </c>
      <c r="B134" s="275" t="s">
        <v>1317</v>
      </c>
      <c r="C134" s="280" t="s">
        <v>1318</v>
      </c>
      <c r="D134" s="281"/>
      <c r="E134" s="281"/>
    </row>
    <row r="135" spans="1:7" x14ac:dyDescent="0.2">
      <c r="A135" s="275" t="s">
        <v>1319</v>
      </c>
      <c r="B135" s="275" t="s">
        <v>1320</v>
      </c>
      <c r="C135" s="280" t="s">
        <v>1321</v>
      </c>
      <c r="D135" s="281"/>
      <c r="E135" s="281"/>
    </row>
    <row r="136" spans="1:7" x14ac:dyDescent="0.2">
      <c r="A136" s="275" t="s">
        <v>1322</v>
      </c>
      <c r="B136" s="275" t="s">
        <v>1323</v>
      </c>
      <c r="C136" s="280" t="s">
        <v>1324</v>
      </c>
      <c r="D136" s="281"/>
      <c r="E136" s="281"/>
    </row>
    <row r="137" spans="1:7" x14ac:dyDescent="0.2">
      <c r="A137" s="275" t="s">
        <v>1325</v>
      </c>
      <c r="B137" s="275" t="s">
        <v>1326</v>
      </c>
      <c r="C137" s="280" t="s">
        <v>1327</v>
      </c>
      <c r="D137" s="281"/>
      <c r="E137" s="281"/>
    </row>
    <row r="138" spans="1:7" x14ac:dyDescent="0.2">
      <c r="A138" s="275" t="s">
        <v>1328</v>
      </c>
      <c r="B138" s="275" t="s">
        <v>1329</v>
      </c>
      <c r="C138" s="280" t="s">
        <v>1330</v>
      </c>
      <c r="D138" s="281">
        <v>159273.79138000001</v>
      </c>
      <c r="E138" s="281">
        <v>150798.32842000001</v>
      </c>
    </row>
    <row r="139" spans="1:7" x14ac:dyDescent="0.2">
      <c r="A139" s="275" t="s">
        <v>1331</v>
      </c>
      <c r="B139" s="275" t="s">
        <v>1332</v>
      </c>
      <c r="C139" s="280" t="s">
        <v>1333</v>
      </c>
      <c r="D139" s="281"/>
      <c r="E139" s="281"/>
    </row>
    <row r="140" spans="1:7" x14ac:dyDescent="0.2">
      <c r="A140" s="275" t="s">
        <v>1334</v>
      </c>
      <c r="B140" s="275" t="s">
        <v>1335</v>
      </c>
      <c r="C140" s="280" t="s">
        <v>1336</v>
      </c>
      <c r="D140" s="281">
        <v>78136.5334</v>
      </c>
      <c r="E140" s="281">
        <v>11.72218</v>
      </c>
    </row>
    <row r="141" spans="1:7" x14ac:dyDescent="0.2">
      <c r="A141" s="275" t="s">
        <v>1337</v>
      </c>
      <c r="B141" s="275" t="s">
        <v>1338</v>
      </c>
      <c r="C141" s="280" t="s">
        <v>1339</v>
      </c>
      <c r="D141" s="281"/>
      <c r="E141" s="281"/>
    </row>
    <row r="142" spans="1:7" x14ac:dyDescent="0.2">
      <c r="A142" s="275" t="s">
        <v>1340</v>
      </c>
      <c r="B142" s="275" t="s">
        <v>1341</v>
      </c>
      <c r="C142" s="280" t="s">
        <v>1342</v>
      </c>
      <c r="D142" s="281"/>
      <c r="E142" s="281"/>
    </row>
    <row r="143" spans="1:7" ht="12.75" customHeight="1" x14ac:dyDescent="0.2">
      <c r="A143" s="275" t="s">
        <v>1343</v>
      </c>
      <c r="B143" s="275" t="s">
        <v>1344</v>
      </c>
      <c r="C143" s="280" t="s">
        <v>1345</v>
      </c>
      <c r="D143" s="281">
        <v>30598.598000000002</v>
      </c>
      <c r="E143" s="281">
        <v>27537.303</v>
      </c>
    </row>
    <row r="144" spans="1:7" ht="12.75" customHeight="1" x14ac:dyDescent="0.2">
      <c r="A144" s="275" t="s">
        <v>1346</v>
      </c>
      <c r="B144" s="275" t="s">
        <v>1347</v>
      </c>
      <c r="C144" s="280" t="s">
        <v>1348</v>
      </c>
      <c r="D144" s="281"/>
      <c r="E144" s="281"/>
    </row>
    <row r="145" spans="1:5" ht="12.75" customHeight="1" x14ac:dyDescent="0.2">
      <c r="A145" s="275" t="s">
        <v>1349</v>
      </c>
      <c r="B145" s="275" t="s">
        <v>1133</v>
      </c>
      <c r="C145" s="280" t="s">
        <v>1134</v>
      </c>
      <c r="D145" s="281">
        <v>11336.415000000001</v>
      </c>
      <c r="E145" s="281">
        <v>10016.472</v>
      </c>
    </row>
    <row r="146" spans="1:5" ht="12.75" customHeight="1" x14ac:dyDescent="0.2">
      <c r="A146" s="275" t="s">
        <v>1350</v>
      </c>
      <c r="B146" s="275" t="s">
        <v>1136</v>
      </c>
      <c r="C146" s="280" t="s">
        <v>1137</v>
      </c>
      <c r="D146" s="281">
        <v>4989.9930000000004</v>
      </c>
      <c r="E146" s="281">
        <v>4515.5609999999997</v>
      </c>
    </row>
    <row r="147" spans="1:5" ht="12.75" customHeight="1" x14ac:dyDescent="0.2">
      <c r="A147" s="275" t="s">
        <v>1351</v>
      </c>
      <c r="B147" s="275" t="s">
        <v>1139</v>
      </c>
      <c r="C147" s="280" t="s">
        <v>1140</v>
      </c>
      <c r="D147" s="281"/>
      <c r="E147" s="281"/>
    </row>
    <row r="148" spans="1:5" ht="12.75" customHeight="1" x14ac:dyDescent="0.2">
      <c r="A148" s="275" t="s">
        <v>1352</v>
      </c>
      <c r="B148" s="275" t="s">
        <v>1142</v>
      </c>
      <c r="C148" s="280" t="s">
        <v>1143</v>
      </c>
      <c r="D148" s="281"/>
      <c r="E148" s="281"/>
    </row>
    <row r="149" spans="1:5" ht="12.75" customHeight="1" x14ac:dyDescent="0.2">
      <c r="A149" s="275" t="s">
        <v>1353</v>
      </c>
      <c r="B149" s="275" t="s">
        <v>1145</v>
      </c>
      <c r="C149" s="280" t="s">
        <v>1146</v>
      </c>
      <c r="D149" s="281">
        <v>3540.3490000000002</v>
      </c>
      <c r="E149" s="281">
        <v>2759.9279999999999</v>
      </c>
    </row>
    <row r="150" spans="1:5" ht="12.75" customHeight="1" x14ac:dyDescent="0.2">
      <c r="A150" s="275" t="s">
        <v>1354</v>
      </c>
      <c r="B150" s="275" t="s">
        <v>62</v>
      </c>
      <c r="C150" s="280" t="s">
        <v>1148</v>
      </c>
      <c r="D150" s="281">
        <v>9822.4380000000001</v>
      </c>
      <c r="E150" s="281">
        <v>7606.4112299999997</v>
      </c>
    </row>
    <row r="151" spans="1:5" ht="12.75" customHeight="1" x14ac:dyDescent="0.2">
      <c r="A151" s="275" t="s">
        <v>1355</v>
      </c>
      <c r="B151" s="275" t="s">
        <v>1356</v>
      </c>
      <c r="C151" s="280" t="s">
        <v>1357</v>
      </c>
      <c r="D151" s="281">
        <v>172013.02299</v>
      </c>
      <c r="E151" s="281">
        <v>115808.92313</v>
      </c>
    </row>
    <row r="152" spans="1:5" ht="12.75" customHeight="1" x14ac:dyDescent="0.2">
      <c r="A152" s="275" t="s">
        <v>1358</v>
      </c>
      <c r="B152" s="275" t="s">
        <v>1359</v>
      </c>
      <c r="C152" s="280" t="s">
        <v>1360</v>
      </c>
      <c r="D152" s="281">
        <v>9405.23</v>
      </c>
      <c r="E152" s="281">
        <v>9405.23</v>
      </c>
    </row>
    <row r="153" spans="1:5" ht="12.75" customHeight="1" x14ac:dyDescent="0.2">
      <c r="A153" s="275" t="s">
        <v>1361</v>
      </c>
      <c r="B153" s="275" t="s">
        <v>1362</v>
      </c>
      <c r="C153" s="280" t="s">
        <v>1363</v>
      </c>
      <c r="D153" s="281">
        <v>49424.593200000003</v>
      </c>
      <c r="E153" s="281">
        <v>13367.390020000001</v>
      </c>
    </row>
    <row r="154" spans="1:5" ht="12.75" customHeight="1" x14ac:dyDescent="0.2">
      <c r="A154" s="275" t="s">
        <v>1364</v>
      </c>
      <c r="B154" s="275" t="s">
        <v>1365</v>
      </c>
      <c r="C154" s="280" t="s">
        <v>1366</v>
      </c>
      <c r="D154" s="281"/>
      <c r="E154" s="281"/>
    </row>
    <row r="155" spans="1:5" ht="12.75" customHeight="1" x14ac:dyDescent="0.2">
      <c r="A155" s="275" t="s">
        <v>1367</v>
      </c>
      <c r="B155" s="275" t="s">
        <v>1162</v>
      </c>
      <c r="C155" s="280" t="s">
        <v>1163</v>
      </c>
      <c r="D155" s="281"/>
      <c r="E155" s="281"/>
    </row>
    <row r="156" spans="1:5" ht="12.75" customHeight="1" x14ac:dyDescent="0.2">
      <c r="A156" s="275" t="s">
        <v>1368</v>
      </c>
      <c r="B156" s="275" t="s">
        <v>1369</v>
      </c>
      <c r="C156" s="280" t="s">
        <v>1370</v>
      </c>
      <c r="D156" s="281"/>
      <c r="E156" s="281"/>
    </row>
    <row r="157" spans="1:5" ht="12.75" customHeight="1" x14ac:dyDescent="0.2">
      <c r="A157" s="275" t="s">
        <v>1371</v>
      </c>
      <c r="B157" s="275" t="s">
        <v>1372</v>
      </c>
      <c r="C157" s="280" t="s">
        <v>1373</v>
      </c>
      <c r="D157" s="281"/>
      <c r="E157" s="281"/>
    </row>
    <row r="158" spans="1:5" ht="12.75" customHeight="1" x14ac:dyDescent="0.2">
      <c r="A158" s="275" t="s">
        <v>1374</v>
      </c>
      <c r="B158" s="275" t="s">
        <v>1375</v>
      </c>
      <c r="C158" s="280" t="s">
        <v>1376</v>
      </c>
      <c r="D158" s="281"/>
      <c r="E158" s="281"/>
    </row>
    <row r="159" spans="1:5" ht="12.75" customHeight="1" x14ac:dyDescent="0.2">
      <c r="A159" s="275" t="s">
        <v>1377</v>
      </c>
      <c r="B159" s="275" t="s">
        <v>1378</v>
      </c>
      <c r="C159" s="280" t="s">
        <v>1379</v>
      </c>
      <c r="D159" s="281">
        <v>1096831.85393</v>
      </c>
      <c r="E159" s="281">
        <v>394644.70750000002</v>
      </c>
    </row>
    <row r="160" spans="1:5" ht="12.75" customHeight="1" x14ac:dyDescent="0.2">
      <c r="A160" s="275" t="s">
        <v>1380</v>
      </c>
      <c r="B160" s="277" t="s">
        <v>1177</v>
      </c>
      <c r="C160" s="280" t="s">
        <v>1178</v>
      </c>
      <c r="D160" s="281">
        <v>224.00076000000001</v>
      </c>
      <c r="E160" s="281"/>
    </row>
    <row r="161" spans="1:5" ht="12.75" customHeight="1" x14ac:dyDescent="0.2">
      <c r="A161" s="277" t="s">
        <v>1381</v>
      </c>
      <c r="B161" s="275" t="s">
        <v>1382</v>
      </c>
      <c r="C161" s="280" t="s">
        <v>1383</v>
      </c>
      <c r="D161" s="281">
        <v>2623.67236</v>
      </c>
      <c r="E161" s="281">
        <v>1973.3111799999999</v>
      </c>
    </row>
    <row r="162" spans="1:5" ht="12.75" customHeight="1" x14ac:dyDescent="0.2">
      <c r="A162" s="277" t="s">
        <v>1384</v>
      </c>
      <c r="B162" s="275" t="s">
        <v>1385</v>
      </c>
      <c r="C162" s="280" t="s">
        <v>1386</v>
      </c>
      <c r="D162" s="281"/>
      <c r="E162" s="281"/>
    </row>
    <row r="163" spans="1:5" ht="12.75" customHeight="1" x14ac:dyDescent="0.2">
      <c r="A163" s="277" t="s">
        <v>1387</v>
      </c>
      <c r="B163" s="275" t="s">
        <v>1388</v>
      </c>
      <c r="C163" s="280" t="s">
        <v>1389</v>
      </c>
      <c r="D163" s="281">
        <v>3130247.9465200002</v>
      </c>
      <c r="E163" s="281">
        <v>2671826.22903</v>
      </c>
    </row>
    <row r="164" spans="1:5" ht="12.75" customHeight="1" x14ac:dyDescent="0.2">
      <c r="A164" s="1126" t="s">
        <v>1390</v>
      </c>
      <c r="B164" s="1117" t="s">
        <v>1391</v>
      </c>
      <c r="C164" s="1118" t="s">
        <v>1392</v>
      </c>
      <c r="D164" s="1135">
        <v>18031.77391</v>
      </c>
      <c r="E164" s="1135">
        <v>10664.62437</v>
      </c>
    </row>
  </sheetData>
  <mergeCells count="10">
    <mergeCell ref="A104:B105"/>
    <mergeCell ref="C104:C105"/>
    <mergeCell ref="D104:E104"/>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66" firstPageNumber="470" fitToHeight="2" orientation="portrait" useFirstPageNumber="1" r:id="rId1"/>
  <headerFooter alignWithMargins="0">
    <oddHeader>&amp;L&amp;"Tahoma,Kurzíva"Závěrečný účet Moravskoslezského kraje za rok 2024&amp;R&amp;"Tahoma,Kurzíva"Tabulka č. 37</oddHeader>
    <oddFooter>&amp;C&amp;"Tahoma,Obyčejné"&amp;P</oddFooter>
  </headerFooter>
  <rowBreaks count="1" manualBreakCount="1">
    <brk id="88" max="6"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49226-2606-4169-8E1B-605E123DDB15}">
  <dimension ref="A1:G140"/>
  <sheetViews>
    <sheetView showGridLines="0" zoomScaleNormal="100" zoomScaleSheetLayoutView="100" workbookViewId="0">
      <selection activeCell="E168" sqref="E168"/>
    </sheetView>
  </sheetViews>
  <sheetFormatPr defaultColWidth="9.28515625" defaultRowHeight="12.75" x14ac:dyDescent="0.2"/>
  <cols>
    <col min="1" max="1" width="7" style="194" customWidth="1"/>
    <col min="2" max="2" width="45.42578125" style="194" customWidth="1"/>
    <col min="3" max="3" width="8.7109375" style="117" customWidth="1"/>
    <col min="4" max="7" width="13.85546875" style="242" customWidth="1"/>
    <col min="8" max="16384" width="9.28515625" style="194"/>
  </cols>
  <sheetData>
    <row r="1" spans="1:7" ht="18" customHeight="1" x14ac:dyDescent="0.2">
      <c r="A1" s="1449" t="s">
        <v>4770</v>
      </c>
      <c r="B1" s="1449"/>
      <c r="C1" s="1449"/>
      <c r="D1" s="1449"/>
      <c r="E1" s="1449"/>
      <c r="F1" s="1449"/>
      <c r="G1" s="1449"/>
    </row>
    <row r="2" spans="1:7" ht="18" customHeight="1" x14ac:dyDescent="0.2">
      <c r="A2" s="1449" t="s">
        <v>1394</v>
      </c>
      <c r="B2" s="1449"/>
      <c r="C2" s="1449"/>
      <c r="D2" s="1449"/>
      <c r="E2" s="1449"/>
      <c r="F2" s="1449"/>
      <c r="G2" s="1449"/>
    </row>
    <row r="4" spans="1:7" x14ac:dyDescent="0.2">
      <c r="A4" s="192"/>
      <c r="B4" s="192"/>
      <c r="C4" s="193"/>
      <c r="D4" s="1111">
        <v>1</v>
      </c>
      <c r="E4" s="1111">
        <v>2</v>
      </c>
      <c r="F4" s="1111">
        <v>3</v>
      </c>
      <c r="G4" s="1111">
        <v>4</v>
      </c>
    </row>
    <row r="5" spans="1:7" s="197" customFormat="1" x14ac:dyDescent="0.2">
      <c r="A5" s="1450" t="s">
        <v>952</v>
      </c>
      <c r="B5" s="1451"/>
      <c r="C5" s="1456" t="s">
        <v>953</v>
      </c>
      <c r="D5" s="1462" t="s">
        <v>954</v>
      </c>
      <c r="E5" s="1463"/>
      <c r="F5" s="1463"/>
      <c r="G5" s="1464"/>
    </row>
    <row r="6" spans="1:7" s="195" customFormat="1" x14ac:dyDescent="0.2">
      <c r="A6" s="1452"/>
      <c r="B6" s="1453"/>
      <c r="C6" s="1457"/>
      <c r="D6" s="1465" t="s">
        <v>955</v>
      </c>
      <c r="E6" s="1466"/>
      <c r="F6" s="1467"/>
      <c r="G6" s="1468" t="s">
        <v>956</v>
      </c>
    </row>
    <row r="7" spans="1:7" s="195" customFormat="1" x14ac:dyDescent="0.2">
      <c r="A7" s="1454"/>
      <c r="B7" s="1455"/>
      <c r="C7" s="1461"/>
      <c r="D7" s="1128" t="s">
        <v>957</v>
      </c>
      <c r="E7" s="1128" t="s">
        <v>958</v>
      </c>
      <c r="F7" s="1128" t="s">
        <v>959</v>
      </c>
      <c r="G7" s="1469"/>
    </row>
    <row r="8" spans="1:7" s="195" customFormat="1" x14ac:dyDescent="0.2">
      <c r="A8" s="1129"/>
      <c r="B8" s="1129" t="s">
        <v>960</v>
      </c>
      <c r="C8" s="1130" t="s">
        <v>61</v>
      </c>
      <c r="D8" s="1115">
        <v>74631775.112670004</v>
      </c>
      <c r="E8" s="1115">
        <v>20030993.440510001</v>
      </c>
      <c r="F8" s="1115">
        <v>54600781.67216</v>
      </c>
      <c r="G8" s="1115">
        <v>51526072.003380001</v>
      </c>
    </row>
    <row r="9" spans="1:7" s="198" customFormat="1" x14ac:dyDescent="0.2">
      <c r="A9" s="1129" t="s">
        <v>961</v>
      </c>
      <c r="B9" s="1129" t="s">
        <v>962</v>
      </c>
      <c r="C9" s="1130" t="s">
        <v>61</v>
      </c>
      <c r="D9" s="1115">
        <v>67651331.937000006</v>
      </c>
      <c r="E9" s="1115">
        <v>20023116.832380001</v>
      </c>
      <c r="F9" s="1115">
        <v>47628215.104620002</v>
      </c>
      <c r="G9" s="1115">
        <v>44805197.428070001</v>
      </c>
    </row>
    <row r="10" spans="1:7" s="198" customFormat="1" x14ac:dyDescent="0.2">
      <c r="A10" s="1129" t="s">
        <v>963</v>
      </c>
      <c r="B10" s="1129" t="s">
        <v>964</v>
      </c>
      <c r="C10" s="1130" t="s">
        <v>61</v>
      </c>
      <c r="D10" s="1115">
        <v>563622.41076999996</v>
      </c>
      <c r="E10" s="1115">
        <v>397641.93822000001</v>
      </c>
      <c r="F10" s="1115">
        <v>165980.47255000001</v>
      </c>
      <c r="G10" s="1115">
        <v>142455.19065</v>
      </c>
    </row>
    <row r="11" spans="1:7" x14ac:dyDescent="0.2">
      <c r="A11" s="275" t="s">
        <v>965</v>
      </c>
      <c r="B11" s="275" t="s">
        <v>966</v>
      </c>
      <c r="C11" s="280" t="s">
        <v>967</v>
      </c>
      <c r="D11" s="286">
        <v>275.25</v>
      </c>
      <c r="E11" s="286">
        <v>273.19749999999999</v>
      </c>
      <c r="F11" s="286">
        <v>2.0525000000000002</v>
      </c>
      <c r="G11" s="286">
        <v>2.0525000000000002</v>
      </c>
    </row>
    <row r="12" spans="1:7" x14ac:dyDescent="0.2">
      <c r="A12" s="275" t="s">
        <v>968</v>
      </c>
      <c r="B12" s="275" t="s">
        <v>969</v>
      </c>
      <c r="C12" s="280" t="s">
        <v>970</v>
      </c>
      <c r="D12" s="276">
        <v>432029.92874</v>
      </c>
      <c r="E12" s="286">
        <v>290422.85391000001</v>
      </c>
      <c r="F12" s="276">
        <v>141607.07483</v>
      </c>
      <c r="G12" s="286">
        <v>108999.82988</v>
      </c>
    </row>
    <row r="13" spans="1:7" x14ac:dyDescent="0.2">
      <c r="A13" s="275" t="s">
        <v>971</v>
      </c>
      <c r="B13" s="275" t="s">
        <v>972</v>
      </c>
      <c r="C13" s="280" t="s">
        <v>973</v>
      </c>
      <c r="D13" s="276">
        <v>1679.9320399999999</v>
      </c>
      <c r="E13" s="286">
        <v>689.97799999999995</v>
      </c>
      <c r="F13" s="276">
        <v>989.95403999999996</v>
      </c>
      <c r="G13" s="286">
        <v>564.20403999999996</v>
      </c>
    </row>
    <row r="14" spans="1:7" x14ac:dyDescent="0.2">
      <c r="A14" s="275" t="s">
        <v>974</v>
      </c>
      <c r="B14" s="275" t="s">
        <v>975</v>
      </c>
      <c r="C14" s="280" t="s">
        <v>976</v>
      </c>
      <c r="D14" s="276"/>
      <c r="E14" s="286">
        <v>0</v>
      </c>
      <c r="F14" s="276"/>
      <c r="G14" s="286">
        <v>0</v>
      </c>
    </row>
    <row r="15" spans="1:7" x14ac:dyDescent="0.2">
      <c r="A15" s="275" t="s">
        <v>977</v>
      </c>
      <c r="B15" s="275" t="s">
        <v>978</v>
      </c>
      <c r="C15" s="280" t="s">
        <v>979</v>
      </c>
      <c r="D15" s="276">
        <v>88186.465070000006</v>
      </c>
      <c r="E15" s="286">
        <v>88186.465070000006</v>
      </c>
      <c r="F15" s="276"/>
      <c r="G15" s="286">
        <v>0</v>
      </c>
    </row>
    <row r="16" spans="1:7" x14ac:dyDescent="0.2">
      <c r="A16" s="275" t="s">
        <v>980</v>
      </c>
      <c r="B16" s="275" t="s">
        <v>981</v>
      </c>
      <c r="C16" s="280" t="s">
        <v>982</v>
      </c>
      <c r="D16" s="276">
        <v>26442.920689999999</v>
      </c>
      <c r="E16" s="286">
        <v>16105.613740000001</v>
      </c>
      <c r="F16" s="276">
        <v>10337.30695</v>
      </c>
      <c r="G16" s="286">
        <v>9969.5630600000004</v>
      </c>
    </row>
    <row r="17" spans="1:7" x14ac:dyDescent="0.2">
      <c r="A17" s="275" t="s">
        <v>983</v>
      </c>
      <c r="B17" s="275" t="s">
        <v>984</v>
      </c>
      <c r="C17" s="280" t="s">
        <v>985</v>
      </c>
      <c r="D17" s="276">
        <v>15007.91423</v>
      </c>
      <c r="E17" s="286">
        <v>1963.83</v>
      </c>
      <c r="F17" s="276">
        <v>13044.08423</v>
      </c>
      <c r="G17" s="286">
        <v>22919.54117</v>
      </c>
    </row>
    <row r="18" spans="1:7" x14ac:dyDescent="0.2">
      <c r="A18" s="275" t="s">
        <v>986</v>
      </c>
      <c r="B18" s="275" t="s">
        <v>987</v>
      </c>
      <c r="C18" s="280" t="s">
        <v>988</v>
      </c>
      <c r="D18" s="276"/>
      <c r="E18" s="286">
        <v>0</v>
      </c>
      <c r="F18" s="276"/>
      <c r="G18" s="286">
        <v>0</v>
      </c>
    </row>
    <row r="19" spans="1:7" x14ac:dyDescent="0.2">
      <c r="A19" s="277" t="s">
        <v>989</v>
      </c>
      <c r="B19" s="275" t="s">
        <v>990</v>
      </c>
      <c r="C19" s="280" t="s">
        <v>991</v>
      </c>
      <c r="D19" s="276"/>
      <c r="E19" s="286">
        <v>0</v>
      </c>
      <c r="F19" s="276"/>
      <c r="G19" s="286">
        <v>0</v>
      </c>
    </row>
    <row r="20" spans="1:7" s="198" customFormat="1" x14ac:dyDescent="0.2">
      <c r="A20" s="1129" t="s">
        <v>992</v>
      </c>
      <c r="B20" s="1129" t="s">
        <v>993</v>
      </c>
      <c r="C20" s="1130" t="s">
        <v>61</v>
      </c>
      <c r="D20" s="1115">
        <v>67086383.600589998</v>
      </c>
      <c r="E20" s="1115">
        <v>19625474.894159999</v>
      </c>
      <c r="F20" s="1115">
        <v>47460908.706430003</v>
      </c>
      <c r="G20" s="1115">
        <v>44661297.650710002</v>
      </c>
    </row>
    <row r="21" spans="1:7" x14ac:dyDescent="0.2">
      <c r="A21" s="275" t="s">
        <v>994</v>
      </c>
      <c r="B21" s="275" t="s">
        <v>272</v>
      </c>
      <c r="C21" s="280" t="s">
        <v>995</v>
      </c>
      <c r="D21" s="286">
        <v>4750214.3509600004</v>
      </c>
      <c r="E21" s="286">
        <v>0</v>
      </c>
      <c r="F21" s="286">
        <v>4750214.3509600004</v>
      </c>
      <c r="G21" s="286">
        <v>4733582.7326600002</v>
      </c>
    </row>
    <row r="22" spans="1:7" x14ac:dyDescent="0.2">
      <c r="A22" s="275" t="s">
        <v>996</v>
      </c>
      <c r="B22" s="275" t="s">
        <v>997</v>
      </c>
      <c r="C22" s="280" t="s">
        <v>998</v>
      </c>
      <c r="D22" s="276">
        <v>73430.319839999996</v>
      </c>
      <c r="E22" s="286">
        <v>0</v>
      </c>
      <c r="F22" s="276">
        <v>73430.319839999996</v>
      </c>
      <c r="G22" s="286">
        <v>65744.579140000002</v>
      </c>
    </row>
    <row r="23" spans="1:7" x14ac:dyDescent="0.2">
      <c r="A23" s="275" t="s">
        <v>999</v>
      </c>
      <c r="B23" s="275" t="s">
        <v>1000</v>
      </c>
      <c r="C23" s="280" t="s">
        <v>1001</v>
      </c>
      <c r="D23" s="276">
        <v>47455018.430710003</v>
      </c>
      <c r="E23" s="286">
        <v>10054417.23449</v>
      </c>
      <c r="F23" s="276">
        <v>37400601.196220003</v>
      </c>
      <c r="G23" s="286">
        <v>35178678.863669999</v>
      </c>
    </row>
    <row r="24" spans="1:7" ht="21" x14ac:dyDescent="0.2">
      <c r="A24" s="275" t="s">
        <v>1002</v>
      </c>
      <c r="B24" s="275" t="s">
        <v>1003</v>
      </c>
      <c r="C24" s="280" t="s">
        <v>1004</v>
      </c>
      <c r="D24" s="276">
        <v>9018226.6165800001</v>
      </c>
      <c r="E24" s="286">
        <v>5497445.4204099998</v>
      </c>
      <c r="F24" s="276">
        <v>3520781.1961699999</v>
      </c>
      <c r="G24" s="286">
        <v>3209648.9979900001</v>
      </c>
    </row>
    <row r="25" spans="1:7" x14ac:dyDescent="0.2">
      <c r="A25" s="275" t="s">
        <v>1005</v>
      </c>
      <c r="B25" s="275" t="s">
        <v>1006</v>
      </c>
      <c r="C25" s="280" t="s">
        <v>1007</v>
      </c>
      <c r="D25" s="276"/>
      <c r="E25" s="286">
        <v>0</v>
      </c>
      <c r="F25" s="276"/>
      <c r="G25" s="286">
        <v>0</v>
      </c>
    </row>
    <row r="26" spans="1:7" x14ac:dyDescent="0.2">
      <c r="A26" s="275" t="s">
        <v>1008</v>
      </c>
      <c r="B26" s="275" t="s">
        <v>1009</v>
      </c>
      <c r="C26" s="280" t="s">
        <v>1010</v>
      </c>
      <c r="D26" s="276">
        <v>4073267.9772600001</v>
      </c>
      <c r="E26" s="286">
        <v>4073267.9772600001</v>
      </c>
      <c r="F26" s="276"/>
      <c r="G26" s="286">
        <v>0</v>
      </c>
    </row>
    <row r="27" spans="1:7" x14ac:dyDescent="0.2">
      <c r="A27" s="275" t="s">
        <v>1011</v>
      </c>
      <c r="B27" s="275" t="s">
        <v>1012</v>
      </c>
      <c r="C27" s="280" t="s">
        <v>1013</v>
      </c>
      <c r="D27" s="276">
        <v>1117.8290999999999</v>
      </c>
      <c r="E27" s="286">
        <v>344.262</v>
      </c>
      <c r="F27" s="276">
        <v>773.56709999999998</v>
      </c>
      <c r="G27" s="286">
        <v>724.60496999999998</v>
      </c>
    </row>
    <row r="28" spans="1:7" x14ac:dyDescent="0.2">
      <c r="A28" s="275" t="s">
        <v>1014</v>
      </c>
      <c r="B28" s="275" t="s">
        <v>1015</v>
      </c>
      <c r="C28" s="280" t="s">
        <v>1016</v>
      </c>
      <c r="D28" s="276">
        <v>1711490.03746</v>
      </c>
      <c r="E28" s="286">
        <v>0</v>
      </c>
      <c r="F28" s="276">
        <v>1711490.03746</v>
      </c>
      <c r="G28" s="286">
        <v>1470057.41656</v>
      </c>
    </row>
    <row r="29" spans="1:7" x14ac:dyDescent="0.2">
      <c r="A29" s="275" t="s">
        <v>1017</v>
      </c>
      <c r="B29" s="275" t="s">
        <v>1018</v>
      </c>
      <c r="C29" s="280" t="s">
        <v>1019</v>
      </c>
      <c r="D29" s="276">
        <v>3618.0386800000001</v>
      </c>
      <c r="E29" s="286">
        <v>0</v>
      </c>
      <c r="F29" s="276">
        <v>3618.0386800000001</v>
      </c>
      <c r="G29" s="286">
        <v>2860.4557199999999</v>
      </c>
    </row>
    <row r="30" spans="1:7" x14ac:dyDescent="0.2">
      <c r="A30" s="277" t="s">
        <v>1020</v>
      </c>
      <c r="B30" s="275" t="s">
        <v>1021</v>
      </c>
      <c r="C30" s="280" t="s">
        <v>1022</v>
      </c>
      <c r="D30" s="276"/>
      <c r="E30" s="276"/>
      <c r="F30" s="276"/>
      <c r="G30" s="276"/>
    </row>
    <row r="31" spans="1:7" s="198" customFormat="1" x14ac:dyDescent="0.2">
      <c r="A31" s="1129" t="s">
        <v>1023</v>
      </c>
      <c r="B31" s="1129" t="s">
        <v>1024</v>
      </c>
      <c r="C31" s="1130" t="s">
        <v>61</v>
      </c>
      <c r="D31" s="1115">
        <v>151.21948</v>
      </c>
      <c r="E31" s="1115">
        <v>0</v>
      </c>
      <c r="F31" s="1115">
        <v>151.21948</v>
      </c>
      <c r="G31" s="1115">
        <v>150.79929999999999</v>
      </c>
    </row>
    <row r="32" spans="1:7" x14ac:dyDescent="0.2">
      <c r="A32" s="275" t="s">
        <v>1025</v>
      </c>
      <c r="B32" s="275" t="s">
        <v>1026</v>
      </c>
      <c r="C32" s="280" t="s">
        <v>1027</v>
      </c>
      <c r="D32" s="286">
        <v>0</v>
      </c>
      <c r="E32" s="286">
        <v>0</v>
      </c>
      <c r="F32" s="286">
        <v>0</v>
      </c>
      <c r="G32" s="286">
        <v>0</v>
      </c>
    </row>
    <row r="33" spans="1:7" x14ac:dyDescent="0.2">
      <c r="A33" s="275" t="s">
        <v>1028</v>
      </c>
      <c r="B33" s="275" t="s">
        <v>1029</v>
      </c>
      <c r="C33" s="280" t="s">
        <v>1030</v>
      </c>
      <c r="D33" s="286">
        <v>0</v>
      </c>
      <c r="E33" s="286">
        <v>0</v>
      </c>
      <c r="F33" s="286">
        <v>0</v>
      </c>
      <c r="G33" s="286">
        <v>0</v>
      </c>
    </row>
    <row r="34" spans="1:7" x14ac:dyDescent="0.2">
      <c r="A34" s="275" t="s">
        <v>1031</v>
      </c>
      <c r="B34" s="275" t="s">
        <v>1032</v>
      </c>
      <c r="C34" s="280" t="s">
        <v>1033</v>
      </c>
      <c r="D34" s="286">
        <v>0</v>
      </c>
      <c r="E34" s="286">
        <v>0</v>
      </c>
      <c r="F34" s="286">
        <v>0</v>
      </c>
      <c r="G34" s="286">
        <v>0</v>
      </c>
    </row>
    <row r="35" spans="1:7" x14ac:dyDescent="0.2">
      <c r="A35" s="275" t="s">
        <v>1037</v>
      </c>
      <c r="B35" s="275" t="s">
        <v>1038</v>
      </c>
      <c r="C35" s="280" t="s">
        <v>1039</v>
      </c>
      <c r="D35" s="276"/>
      <c r="E35" s="286"/>
      <c r="F35" s="276"/>
      <c r="G35" s="286">
        <v>0</v>
      </c>
    </row>
    <row r="36" spans="1:7" x14ac:dyDescent="0.2">
      <c r="A36" s="275" t="s">
        <v>1040</v>
      </c>
      <c r="B36" s="275" t="s">
        <v>1041</v>
      </c>
      <c r="C36" s="280" t="s">
        <v>1042</v>
      </c>
      <c r="D36" s="276">
        <v>151.21948</v>
      </c>
      <c r="E36" s="286">
        <v>0</v>
      </c>
      <c r="F36" s="276">
        <v>151.21948</v>
      </c>
      <c r="G36" s="286">
        <v>150.79929999999999</v>
      </c>
    </row>
    <row r="37" spans="1:7" s="198" customFormat="1" x14ac:dyDescent="0.2">
      <c r="A37" s="1129" t="s">
        <v>1049</v>
      </c>
      <c r="B37" s="1129" t="s">
        <v>1050</v>
      </c>
      <c r="C37" s="1130" t="s">
        <v>61</v>
      </c>
      <c r="D37" s="1115">
        <v>1174.70616</v>
      </c>
      <c r="E37" s="1115">
        <v>0</v>
      </c>
      <c r="F37" s="1115">
        <v>1174.70616</v>
      </c>
      <c r="G37" s="1115">
        <v>1293.7874099999999</v>
      </c>
    </row>
    <row r="38" spans="1:7" x14ac:dyDescent="0.2">
      <c r="A38" s="275" t="s">
        <v>1051</v>
      </c>
      <c r="B38" s="275" t="s">
        <v>1052</v>
      </c>
      <c r="C38" s="280" t="s">
        <v>1053</v>
      </c>
      <c r="D38" s="276"/>
      <c r="E38" s="286"/>
      <c r="F38" s="276"/>
      <c r="G38" s="286">
        <v>0</v>
      </c>
    </row>
    <row r="39" spans="1:7" x14ac:dyDescent="0.2">
      <c r="A39" s="275" t="s">
        <v>1054</v>
      </c>
      <c r="B39" s="275" t="s">
        <v>1055</v>
      </c>
      <c r="C39" s="280" t="s">
        <v>1056</v>
      </c>
      <c r="D39" s="276"/>
      <c r="E39" s="286"/>
      <c r="F39" s="276"/>
      <c r="G39" s="286">
        <v>0</v>
      </c>
    </row>
    <row r="40" spans="1:7" x14ac:dyDescent="0.2">
      <c r="A40" s="275" t="s">
        <v>1057</v>
      </c>
      <c r="B40" s="275" t="s">
        <v>1058</v>
      </c>
      <c r="C40" s="280" t="s">
        <v>1059</v>
      </c>
      <c r="D40" s="276">
        <v>885.10590999999999</v>
      </c>
      <c r="E40" s="286">
        <v>0</v>
      </c>
      <c r="F40" s="276">
        <v>885.10590999999999</v>
      </c>
      <c r="G40" s="286">
        <v>684.11037999999996</v>
      </c>
    </row>
    <row r="41" spans="1:7" x14ac:dyDescent="0.2">
      <c r="A41" s="275" t="s">
        <v>1063</v>
      </c>
      <c r="B41" s="275" t="s">
        <v>1064</v>
      </c>
      <c r="C41" s="280" t="s">
        <v>1065</v>
      </c>
      <c r="D41" s="276">
        <v>289.60025000000002</v>
      </c>
      <c r="E41" s="286">
        <v>0</v>
      </c>
      <c r="F41" s="276">
        <v>289.60025000000002</v>
      </c>
      <c r="G41" s="286">
        <v>609.67702999999995</v>
      </c>
    </row>
    <row r="42" spans="1:7" x14ac:dyDescent="0.2">
      <c r="A42" s="275" t="s">
        <v>1066</v>
      </c>
      <c r="B42" s="279" t="s">
        <v>1067</v>
      </c>
      <c r="C42" s="283" t="s">
        <v>1068</v>
      </c>
      <c r="D42" s="276"/>
      <c r="E42" s="286"/>
      <c r="F42" s="276"/>
      <c r="G42" s="286">
        <v>0</v>
      </c>
    </row>
    <row r="43" spans="1:7" x14ac:dyDescent="0.2">
      <c r="A43" s="1113" t="s">
        <v>1069</v>
      </c>
      <c r="B43" s="1113" t="s">
        <v>1070</v>
      </c>
      <c r="C43" s="1134" t="s">
        <v>61</v>
      </c>
      <c r="D43" s="1115">
        <v>6980443.1756699998</v>
      </c>
      <c r="E43" s="1115">
        <v>7876.6081299999996</v>
      </c>
      <c r="F43" s="1115">
        <v>6972566.5675400002</v>
      </c>
      <c r="G43" s="1115">
        <v>6720874.5753100002</v>
      </c>
    </row>
    <row r="44" spans="1:7" x14ac:dyDescent="0.2">
      <c r="A44" s="1113" t="s">
        <v>1071</v>
      </c>
      <c r="B44" s="1113" t="s">
        <v>1072</v>
      </c>
      <c r="C44" s="1134" t="s">
        <v>61</v>
      </c>
      <c r="D44" s="1115">
        <v>489057.61947999999</v>
      </c>
      <c r="E44" s="1115">
        <v>0</v>
      </c>
      <c r="F44" s="1115">
        <v>489057.61947999999</v>
      </c>
      <c r="G44" s="1115">
        <v>477796.87832999998</v>
      </c>
    </row>
    <row r="45" spans="1:7" x14ac:dyDescent="0.2">
      <c r="A45" s="275" t="s">
        <v>1073</v>
      </c>
      <c r="B45" s="275" t="s">
        <v>1074</v>
      </c>
      <c r="C45" s="280" t="s">
        <v>1075</v>
      </c>
      <c r="D45" s="276"/>
      <c r="E45" s="286"/>
      <c r="F45" s="276"/>
      <c r="G45" s="286">
        <v>0</v>
      </c>
    </row>
    <row r="46" spans="1:7" x14ac:dyDescent="0.2">
      <c r="A46" s="275" t="s">
        <v>1076</v>
      </c>
      <c r="B46" s="275" t="s">
        <v>1077</v>
      </c>
      <c r="C46" s="280" t="s">
        <v>1078</v>
      </c>
      <c r="D46" s="276">
        <v>403153.38101000001</v>
      </c>
      <c r="E46" s="286">
        <v>0</v>
      </c>
      <c r="F46" s="276">
        <v>403153.38101000001</v>
      </c>
      <c r="G46" s="286">
        <v>385383.77779000002</v>
      </c>
    </row>
    <row r="47" spans="1:7" x14ac:dyDescent="0.2">
      <c r="A47" s="275" t="s">
        <v>1079</v>
      </c>
      <c r="B47" s="275" t="s">
        <v>1080</v>
      </c>
      <c r="C47" s="280" t="s">
        <v>1081</v>
      </c>
      <c r="D47" s="276">
        <v>2663.2947399999998</v>
      </c>
      <c r="E47" s="286">
        <v>0</v>
      </c>
      <c r="F47" s="276">
        <v>2663.2947399999998</v>
      </c>
      <c r="G47" s="286">
        <v>4049.4551200000001</v>
      </c>
    </row>
    <row r="48" spans="1:7" x14ac:dyDescent="0.2">
      <c r="A48" s="275" t="s">
        <v>1082</v>
      </c>
      <c r="B48" s="275" t="s">
        <v>1083</v>
      </c>
      <c r="C48" s="280" t="s">
        <v>1084</v>
      </c>
      <c r="D48" s="276">
        <v>7434.4400900000001</v>
      </c>
      <c r="E48" s="286">
        <v>0</v>
      </c>
      <c r="F48" s="276">
        <v>7434.4400900000001</v>
      </c>
      <c r="G48" s="286">
        <v>6950.0290999999997</v>
      </c>
    </row>
    <row r="49" spans="1:7" x14ac:dyDescent="0.2">
      <c r="A49" s="275" t="s">
        <v>1085</v>
      </c>
      <c r="B49" s="275" t="s">
        <v>1086</v>
      </c>
      <c r="C49" s="280" t="s">
        <v>1087</v>
      </c>
      <c r="D49" s="276"/>
      <c r="E49" s="286"/>
      <c r="F49" s="276"/>
      <c r="G49" s="286">
        <v>0</v>
      </c>
    </row>
    <row r="50" spans="1:7" x14ac:dyDescent="0.2">
      <c r="A50" s="275" t="s">
        <v>1088</v>
      </c>
      <c r="B50" s="275" t="s">
        <v>1089</v>
      </c>
      <c r="C50" s="280" t="s">
        <v>1090</v>
      </c>
      <c r="D50" s="276">
        <v>15527.728859999999</v>
      </c>
      <c r="E50" s="286">
        <v>0</v>
      </c>
      <c r="F50" s="276">
        <v>15527.728859999999</v>
      </c>
      <c r="G50" s="286">
        <v>17935.461790000001</v>
      </c>
    </row>
    <row r="51" spans="1:7" x14ac:dyDescent="0.2">
      <c r="A51" s="275" t="s">
        <v>1091</v>
      </c>
      <c r="B51" s="275" t="s">
        <v>1092</v>
      </c>
      <c r="C51" s="280" t="s">
        <v>1093</v>
      </c>
      <c r="D51" s="276"/>
      <c r="E51" s="286"/>
      <c r="F51" s="276"/>
      <c r="G51" s="286">
        <v>0</v>
      </c>
    </row>
    <row r="52" spans="1:7" x14ac:dyDescent="0.2">
      <c r="A52" s="275" t="s">
        <v>1094</v>
      </c>
      <c r="B52" s="275" t="s">
        <v>1095</v>
      </c>
      <c r="C52" s="280" t="s">
        <v>1096</v>
      </c>
      <c r="D52" s="276">
        <v>56846.664579999997</v>
      </c>
      <c r="E52" s="286">
        <v>0</v>
      </c>
      <c r="F52" s="276">
        <v>56846.664579999997</v>
      </c>
      <c r="G52" s="286">
        <v>59724.737710000001</v>
      </c>
    </row>
    <row r="53" spans="1:7" x14ac:dyDescent="0.2">
      <c r="A53" s="275" t="s">
        <v>1097</v>
      </c>
      <c r="B53" s="275" t="s">
        <v>1098</v>
      </c>
      <c r="C53" s="280" t="s">
        <v>1099</v>
      </c>
      <c r="D53" s="276">
        <v>187.44028</v>
      </c>
      <c r="E53" s="286">
        <v>0</v>
      </c>
      <c r="F53" s="276">
        <v>187.44028</v>
      </c>
      <c r="G53" s="286">
        <v>281.08</v>
      </c>
    </row>
    <row r="54" spans="1:7" s="198" customFormat="1" x14ac:dyDescent="0.2">
      <c r="A54" s="279" t="s">
        <v>1100</v>
      </c>
      <c r="B54" s="279" t="s">
        <v>1101</v>
      </c>
      <c r="C54" s="283" t="s">
        <v>1102</v>
      </c>
      <c r="D54" s="276">
        <v>3244.6699199999998</v>
      </c>
      <c r="E54" s="286">
        <v>0</v>
      </c>
      <c r="F54" s="276">
        <v>3244.6699199999998</v>
      </c>
      <c r="G54" s="286">
        <v>3472.33682</v>
      </c>
    </row>
    <row r="55" spans="1:7" x14ac:dyDescent="0.2">
      <c r="A55" s="1113" t="s">
        <v>1103</v>
      </c>
      <c r="B55" s="1113" t="s">
        <v>1104</v>
      </c>
      <c r="C55" s="1134" t="s">
        <v>61</v>
      </c>
      <c r="D55" s="1115">
        <v>2041297.17763</v>
      </c>
      <c r="E55" s="1115">
        <v>7876.6081299999996</v>
      </c>
      <c r="F55" s="1115">
        <v>2033420.5695</v>
      </c>
      <c r="G55" s="1115">
        <v>1963665.49055</v>
      </c>
    </row>
    <row r="56" spans="1:7" x14ac:dyDescent="0.2">
      <c r="A56" s="1120" t="s">
        <v>1105</v>
      </c>
      <c r="B56" s="1120" t="s">
        <v>1106</v>
      </c>
      <c r="C56" s="1137" t="s">
        <v>1107</v>
      </c>
      <c r="D56" s="276">
        <v>1102232.11313</v>
      </c>
      <c r="E56" s="286">
        <v>4267.0903799999996</v>
      </c>
      <c r="F56" s="276">
        <v>1097965.02275</v>
      </c>
      <c r="G56" s="286">
        <v>912493.82646000001</v>
      </c>
    </row>
    <row r="57" spans="1:7" x14ac:dyDescent="0.2">
      <c r="A57" s="275" t="s">
        <v>1114</v>
      </c>
      <c r="B57" s="275" t="s">
        <v>1115</v>
      </c>
      <c r="C57" s="280" t="s">
        <v>1116</v>
      </c>
      <c r="D57" s="276">
        <v>61603.627820000002</v>
      </c>
      <c r="E57" s="286">
        <v>0</v>
      </c>
      <c r="F57" s="276">
        <v>61603.627820000002</v>
      </c>
      <c r="G57" s="286">
        <v>29478.538949999998</v>
      </c>
    </row>
    <row r="58" spans="1:7" x14ac:dyDescent="0.2">
      <c r="A58" s="275" t="s">
        <v>1117</v>
      </c>
      <c r="B58" s="275" t="s">
        <v>1118</v>
      </c>
      <c r="C58" s="280" t="s">
        <v>1119</v>
      </c>
      <c r="D58" s="276">
        <v>13842.917079999999</v>
      </c>
      <c r="E58" s="286">
        <v>302.86694</v>
      </c>
      <c r="F58" s="276">
        <v>13540.050139999999</v>
      </c>
      <c r="G58" s="286">
        <v>32094.965469999999</v>
      </c>
    </row>
    <row r="59" spans="1:7" x14ac:dyDescent="0.2">
      <c r="A59" s="275" t="s">
        <v>1120</v>
      </c>
      <c r="B59" s="275" t="s">
        <v>1121</v>
      </c>
      <c r="C59" s="280" t="s">
        <v>1122</v>
      </c>
      <c r="D59" s="276"/>
      <c r="E59" s="286"/>
      <c r="F59" s="276"/>
      <c r="G59" s="286">
        <v>0</v>
      </c>
    </row>
    <row r="60" spans="1:7" x14ac:dyDescent="0.2">
      <c r="A60" s="275" t="s">
        <v>1129</v>
      </c>
      <c r="B60" s="275" t="s">
        <v>1130</v>
      </c>
      <c r="C60" s="280" t="s">
        <v>1131</v>
      </c>
      <c r="D60" s="276">
        <v>3508.89464</v>
      </c>
      <c r="E60" s="286">
        <v>0</v>
      </c>
      <c r="F60" s="276">
        <v>3508.89464</v>
      </c>
      <c r="G60" s="286">
        <v>3922.16104</v>
      </c>
    </row>
    <row r="61" spans="1:7" x14ac:dyDescent="0.2">
      <c r="A61" s="275" t="s">
        <v>1132</v>
      </c>
      <c r="B61" s="275" t="s">
        <v>1133</v>
      </c>
      <c r="C61" s="280" t="s">
        <v>1134</v>
      </c>
      <c r="D61" s="286">
        <v>0</v>
      </c>
      <c r="E61" s="286">
        <v>0</v>
      </c>
      <c r="F61" s="286">
        <v>0</v>
      </c>
      <c r="G61" s="286">
        <v>0</v>
      </c>
    </row>
    <row r="62" spans="1:7" x14ac:dyDescent="0.2">
      <c r="A62" s="275" t="s">
        <v>1135</v>
      </c>
      <c r="B62" s="275" t="s">
        <v>1136</v>
      </c>
      <c r="C62" s="280" t="s">
        <v>1137</v>
      </c>
      <c r="D62" s="286">
        <v>0</v>
      </c>
      <c r="E62" s="286">
        <v>0</v>
      </c>
      <c r="F62" s="286">
        <v>0</v>
      </c>
      <c r="G62" s="286">
        <v>0</v>
      </c>
    </row>
    <row r="63" spans="1:7" x14ac:dyDescent="0.2">
      <c r="A63" s="275" t="s">
        <v>1138</v>
      </c>
      <c r="B63" s="275" t="s">
        <v>1139</v>
      </c>
      <c r="C63" s="280" t="s">
        <v>1140</v>
      </c>
      <c r="D63" s="286">
        <v>0</v>
      </c>
      <c r="E63" s="286">
        <v>0</v>
      </c>
      <c r="F63" s="286">
        <v>0</v>
      </c>
      <c r="G63" s="286">
        <v>0</v>
      </c>
    </row>
    <row r="64" spans="1:7" x14ac:dyDescent="0.2">
      <c r="A64" s="275" t="s">
        <v>1141</v>
      </c>
      <c r="B64" s="275" t="s">
        <v>1142</v>
      </c>
      <c r="C64" s="280" t="s">
        <v>1143</v>
      </c>
      <c r="D64" s="286">
        <v>2374.9180000000001</v>
      </c>
      <c r="E64" s="286">
        <v>0</v>
      </c>
      <c r="F64" s="286">
        <v>2374.9180000000001</v>
      </c>
      <c r="G64" s="286">
        <v>8335.9310000000005</v>
      </c>
    </row>
    <row r="65" spans="1:7" x14ac:dyDescent="0.2">
      <c r="A65" s="275" t="s">
        <v>1144</v>
      </c>
      <c r="B65" s="275" t="s">
        <v>1145</v>
      </c>
      <c r="C65" s="280" t="s">
        <v>1146</v>
      </c>
      <c r="D65" s="286">
        <v>0</v>
      </c>
      <c r="E65" s="286">
        <v>0</v>
      </c>
      <c r="F65" s="286">
        <v>0</v>
      </c>
      <c r="G65" s="286">
        <v>251.43899999999999</v>
      </c>
    </row>
    <row r="66" spans="1:7" x14ac:dyDescent="0.2">
      <c r="A66" s="275" t="s">
        <v>1147</v>
      </c>
      <c r="B66" s="275" t="s">
        <v>62</v>
      </c>
      <c r="C66" s="280" t="s">
        <v>1148</v>
      </c>
      <c r="D66" s="286">
        <v>2428.3511899999999</v>
      </c>
      <c r="E66" s="286">
        <v>0</v>
      </c>
      <c r="F66" s="286">
        <v>2428.3511899999999</v>
      </c>
      <c r="G66" s="286">
        <v>977.35257999999999</v>
      </c>
    </row>
    <row r="67" spans="1:7" x14ac:dyDescent="0.2">
      <c r="A67" s="275" t="s">
        <v>1149</v>
      </c>
      <c r="B67" s="275" t="s">
        <v>1150</v>
      </c>
      <c r="C67" s="280" t="s">
        <v>1151</v>
      </c>
      <c r="D67" s="286">
        <v>62.607999999999997</v>
      </c>
      <c r="E67" s="286">
        <v>0</v>
      </c>
      <c r="F67" s="286">
        <v>62.607999999999997</v>
      </c>
      <c r="G67" s="286">
        <v>0.5</v>
      </c>
    </row>
    <row r="68" spans="1:7" x14ac:dyDescent="0.2">
      <c r="A68" s="275" t="s">
        <v>1152</v>
      </c>
      <c r="B68" s="275" t="s">
        <v>1153</v>
      </c>
      <c r="C68" s="280" t="s">
        <v>1154</v>
      </c>
      <c r="D68" s="286">
        <v>657.20320000000004</v>
      </c>
      <c r="E68" s="286">
        <v>0</v>
      </c>
      <c r="F68" s="286">
        <v>657.20320000000004</v>
      </c>
      <c r="G68" s="286">
        <v>360.93979999999999</v>
      </c>
    </row>
    <row r="69" spans="1:7" x14ac:dyDescent="0.2">
      <c r="A69" s="275" t="s">
        <v>1155</v>
      </c>
      <c r="B69" s="275" t="s">
        <v>1156</v>
      </c>
      <c r="C69" s="280" t="s">
        <v>1157</v>
      </c>
      <c r="D69" s="286">
        <v>3417.4148599999999</v>
      </c>
      <c r="E69" s="286">
        <v>0</v>
      </c>
      <c r="F69" s="286">
        <v>3417.4148599999999</v>
      </c>
      <c r="G69" s="286">
        <v>111126.25728999999</v>
      </c>
    </row>
    <row r="70" spans="1:7" x14ac:dyDescent="0.2">
      <c r="A70" s="275" t="s">
        <v>1173</v>
      </c>
      <c r="B70" s="275" t="s">
        <v>1174</v>
      </c>
      <c r="C70" s="280" t="s">
        <v>1175</v>
      </c>
      <c r="D70" s="286">
        <v>0</v>
      </c>
      <c r="E70" s="286">
        <v>0</v>
      </c>
      <c r="F70" s="286">
        <v>0</v>
      </c>
      <c r="G70" s="286">
        <v>0</v>
      </c>
    </row>
    <row r="71" spans="1:7" x14ac:dyDescent="0.2">
      <c r="A71" s="275" t="s">
        <v>1179</v>
      </c>
      <c r="B71" s="275" t="s">
        <v>1180</v>
      </c>
      <c r="C71" s="280" t="s">
        <v>1181</v>
      </c>
      <c r="D71" s="286">
        <v>32078.255440000001</v>
      </c>
      <c r="E71" s="286">
        <v>0</v>
      </c>
      <c r="F71" s="286">
        <v>32078.255440000001</v>
      </c>
      <c r="G71" s="286">
        <v>32513.427589999999</v>
      </c>
    </row>
    <row r="72" spans="1:7" x14ac:dyDescent="0.2">
      <c r="A72" s="275" t="s">
        <v>1182</v>
      </c>
      <c r="B72" s="275" t="s">
        <v>1183</v>
      </c>
      <c r="C72" s="280" t="s">
        <v>1184</v>
      </c>
      <c r="D72" s="286">
        <v>6589.6923800000004</v>
      </c>
      <c r="E72" s="286">
        <v>0</v>
      </c>
      <c r="F72" s="286">
        <v>6589.6923800000004</v>
      </c>
      <c r="G72" s="286">
        <v>4767.3621599999997</v>
      </c>
    </row>
    <row r="73" spans="1:7" x14ac:dyDescent="0.2">
      <c r="A73" s="275" t="s">
        <v>1185</v>
      </c>
      <c r="B73" s="275" t="s">
        <v>1186</v>
      </c>
      <c r="C73" s="280" t="s">
        <v>1187</v>
      </c>
      <c r="D73" s="286">
        <v>779233.04041999998</v>
      </c>
      <c r="E73" s="286">
        <v>0</v>
      </c>
      <c r="F73" s="286">
        <v>779233.04041999998</v>
      </c>
      <c r="G73" s="286">
        <v>789010.26020999998</v>
      </c>
    </row>
    <row r="74" spans="1:7" s="198" customFormat="1" x14ac:dyDescent="0.2">
      <c r="A74" s="1141" t="s">
        <v>1188</v>
      </c>
      <c r="B74" s="1141" t="s">
        <v>1189</v>
      </c>
      <c r="C74" s="1142" t="s">
        <v>1190</v>
      </c>
      <c r="D74" s="1143">
        <v>33268.141470000002</v>
      </c>
      <c r="E74" s="1143">
        <v>3306.6508100000001</v>
      </c>
      <c r="F74" s="1143">
        <v>29961.490659999999</v>
      </c>
      <c r="G74" s="1143">
        <v>38332.529000000002</v>
      </c>
    </row>
    <row r="75" spans="1:7" s="198" customFormat="1" x14ac:dyDescent="0.2">
      <c r="A75" s="1129" t="s">
        <v>1191</v>
      </c>
      <c r="B75" s="1129" t="s">
        <v>1192</v>
      </c>
      <c r="C75" s="1130" t="s">
        <v>61</v>
      </c>
      <c r="D75" s="1115">
        <v>4450088.3785600001</v>
      </c>
      <c r="E75" s="1115">
        <v>0</v>
      </c>
      <c r="F75" s="1115">
        <v>4450088.3785600001</v>
      </c>
      <c r="G75" s="1115">
        <v>4279412.2064300003</v>
      </c>
    </row>
    <row r="76" spans="1:7" s="198" customFormat="1" x14ac:dyDescent="0.2">
      <c r="A76" s="279" t="s">
        <v>1193</v>
      </c>
      <c r="B76" s="279" t="s">
        <v>1194</v>
      </c>
      <c r="C76" s="283" t="s">
        <v>1195</v>
      </c>
      <c r="D76" s="276"/>
      <c r="E76" s="276"/>
      <c r="F76" s="276"/>
      <c r="G76" s="276"/>
    </row>
    <row r="77" spans="1:7" x14ac:dyDescent="0.2">
      <c r="A77" s="275" t="s">
        <v>1196</v>
      </c>
      <c r="B77" s="275" t="s">
        <v>1197</v>
      </c>
      <c r="C77" s="280" t="s">
        <v>1198</v>
      </c>
      <c r="D77" s="276"/>
      <c r="E77" s="276"/>
      <c r="F77" s="276"/>
      <c r="G77" s="276"/>
    </row>
    <row r="78" spans="1:7" x14ac:dyDescent="0.2">
      <c r="A78" s="275" t="s">
        <v>1199</v>
      </c>
      <c r="B78" s="275" t="s">
        <v>1200</v>
      </c>
      <c r="C78" s="280" t="s">
        <v>1201</v>
      </c>
      <c r="D78" s="276"/>
      <c r="E78" s="276"/>
      <c r="F78" s="276"/>
      <c r="G78" s="276"/>
    </row>
    <row r="79" spans="1:7" x14ac:dyDescent="0.2">
      <c r="A79" s="275" t="s">
        <v>1202</v>
      </c>
      <c r="B79" s="275" t="s">
        <v>1203</v>
      </c>
      <c r="C79" s="280" t="s">
        <v>1204</v>
      </c>
      <c r="D79" s="276">
        <v>10541.17893</v>
      </c>
      <c r="E79" s="276"/>
      <c r="F79" s="276">
        <v>10541.17893</v>
      </c>
      <c r="G79" s="276">
        <v>13922.63502</v>
      </c>
    </row>
    <row r="80" spans="1:7" x14ac:dyDescent="0.2">
      <c r="A80" s="275" t="s">
        <v>1205</v>
      </c>
      <c r="B80" s="275" t="s">
        <v>1206</v>
      </c>
      <c r="C80" s="280" t="s">
        <v>1207</v>
      </c>
      <c r="D80" s="276">
        <v>59531.407489999998</v>
      </c>
      <c r="E80" s="276"/>
      <c r="F80" s="276">
        <v>59531.407489999998</v>
      </c>
      <c r="G80" s="276">
        <v>58180.350509999997</v>
      </c>
    </row>
    <row r="81" spans="1:7" x14ac:dyDescent="0.2">
      <c r="A81" s="275" t="s">
        <v>1208</v>
      </c>
      <c r="B81" s="275" t="s">
        <v>1209</v>
      </c>
      <c r="C81" s="280" t="s">
        <v>1210</v>
      </c>
      <c r="D81" s="276">
        <v>4281500.4541999996</v>
      </c>
      <c r="E81" s="276"/>
      <c r="F81" s="276">
        <v>4281500.4541999996</v>
      </c>
      <c r="G81" s="276">
        <v>4096876.2085899999</v>
      </c>
    </row>
    <row r="82" spans="1:7" x14ac:dyDescent="0.2">
      <c r="A82" s="275" t="s">
        <v>1211</v>
      </c>
      <c r="B82" s="275" t="s">
        <v>1212</v>
      </c>
      <c r="C82" s="280" t="s">
        <v>1213</v>
      </c>
      <c r="D82" s="276">
        <v>83103.58567</v>
      </c>
      <c r="E82" s="276"/>
      <c r="F82" s="276">
        <v>83103.58567</v>
      </c>
      <c r="G82" s="276">
        <v>95680.058380000002</v>
      </c>
    </row>
    <row r="83" spans="1:7" x14ac:dyDescent="0.2">
      <c r="A83" s="275" t="s">
        <v>1220</v>
      </c>
      <c r="B83" s="275" t="s">
        <v>1221</v>
      </c>
      <c r="C83" s="280" t="s">
        <v>1222</v>
      </c>
      <c r="D83" s="276">
        <v>1250.3308500000001</v>
      </c>
      <c r="E83" s="276"/>
      <c r="F83" s="276">
        <v>1250.3308500000001</v>
      </c>
      <c r="G83" s="276">
        <v>1279.92677</v>
      </c>
    </row>
    <row r="84" spans="1:7" x14ac:dyDescent="0.2">
      <c r="A84" s="275" t="s">
        <v>1223</v>
      </c>
      <c r="B84" s="275" t="s">
        <v>1224</v>
      </c>
      <c r="C84" s="280" t="s">
        <v>1225</v>
      </c>
      <c r="D84" s="276">
        <v>21.387</v>
      </c>
      <c r="E84" s="276"/>
      <c r="F84" s="276">
        <v>21.387</v>
      </c>
      <c r="G84" s="276">
        <v>150.19999999999999</v>
      </c>
    </row>
    <row r="85" spans="1:7" x14ac:dyDescent="0.2">
      <c r="A85" s="1117" t="s">
        <v>1226</v>
      </c>
      <c r="B85" s="1117" t="s">
        <v>1227</v>
      </c>
      <c r="C85" s="1118" t="s">
        <v>1228</v>
      </c>
      <c r="D85" s="1119">
        <v>14140.03442</v>
      </c>
      <c r="E85" s="1119"/>
      <c r="F85" s="1119">
        <v>14140.03442</v>
      </c>
      <c r="G85" s="1119">
        <v>13322.827160000001</v>
      </c>
    </row>
    <row r="86" spans="1:7" x14ac:dyDescent="0.2">
      <c r="A86" s="255"/>
      <c r="B86" s="255"/>
      <c r="C86" s="255"/>
      <c r="D86" s="256"/>
      <c r="E86" s="257"/>
      <c r="F86" s="256"/>
      <c r="G86" s="256"/>
    </row>
    <row r="87" spans="1:7" x14ac:dyDescent="0.2">
      <c r="A87" s="255"/>
      <c r="B87" s="255"/>
      <c r="C87" s="255"/>
      <c r="D87" s="256"/>
      <c r="E87" s="257"/>
      <c r="F87" s="256"/>
      <c r="G87" s="256"/>
    </row>
    <row r="88" spans="1:7" x14ac:dyDescent="0.2">
      <c r="A88" s="481"/>
      <c r="B88" s="254"/>
      <c r="C88" s="386"/>
      <c r="D88" s="1122">
        <v>1</v>
      </c>
      <c r="E88" s="1122">
        <v>2</v>
      </c>
      <c r="F88" s="249"/>
      <c r="G88" s="250"/>
    </row>
    <row r="89" spans="1:7" s="195" customFormat="1" ht="14.25" customHeight="1" x14ac:dyDescent="0.2">
      <c r="A89" s="1450" t="s">
        <v>952</v>
      </c>
      <c r="B89" s="1451"/>
      <c r="C89" s="1456" t="s">
        <v>953</v>
      </c>
      <c r="D89" s="1470" t="s">
        <v>954</v>
      </c>
      <c r="E89" s="1470"/>
      <c r="F89" s="249"/>
      <c r="G89" s="250"/>
    </row>
    <row r="90" spans="1:7" s="195" customFormat="1" x14ac:dyDescent="0.2">
      <c r="A90" s="1454"/>
      <c r="B90" s="1455"/>
      <c r="C90" s="1461"/>
      <c r="D90" s="1123" t="s">
        <v>955</v>
      </c>
      <c r="E90" s="1124" t="s">
        <v>956</v>
      </c>
      <c r="F90" s="249"/>
      <c r="G90" s="250"/>
    </row>
    <row r="91" spans="1:7" s="198" customFormat="1" x14ac:dyDescent="0.2">
      <c r="A91" s="1129"/>
      <c r="B91" s="1129" t="s">
        <v>1229</v>
      </c>
      <c r="C91" s="1130" t="s">
        <v>61</v>
      </c>
      <c r="D91" s="1115">
        <v>54600781.67216</v>
      </c>
      <c r="E91" s="1115">
        <v>51526072.003380001</v>
      </c>
      <c r="F91" s="247"/>
      <c r="G91" s="248"/>
    </row>
    <row r="92" spans="1:7" s="198" customFormat="1" x14ac:dyDescent="0.2">
      <c r="A92" s="1129" t="s">
        <v>1230</v>
      </c>
      <c r="B92" s="1129" t="s">
        <v>1231</v>
      </c>
      <c r="C92" s="1130" t="s">
        <v>61</v>
      </c>
      <c r="D92" s="1115">
        <v>50039884.892480001</v>
      </c>
      <c r="E92" s="1115">
        <v>46893584.24989</v>
      </c>
      <c r="F92" s="247"/>
      <c r="G92" s="248"/>
    </row>
    <row r="93" spans="1:7" s="198" customFormat="1" x14ac:dyDescent="0.2">
      <c r="A93" s="1129" t="s">
        <v>1232</v>
      </c>
      <c r="B93" s="1129" t="s">
        <v>1233</v>
      </c>
      <c r="C93" s="1130" t="s">
        <v>61</v>
      </c>
      <c r="D93" s="1115">
        <v>48466569.4133</v>
      </c>
      <c r="E93" s="1115">
        <v>45573083.77595</v>
      </c>
      <c r="F93" s="247"/>
      <c r="G93" s="248"/>
    </row>
    <row r="94" spans="1:7" x14ac:dyDescent="0.2">
      <c r="A94" s="275" t="s">
        <v>1234</v>
      </c>
      <c r="B94" s="275" t="s">
        <v>1235</v>
      </c>
      <c r="C94" s="280" t="s">
        <v>1236</v>
      </c>
      <c r="D94" s="276">
        <v>38539090.098839998</v>
      </c>
      <c r="E94" s="276">
        <v>36047812.79755</v>
      </c>
      <c r="F94" s="249"/>
      <c r="G94" s="250"/>
    </row>
    <row r="95" spans="1:7" x14ac:dyDescent="0.2">
      <c r="A95" s="275" t="s">
        <v>1237</v>
      </c>
      <c r="B95" s="275" t="s">
        <v>1238</v>
      </c>
      <c r="C95" s="280" t="s">
        <v>1239</v>
      </c>
      <c r="D95" s="286">
        <v>10546424.114229999</v>
      </c>
      <c r="E95" s="286">
        <v>10142625.505030001</v>
      </c>
      <c r="F95" s="249"/>
      <c r="G95" s="244"/>
    </row>
    <row r="96" spans="1:7" x14ac:dyDescent="0.2">
      <c r="A96" s="275" t="s">
        <v>1240</v>
      </c>
      <c r="B96" s="275" t="s">
        <v>1241</v>
      </c>
      <c r="C96" s="280" t="s">
        <v>1242</v>
      </c>
      <c r="D96" s="286">
        <v>0</v>
      </c>
      <c r="E96" s="286">
        <v>0</v>
      </c>
      <c r="F96" s="251"/>
      <c r="G96" s="244"/>
    </row>
    <row r="97" spans="1:7" x14ac:dyDescent="0.2">
      <c r="A97" s="275" t="s">
        <v>1243</v>
      </c>
      <c r="B97" s="275" t="s">
        <v>1244</v>
      </c>
      <c r="C97" s="280" t="s">
        <v>1245</v>
      </c>
      <c r="D97" s="286">
        <v>-632739.68614000001</v>
      </c>
      <c r="E97" s="286">
        <v>-632750.89313999994</v>
      </c>
      <c r="F97" s="251"/>
      <c r="G97" s="244"/>
    </row>
    <row r="98" spans="1:7" x14ac:dyDescent="0.2">
      <c r="A98" s="275" t="s">
        <v>1246</v>
      </c>
      <c r="B98" s="275" t="s">
        <v>1247</v>
      </c>
      <c r="C98" s="280" t="s">
        <v>1248</v>
      </c>
      <c r="D98" s="286">
        <v>0</v>
      </c>
      <c r="E98" s="286">
        <v>0</v>
      </c>
      <c r="F98" s="251"/>
      <c r="G98" s="244"/>
    </row>
    <row r="99" spans="1:7" x14ac:dyDescent="0.2">
      <c r="A99" s="275" t="s">
        <v>1249</v>
      </c>
      <c r="B99" s="275" t="s">
        <v>1250</v>
      </c>
      <c r="C99" s="280" t="s">
        <v>1251</v>
      </c>
      <c r="D99" s="286">
        <v>13794.88637</v>
      </c>
      <c r="E99" s="286">
        <v>15396.36651</v>
      </c>
      <c r="F99" s="251"/>
      <c r="G99" s="244"/>
    </row>
    <row r="100" spans="1:7" s="198" customFormat="1" x14ac:dyDescent="0.2">
      <c r="A100" s="1129" t="s">
        <v>1252</v>
      </c>
      <c r="B100" s="1129" t="s">
        <v>1253</v>
      </c>
      <c r="C100" s="1130" t="s">
        <v>61</v>
      </c>
      <c r="D100" s="1115">
        <v>1697052.19019</v>
      </c>
      <c r="E100" s="1115">
        <v>1445746.21108</v>
      </c>
      <c r="F100" s="247"/>
      <c r="G100" s="248"/>
    </row>
    <row r="101" spans="1:7" x14ac:dyDescent="0.2">
      <c r="A101" s="275" t="s">
        <v>1254</v>
      </c>
      <c r="B101" s="275" t="s">
        <v>1255</v>
      </c>
      <c r="C101" s="280" t="s">
        <v>1256</v>
      </c>
      <c r="D101" s="276">
        <v>107303.30525999999</v>
      </c>
      <c r="E101" s="276">
        <v>108386.54843</v>
      </c>
      <c r="F101" s="249"/>
      <c r="G101" s="250"/>
    </row>
    <row r="102" spans="1:7" x14ac:dyDescent="0.2">
      <c r="A102" s="275" t="s">
        <v>1257</v>
      </c>
      <c r="B102" s="275" t="s">
        <v>1258</v>
      </c>
      <c r="C102" s="280" t="s">
        <v>1259</v>
      </c>
      <c r="D102" s="286">
        <v>88679.762199999997</v>
      </c>
      <c r="E102" s="286">
        <v>106137.78836000001</v>
      </c>
      <c r="F102" s="249"/>
      <c r="G102" s="250"/>
    </row>
    <row r="103" spans="1:7" ht="13.5" customHeight="1" x14ac:dyDescent="0.2">
      <c r="A103" s="275" t="s">
        <v>1260</v>
      </c>
      <c r="B103" s="275" t="s">
        <v>1261</v>
      </c>
      <c r="C103" s="280" t="s">
        <v>1262</v>
      </c>
      <c r="D103" s="286">
        <v>349827.59973999998</v>
      </c>
      <c r="E103" s="286">
        <v>253026.67477000001</v>
      </c>
      <c r="F103" s="249"/>
      <c r="G103" s="250"/>
    </row>
    <row r="104" spans="1:7" x14ac:dyDescent="0.2">
      <c r="A104" s="275" t="s">
        <v>1263</v>
      </c>
      <c r="B104" s="275" t="s">
        <v>1264</v>
      </c>
      <c r="C104" s="280" t="s">
        <v>1265</v>
      </c>
      <c r="D104" s="286">
        <v>62011.273930000003</v>
      </c>
      <c r="E104" s="286">
        <v>58115.312239999999</v>
      </c>
      <c r="F104" s="251"/>
      <c r="G104" s="244"/>
    </row>
    <row r="105" spans="1:7" x14ac:dyDescent="0.2">
      <c r="A105" s="275" t="s">
        <v>1266</v>
      </c>
      <c r="B105" s="275" t="s">
        <v>1267</v>
      </c>
      <c r="C105" s="280" t="s">
        <v>1268</v>
      </c>
      <c r="D105" s="286">
        <v>1089230.2490600001</v>
      </c>
      <c r="E105" s="286">
        <v>920079.88728000002</v>
      </c>
      <c r="F105" s="249"/>
      <c r="G105" s="250"/>
    </row>
    <row r="106" spans="1:7" s="198" customFormat="1" x14ac:dyDescent="0.2">
      <c r="A106" s="1129" t="s">
        <v>1272</v>
      </c>
      <c r="B106" s="1129" t="s">
        <v>1273</v>
      </c>
      <c r="C106" s="1130" t="s">
        <v>61</v>
      </c>
      <c r="D106" s="1115">
        <v>-123736.71101</v>
      </c>
      <c r="E106" s="1115">
        <v>-125245.73714</v>
      </c>
      <c r="F106" s="247"/>
      <c r="G106" s="248"/>
    </row>
    <row r="107" spans="1:7" x14ac:dyDescent="0.2">
      <c r="A107" s="275" t="s">
        <v>1274</v>
      </c>
      <c r="B107" s="275" t="s">
        <v>1275</v>
      </c>
      <c r="C107" s="280" t="s">
        <v>61</v>
      </c>
      <c r="D107" s="276">
        <v>114492.81359000001</v>
      </c>
      <c r="E107" s="276">
        <v>119583.29599</v>
      </c>
      <c r="F107" s="249"/>
      <c r="G107" s="244"/>
    </row>
    <row r="108" spans="1:7" x14ac:dyDescent="0.2">
      <c r="A108" s="275" t="s">
        <v>1276</v>
      </c>
      <c r="B108" s="275" t="s">
        <v>1277</v>
      </c>
      <c r="C108" s="280" t="s">
        <v>1278</v>
      </c>
      <c r="D108" s="286">
        <v>0</v>
      </c>
      <c r="E108" s="286">
        <v>0</v>
      </c>
      <c r="F108" s="251"/>
      <c r="G108" s="250"/>
    </row>
    <row r="109" spans="1:7" x14ac:dyDescent="0.2">
      <c r="A109" s="275" t="s">
        <v>1279</v>
      </c>
      <c r="B109" s="275" t="s">
        <v>1280</v>
      </c>
      <c r="C109" s="280" t="s">
        <v>1281</v>
      </c>
      <c r="D109" s="286">
        <v>-238229.5246</v>
      </c>
      <c r="E109" s="286">
        <v>-244829.03313</v>
      </c>
      <c r="F109" s="251"/>
      <c r="G109" s="244"/>
    </row>
    <row r="110" spans="1:7" s="198" customFormat="1" x14ac:dyDescent="0.2">
      <c r="A110" s="1129" t="s">
        <v>1282</v>
      </c>
      <c r="B110" s="1129" t="s">
        <v>1283</v>
      </c>
      <c r="C110" s="1130" t="s">
        <v>61</v>
      </c>
      <c r="D110" s="1115">
        <v>4560896.7796799997</v>
      </c>
      <c r="E110" s="1115">
        <v>4632487.75349</v>
      </c>
      <c r="F110" s="247"/>
      <c r="G110" s="248"/>
    </row>
    <row r="111" spans="1:7" s="198" customFormat="1" x14ac:dyDescent="0.2">
      <c r="A111" s="1129" t="s">
        <v>1284</v>
      </c>
      <c r="B111" s="1129" t="s">
        <v>1285</v>
      </c>
      <c r="C111" s="1130" t="s">
        <v>61</v>
      </c>
      <c r="D111" s="1115">
        <v>14240.189770000001</v>
      </c>
      <c r="E111" s="1115">
        <v>11432.8084</v>
      </c>
      <c r="F111" s="247"/>
      <c r="G111" s="248"/>
    </row>
    <row r="112" spans="1:7" x14ac:dyDescent="0.2">
      <c r="A112" s="275" t="s">
        <v>1286</v>
      </c>
      <c r="B112" s="275" t="s">
        <v>1285</v>
      </c>
      <c r="C112" s="280" t="s">
        <v>1287</v>
      </c>
      <c r="D112" s="276">
        <v>14240.189770000001</v>
      </c>
      <c r="E112" s="276">
        <v>11432.8084</v>
      </c>
      <c r="F112" s="251"/>
      <c r="G112" s="244"/>
    </row>
    <row r="113" spans="1:7" s="198" customFormat="1" x14ac:dyDescent="0.2">
      <c r="A113" s="1129" t="s">
        <v>1288</v>
      </c>
      <c r="B113" s="1129" t="s">
        <v>1289</v>
      </c>
      <c r="C113" s="1130" t="s">
        <v>61</v>
      </c>
      <c r="D113" s="1115">
        <v>663169.88827</v>
      </c>
      <c r="E113" s="1115">
        <v>741530.37806999998</v>
      </c>
      <c r="F113" s="247"/>
      <c r="G113" s="248"/>
    </row>
    <row r="114" spans="1:7" x14ac:dyDescent="0.2">
      <c r="A114" s="275" t="s">
        <v>1290</v>
      </c>
      <c r="B114" s="275" t="s">
        <v>1291</v>
      </c>
      <c r="C114" s="280" t="s">
        <v>1292</v>
      </c>
      <c r="D114" s="276">
        <v>8764.1458500000008</v>
      </c>
      <c r="E114" s="276">
        <v>91152.229080000005</v>
      </c>
      <c r="F114" s="251"/>
      <c r="G114" s="244"/>
    </row>
    <row r="115" spans="1:7" x14ac:dyDescent="0.2">
      <c r="A115" s="275" t="s">
        <v>1293</v>
      </c>
      <c r="B115" s="275" t="s">
        <v>1294</v>
      </c>
      <c r="C115" s="280" t="s">
        <v>1295</v>
      </c>
      <c r="D115" s="286">
        <v>221115.17725000001</v>
      </c>
      <c r="E115" s="286">
        <v>43001.672200000001</v>
      </c>
      <c r="F115" s="251"/>
      <c r="G115" s="244"/>
    </row>
    <row r="116" spans="1:7" x14ac:dyDescent="0.2">
      <c r="A116" s="275" t="s">
        <v>1299</v>
      </c>
      <c r="B116" s="275" t="s">
        <v>1300</v>
      </c>
      <c r="C116" s="280" t="s">
        <v>1301</v>
      </c>
      <c r="D116" s="286">
        <v>523.59047999999996</v>
      </c>
      <c r="E116" s="286">
        <v>309.82</v>
      </c>
      <c r="F116" s="251"/>
      <c r="G116" s="244"/>
    </row>
    <row r="117" spans="1:7" x14ac:dyDescent="0.2">
      <c r="A117" s="275" t="s">
        <v>1308</v>
      </c>
      <c r="B117" s="275" t="s">
        <v>1309</v>
      </c>
      <c r="C117" s="280" t="s">
        <v>1310</v>
      </c>
      <c r="D117" s="286">
        <v>1509.61646</v>
      </c>
      <c r="E117" s="286">
        <v>2200.4061400000001</v>
      </c>
      <c r="F117" s="251"/>
      <c r="G117" s="244"/>
    </row>
    <row r="118" spans="1:7" x14ac:dyDescent="0.2">
      <c r="A118" s="275" t="s">
        <v>1311</v>
      </c>
      <c r="B118" s="275" t="s">
        <v>1312</v>
      </c>
      <c r="C118" s="280" t="s">
        <v>1313</v>
      </c>
      <c r="D118" s="286">
        <v>431257.35823000001</v>
      </c>
      <c r="E118" s="286">
        <v>604866.25064999994</v>
      </c>
      <c r="F118" s="251"/>
      <c r="G118" s="244"/>
    </row>
    <row r="119" spans="1:7" s="198" customFormat="1" x14ac:dyDescent="0.2">
      <c r="A119" s="1129" t="s">
        <v>1314</v>
      </c>
      <c r="B119" s="1129" t="s">
        <v>1315</v>
      </c>
      <c r="C119" s="1130" t="s">
        <v>61</v>
      </c>
      <c r="D119" s="1115">
        <v>3883486.7016400001</v>
      </c>
      <c r="E119" s="1115">
        <v>3879524.56702</v>
      </c>
      <c r="F119" s="247"/>
      <c r="G119" s="248"/>
    </row>
    <row r="120" spans="1:7" x14ac:dyDescent="0.2">
      <c r="A120" s="275" t="s">
        <v>1316</v>
      </c>
      <c r="B120" s="275" t="s">
        <v>1317</v>
      </c>
      <c r="C120" s="280" t="s">
        <v>1318</v>
      </c>
      <c r="D120" s="276">
        <v>22000</v>
      </c>
      <c r="E120" s="276">
        <v>110438.40466</v>
      </c>
      <c r="F120" s="251"/>
      <c r="G120" s="244"/>
    </row>
    <row r="121" spans="1:7" x14ac:dyDescent="0.2">
      <c r="A121" s="275" t="s">
        <v>1325</v>
      </c>
      <c r="B121" s="275" t="s">
        <v>1326</v>
      </c>
      <c r="C121" s="280" t="s">
        <v>1327</v>
      </c>
      <c r="D121" s="286">
        <v>0</v>
      </c>
      <c r="E121" s="286">
        <v>0</v>
      </c>
      <c r="F121" s="251"/>
      <c r="G121" s="244"/>
    </row>
    <row r="122" spans="1:7" x14ac:dyDescent="0.2">
      <c r="A122" s="275" t="s">
        <v>1328</v>
      </c>
      <c r="B122" s="275" t="s">
        <v>1329</v>
      </c>
      <c r="C122" s="280" t="s">
        <v>1330</v>
      </c>
      <c r="D122" s="286">
        <v>1068752.4576300001</v>
      </c>
      <c r="E122" s="286">
        <v>896344.20085999998</v>
      </c>
      <c r="F122" s="249"/>
      <c r="G122" s="250"/>
    </row>
    <row r="123" spans="1:7" x14ac:dyDescent="0.2">
      <c r="A123" s="275" t="s">
        <v>1334</v>
      </c>
      <c r="B123" s="275" t="s">
        <v>1335</v>
      </c>
      <c r="C123" s="280" t="s">
        <v>1336</v>
      </c>
      <c r="D123" s="286">
        <v>99870.794330000004</v>
      </c>
      <c r="E123" s="286">
        <v>83742.534620000006</v>
      </c>
      <c r="F123" s="249"/>
      <c r="G123" s="250"/>
    </row>
    <row r="124" spans="1:7" x14ac:dyDescent="0.2">
      <c r="A124" s="275" t="s">
        <v>1340</v>
      </c>
      <c r="B124" s="275" t="s">
        <v>1341</v>
      </c>
      <c r="C124" s="280" t="s">
        <v>1342</v>
      </c>
      <c r="D124" s="286">
        <v>21475.8</v>
      </c>
      <c r="E124" s="286">
        <v>5219.73531</v>
      </c>
      <c r="F124" s="251"/>
      <c r="G124" s="244"/>
    </row>
    <row r="125" spans="1:7" ht="12.75" customHeight="1" x14ac:dyDescent="0.2">
      <c r="A125" s="275" t="s">
        <v>1343</v>
      </c>
      <c r="B125" s="275" t="s">
        <v>1344</v>
      </c>
      <c r="C125" s="280" t="s">
        <v>1345</v>
      </c>
      <c r="D125" s="286">
        <v>833251.40272000001</v>
      </c>
      <c r="E125" s="286">
        <v>781941.11954999994</v>
      </c>
      <c r="F125" s="249"/>
      <c r="G125" s="250"/>
    </row>
    <row r="126" spans="1:7" ht="12.75" customHeight="1" x14ac:dyDescent="0.2">
      <c r="A126" s="275" t="s">
        <v>1346</v>
      </c>
      <c r="B126" s="275" t="s">
        <v>1347</v>
      </c>
      <c r="C126" s="280" t="s">
        <v>1348</v>
      </c>
      <c r="D126" s="286">
        <v>30565.367999999999</v>
      </c>
      <c r="E126" s="286">
        <v>29682.516869999999</v>
      </c>
      <c r="F126" s="249"/>
      <c r="G126" s="250"/>
    </row>
    <row r="127" spans="1:7" ht="12.75" customHeight="1" x14ac:dyDescent="0.2">
      <c r="A127" s="275" t="s">
        <v>1349</v>
      </c>
      <c r="B127" s="275" t="s">
        <v>1133</v>
      </c>
      <c r="C127" s="280" t="s">
        <v>1134</v>
      </c>
      <c r="D127" s="286">
        <v>332820.85392000002</v>
      </c>
      <c r="E127" s="286">
        <v>306102.22304000001</v>
      </c>
      <c r="F127" s="249"/>
      <c r="G127" s="250"/>
    </row>
    <row r="128" spans="1:7" ht="12.75" customHeight="1" x14ac:dyDescent="0.2">
      <c r="A128" s="275" t="s">
        <v>1350</v>
      </c>
      <c r="B128" s="275" t="s">
        <v>1136</v>
      </c>
      <c r="C128" s="280" t="s">
        <v>1137</v>
      </c>
      <c r="D128" s="286">
        <v>146850.614</v>
      </c>
      <c r="E128" s="286">
        <v>135804.1796</v>
      </c>
      <c r="F128" s="249"/>
      <c r="G128" s="250"/>
    </row>
    <row r="129" spans="1:7" ht="12.75" customHeight="1" x14ac:dyDescent="0.2">
      <c r="A129" s="275" t="s">
        <v>1351</v>
      </c>
      <c r="B129" s="275" t="s">
        <v>1139</v>
      </c>
      <c r="C129" s="280" t="s">
        <v>1140</v>
      </c>
      <c r="D129" s="286">
        <v>0</v>
      </c>
      <c r="E129" s="286">
        <v>0</v>
      </c>
      <c r="F129" s="249"/>
      <c r="G129" s="250"/>
    </row>
    <row r="130" spans="1:7" ht="12.75" customHeight="1" x14ac:dyDescent="0.2">
      <c r="A130" s="275" t="s">
        <v>1352</v>
      </c>
      <c r="B130" s="275" t="s">
        <v>1142</v>
      </c>
      <c r="C130" s="280" t="s">
        <v>1143</v>
      </c>
      <c r="D130" s="286">
        <v>7957.616</v>
      </c>
      <c r="E130" s="286">
        <v>2869.7747800000002</v>
      </c>
      <c r="F130" s="251"/>
      <c r="G130" s="244"/>
    </row>
    <row r="131" spans="1:7" ht="12.75" customHeight="1" x14ac:dyDescent="0.2">
      <c r="A131" s="275" t="s">
        <v>1353</v>
      </c>
      <c r="B131" s="275" t="s">
        <v>1145</v>
      </c>
      <c r="C131" s="280" t="s">
        <v>1146</v>
      </c>
      <c r="D131" s="286">
        <v>106080.59</v>
      </c>
      <c r="E131" s="286">
        <v>93398.574999999997</v>
      </c>
      <c r="F131" s="249"/>
      <c r="G131" s="250"/>
    </row>
    <row r="132" spans="1:7" ht="12.75" customHeight="1" x14ac:dyDescent="0.2">
      <c r="A132" s="275" t="s">
        <v>1354</v>
      </c>
      <c r="B132" s="275" t="s">
        <v>62</v>
      </c>
      <c r="C132" s="280" t="s">
        <v>1148</v>
      </c>
      <c r="D132" s="286">
        <v>18378.139200000001</v>
      </c>
      <c r="E132" s="286">
        <v>15293.56673</v>
      </c>
      <c r="F132" s="251"/>
      <c r="G132" s="244"/>
    </row>
    <row r="133" spans="1:7" ht="12.75" customHeight="1" x14ac:dyDescent="0.2">
      <c r="A133" s="275" t="s">
        <v>1355</v>
      </c>
      <c r="B133" s="275" t="s">
        <v>1356</v>
      </c>
      <c r="C133" s="280" t="s">
        <v>1357</v>
      </c>
      <c r="D133" s="286">
        <v>0</v>
      </c>
      <c r="E133" s="286">
        <v>38.311540000000001</v>
      </c>
      <c r="F133" s="249"/>
      <c r="G133" s="250"/>
    </row>
    <row r="134" spans="1:7" ht="12.75" customHeight="1" x14ac:dyDescent="0.2">
      <c r="A134" s="275" t="s">
        <v>1358</v>
      </c>
      <c r="B134" s="275" t="s">
        <v>1359</v>
      </c>
      <c r="C134" s="280" t="s">
        <v>1360</v>
      </c>
      <c r="D134" s="286">
        <v>1049.25863</v>
      </c>
      <c r="E134" s="286">
        <v>6702.2447099999999</v>
      </c>
      <c r="F134" s="251"/>
      <c r="G134" s="244"/>
    </row>
    <row r="135" spans="1:7" ht="12.75" customHeight="1" x14ac:dyDescent="0.2">
      <c r="A135" s="275" t="s">
        <v>1361</v>
      </c>
      <c r="B135" s="275" t="s">
        <v>1362</v>
      </c>
      <c r="C135" s="280" t="s">
        <v>1363</v>
      </c>
      <c r="D135" s="286">
        <v>24165.14127</v>
      </c>
      <c r="E135" s="286">
        <v>18867.520779999999</v>
      </c>
      <c r="F135" s="249"/>
      <c r="G135" s="250"/>
    </row>
    <row r="136" spans="1:7" ht="12.75" customHeight="1" x14ac:dyDescent="0.2">
      <c r="A136" s="275" t="s">
        <v>1377</v>
      </c>
      <c r="B136" s="275" t="s">
        <v>1378</v>
      </c>
      <c r="C136" s="280" t="s">
        <v>1379</v>
      </c>
      <c r="D136" s="286">
        <v>242246.90184000001</v>
      </c>
      <c r="E136" s="286">
        <v>367907.04759999999</v>
      </c>
      <c r="F136" s="251"/>
      <c r="G136" s="244"/>
    </row>
    <row r="137" spans="1:7" ht="12.75" customHeight="1" x14ac:dyDescent="0.2">
      <c r="A137" s="277" t="s">
        <v>1381</v>
      </c>
      <c r="B137" s="275" t="s">
        <v>1382</v>
      </c>
      <c r="C137" s="280" t="s">
        <v>1383</v>
      </c>
      <c r="D137" s="286">
        <v>33326.347099999999</v>
      </c>
      <c r="E137" s="286">
        <v>26278.967629999999</v>
      </c>
      <c r="F137" s="249"/>
      <c r="G137" s="250"/>
    </row>
    <row r="138" spans="1:7" ht="12.75" customHeight="1" x14ac:dyDescent="0.2">
      <c r="A138" s="275" t="s">
        <v>1384</v>
      </c>
      <c r="B138" s="275" t="s">
        <v>1385</v>
      </c>
      <c r="C138" s="280" t="s">
        <v>1386</v>
      </c>
      <c r="D138" s="286">
        <v>31981.430779999999</v>
      </c>
      <c r="E138" s="286">
        <v>61127.651559999998</v>
      </c>
      <c r="F138" s="251"/>
      <c r="G138" s="244"/>
    </row>
    <row r="139" spans="1:7" ht="12.75" customHeight="1" x14ac:dyDescent="0.2">
      <c r="A139" s="275" t="s">
        <v>1387</v>
      </c>
      <c r="B139" s="275" t="s">
        <v>1388</v>
      </c>
      <c r="C139" s="280" t="s">
        <v>1389</v>
      </c>
      <c r="D139" s="286">
        <v>764155.99280000001</v>
      </c>
      <c r="E139" s="286">
        <v>838718.42871999997</v>
      </c>
      <c r="F139" s="249"/>
      <c r="G139" s="250"/>
    </row>
    <row r="140" spans="1:7" ht="12.75" customHeight="1" x14ac:dyDescent="0.2">
      <c r="A140" s="1117" t="s">
        <v>1390</v>
      </c>
      <c r="B140" s="1117" t="s">
        <v>1391</v>
      </c>
      <c r="C140" s="1118" t="s">
        <v>1392</v>
      </c>
      <c r="D140" s="1119">
        <v>98557.993419999999</v>
      </c>
      <c r="E140" s="1119">
        <v>99047.563460000005</v>
      </c>
      <c r="F140" s="251"/>
      <c r="G140" s="244"/>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3" firstPageNumber="472" fitToHeight="2" orientation="portrait" useFirstPageNumber="1" r:id="rId1"/>
  <headerFooter>
    <oddHeader>&amp;L&amp;"Tahoma,Kurzíva"Závěrečný účet Moravskoslezského kraje za rok 2024&amp;R&amp;"Tahoma,Kurzíva"Tabulka č. 38</oddHeader>
    <oddFooter>&amp;C&amp;"Tahoma,Obyčejné"&amp;P</oddFooter>
  </headerFooter>
  <rowBreaks count="1" manualBreakCount="1">
    <brk id="74" max="6"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6E5AC-ED29-433B-89F6-9B259418E696}">
  <sheetPr>
    <pageSetUpPr fitToPage="1"/>
  </sheetPr>
  <dimension ref="A1:G85"/>
  <sheetViews>
    <sheetView showGridLines="0" zoomScaleNormal="100" zoomScaleSheetLayoutView="100" workbookViewId="0">
      <selection activeCell="E168" sqref="E168"/>
    </sheetView>
  </sheetViews>
  <sheetFormatPr defaultColWidth="9.28515625" defaultRowHeight="12.75" x14ac:dyDescent="0.2"/>
  <cols>
    <col min="1" max="1" width="6.7109375" style="194" customWidth="1"/>
    <col min="2" max="2" width="58.42578125" style="194" customWidth="1"/>
    <col min="3" max="3" width="8.5703125" style="117" customWidth="1"/>
    <col min="4" max="7" width="15.42578125" style="194" customWidth="1"/>
    <col min="8" max="16384" width="9.28515625" style="194"/>
  </cols>
  <sheetData>
    <row r="1" spans="1:7" s="258" customFormat="1" ht="18" customHeight="1" x14ac:dyDescent="0.2">
      <c r="A1" s="1449" t="s">
        <v>4770</v>
      </c>
      <c r="B1" s="1449"/>
      <c r="C1" s="1449"/>
      <c r="D1" s="1449"/>
      <c r="E1" s="1449"/>
      <c r="F1" s="1449"/>
      <c r="G1" s="1449"/>
    </row>
    <row r="2" spans="1:7" s="258" customFormat="1" ht="18" customHeight="1" x14ac:dyDescent="0.2">
      <c r="A2" s="1449" t="s">
        <v>1395</v>
      </c>
      <c r="B2" s="1449"/>
      <c r="C2" s="1449"/>
      <c r="D2" s="1449"/>
      <c r="E2" s="1449"/>
      <c r="F2" s="1449"/>
      <c r="G2" s="1449"/>
    </row>
    <row r="4" spans="1:7" ht="12.75" customHeight="1" x14ac:dyDescent="0.2">
      <c r="A4" s="482"/>
      <c r="B4" s="483"/>
      <c r="C4" s="387"/>
      <c r="D4" s="1144">
        <v>1</v>
      </c>
      <c r="E4" s="1144">
        <v>2</v>
      </c>
      <c r="F4" s="1144">
        <v>3</v>
      </c>
      <c r="G4" s="1144">
        <v>4</v>
      </c>
    </row>
    <row r="5" spans="1:7" s="195" customFormat="1" ht="12.75" customHeight="1" x14ac:dyDescent="0.2">
      <c r="A5" s="1471" t="s">
        <v>952</v>
      </c>
      <c r="B5" s="1472"/>
      <c r="C5" s="1475" t="s">
        <v>953</v>
      </c>
      <c r="D5" s="1477" t="s">
        <v>1396</v>
      </c>
      <c r="E5" s="1477"/>
      <c r="F5" s="1477" t="s">
        <v>1397</v>
      </c>
      <c r="G5" s="1477"/>
    </row>
    <row r="6" spans="1:7" s="195" customFormat="1" ht="21" x14ac:dyDescent="0.2">
      <c r="A6" s="1473"/>
      <c r="B6" s="1474"/>
      <c r="C6" s="1476"/>
      <c r="D6" s="1145" t="s">
        <v>1398</v>
      </c>
      <c r="E6" s="1145" t="s">
        <v>1399</v>
      </c>
      <c r="F6" s="1146" t="s">
        <v>1398</v>
      </c>
      <c r="G6" s="1146" t="s">
        <v>1399</v>
      </c>
    </row>
    <row r="7" spans="1:7" s="195" customFormat="1" x14ac:dyDescent="0.2">
      <c r="A7" s="1129" t="s">
        <v>961</v>
      </c>
      <c r="B7" s="1129" t="s">
        <v>1400</v>
      </c>
      <c r="C7" s="1130" t="s">
        <v>61</v>
      </c>
      <c r="D7" s="1147">
        <v>24321380.602770001</v>
      </c>
      <c r="E7" s="1147">
        <v>328032.56289</v>
      </c>
      <c r="F7" s="1147">
        <v>22342047.780949999</v>
      </c>
      <c r="G7" s="1147">
        <v>298599.93014000001</v>
      </c>
    </row>
    <row r="8" spans="1:7" x14ac:dyDescent="0.2">
      <c r="A8" s="1113" t="s">
        <v>963</v>
      </c>
      <c r="B8" s="1113" t="s">
        <v>1401</v>
      </c>
      <c r="C8" s="1134" t="s">
        <v>61</v>
      </c>
      <c r="D8" s="1147">
        <v>24267080.018780001</v>
      </c>
      <c r="E8" s="1147">
        <v>326674.10132000002</v>
      </c>
      <c r="F8" s="1147">
        <v>22293324.431480002</v>
      </c>
      <c r="G8" s="1147">
        <v>297130.91366999998</v>
      </c>
    </row>
    <row r="9" spans="1:7" x14ac:dyDescent="0.2">
      <c r="A9" s="1120" t="s">
        <v>965</v>
      </c>
      <c r="B9" s="1120" t="s">
        <v>1402</v>
      </c>
      <c r="C9" s="1137" t="s">
        <v>1403</v>
      </c>
      <c r="D9" s="281">
        <v>2467098.5503400001</v>
      </c>
      <c r="E9" s="281">
        <v>64213.701760000004</v>
      </c>
      <c r="F9" s="281">
        <v>2311242.51498</v>
      </c>
      <c r="G9" s="281">
        <v>61247.095390000002</v>
      </c>
    </row>
    <row r="10" spans="1:7" x14ac:dyDescent="0.2">
      <c r="A10" s="275" t="s">
        <v>968</v>
      </c>
      <c r="B10" s="275" t="s">
        <v>1404</v>
      </c>
      <c r="C10" s="280" t="s">
        <v>1405</v>
      </c>
      <c r="D10" s="281">
        <v>749818.66955999995</v>
      </c>
      <c r="E10" s="281">
        <v>60137.116990000002</v>
      </c>
      <c r="F10" s="281">
        <v>669938.56426000001</v>
      </c>
      <c r="G10" s="281">
        <v>48124.472829999999</v>
      </c>
    </row>
    <row r="11" spans="1:7" x14ac:dyDescent="0.2">
      <c r="A11" s="275" t="s">
        <v>971</v>
      </c>
      <c r="B11" s="275" t="s">
        <v>1406</v>
      </c>
      <c r="C11" s="280" t="s">
        <v>1407</v>
      </c>
      <c r="D11" s="281">
        <v>247.06388000000001</v>
      </c>
      <c r="E11" s="281">
        <v>76.339129999999997</v>
      </c>
      <c r="F11" s="281">
        <v>223.48976999999999</v>
      </c>
      <c r="G11" s="281">
        <v>104.07380000000001</v>
      </c>
    </row>
    <row r="12" spans="1:7" x14ac:dyDescent="0.2">
      <c r="A12" s="275" t="s">
        <v>974</v>
      </c>
      <c r="B12" s="275" t="s">
        <v>1408</v>
      </c>
      <c r="C12" s="280" t="s">
        <v>1409</v>
      </c>
      <c r="D12" s="281">
        <v>628211.49578999996</v>
      </c>
      <c r="E12" s="281">
        <v>28121.572670000001</v>
      </c>
      <c r="F12" s="281">
        <v>614951.85615000001</v>
      </c>
      <c r="G12" s="281">
        <v>25529.674869999999</v>
      </c>
    </row>
    <row r="13" spans="1:7" x14ac:dyDescent="0.2">
      <c r="A13" s="275" t="s">
        <v>977</v>
      </c>
      <c r="B13" s="275" t="s">
        <v>1410</v>
      </c>
      <c r="C13" s="280" t="s">
        <v>1411</v>
      </c>
      <c r="D13" s="281">
        <v>-12310.549859999999</v>
      </c>
      <c r="E13" s="281"/>
      <c r="F13" s="281">
        <v>-15242.993039999999</v>
      </c>
      <c r="G13" s="281"/>
    </row>
    <row r="14" spans="1:7" x14ac:dyDescent="0.2">
      <c r="A14" s="275" t="s">
        <v>980</v>
      </c>
      <c r="B14" s="275" t="s">
        <v>1412</v>
      </c>
      <c r="C14" s="280" t="s">
        <v>1413</v>
      </c>
      <c r="D14" s="281">
        <v>-58647.288039999999</v>
      </c>
      <c r="E14" s="281">
        <v>-4486.71198</v>
      </c>
      <c r="F14" s="281">
        <v>-57763.471660000003</v>
      </c>
      <c r="G14" s="281">
        <v>-3999.0277000000001</v>
      </c>
    </row>
    <row r="15" spans="1:7" x14ac:dyDescent="0.2">
      <c r="A15" s="275" t="s">
        <v>983</v>
      </c>
      <c r="B15" s="275" t="s">
        <v>1414</v>
      </c>
      <c r="C15" s="280" t="s">
        <v>1415</v>
      </c>
      <c r="D15" s="281">
        <v>929.35379999999998</v>
      </c>
      <c r="E15" s="281">
        <v>2845.9254599999999</v>
      </c>
      <c r="F15" s="281">
        <v>-51.144379999999998</v>
      </c>
      <c r="G15" s="281">
        <v>3336.0223500000002</v>
      </c>
    </row>
    <row r="16" spans="1:7" x14ac:dyDescent="0.2">
      <c r="A16" s="275" t="s">
        <v>986</v>
      </c>
      <c r="B16" s="275" t="s">
        <v>155</v>
      </c>
      <c r="C16" s="280" t="s">
        <v>1416</v>
      </c>
      <c r="D16" s="281">
        <v>1362190.5318100001</v>
      </c>
      <c r="E16" s="281">
        <v>8617.8718499999995</v>
      </c>
      <c r="F16" s="281">
        <v>1060406.9252500001</v>
      </c>
      <c r="G16" s="281">
        <v>12510.122950000001</v>
      </c>
    </row>
    <row r="17" spans="1:7" x14ac:dyDescent="0.2">
      <c r="A17" s="275" t="s">
        <v>989</v>
      </c>
      <c r="B17" s="275" t="s">
        <v>141</v>
      </c>
      <c r="C17" s="280" t="s">
        <v>1417</v>
      </c>
      <c r="D17" s="281">
        <v>65564.785680000001</v>
      </c>
      <c r="E17" s="281">
        <v>81.194590000000005</v>
      </c>
      <c r="F17" s="281">
        <v>60725.728669999997</v>
      </c>
      <c r="G17" s="281">
        <v>72.935890000000001</v>
      </c>
    </row>
    <row r="18" spans="1:7" x14ac:dyDescent="0.2">
      <c r="A18" s="275" t="s">
        <v>1418</v>
      </c>
      <c r="B18" s="275" t="s">
        <v>1419</v>
      </c>
      <c r="C18" s="280" t="s">
        <v>1420</v>
      </c>
      <c r="D18" s="281">
        <v>5566.6642400000001</v>
      </c>
      <c r="E18" s="281">
        <v>84.318539999999999</v>
      </c>
      <c r="F18" s="281">
        <v>4018.5812000000001</v>
      </c>
      <c r="G18" s="281">
        <v>122.28712</v>
      </c>
    </row>
    <row r="19" spans="1:7" x14ac:dyDescent="0.2">
      <c r="A19" s="275" t="s">
        <v>1421</v>
      </c>
      <c r="B19" s="275" t="s">
        <v>1422</v>
      </c>
      <c r="C19" s="280" t="s">
        <v>1423</v>
      </c>
      <c r="D19" s="281">
        <v>-28969.583729999998</v>
      </c>
      <c r="E19" s="281">
        <v>-2183.8794600000001</v>
      </c>
      <c r="F19" s="281">
        <v>-32009.444230000001</v>
      </c>
      <c r="G19" s="281">
        <v>-1294.48101</v>
      </c>
    </row>
    <row r="20" spans="1:7" x14ac:dyDescent="0.2">
      <c r="A20" s="275" t="s">
        <v>1424</v>
      </c>
      <c r="B20" s="275" t="s">
        <v>1425</v>
      </c>
      <c r="C20" s="280" t="s">
        <v>1426</v>
      </c>
      <c r="D20" s="281">
        <v>1252352.17343</v>
      </c>
      <c r="E20" s="281">
        <v>27182.275559999998</v>
      </c>
      <c r="F20" s="281">
        <v>1091895.32247</v>
      </c>
      <c r="G20" s="281">
        <v>24557.929209999998</v>
      </c>
    </row>
    <row r="21" spans="1:7" x14ac:dyDescent="0.2">
      <c r="A21" s="275" t="s">
        <v>1427</v>
      </c>
      <c r="B21" s="275" t="s">
        <v>1428</v>
      </c>
      <c r="C21" s="280" t="s">
        <v>1429</v>
      </c>
      <c r="D21" s="281">
        <v>11926971.142209999</v>
      </c>
      <c r="E21" s="281">
        <v>91682.05472</v>
      </c>
      <c r="F21" s="281">
        <v>11020657.759880001</v>
      </c>
      <c r="G21" s="281">
        <v>79134.682780000003</v>
      </c>
    </row>
    <row r="22" spans="1:7" x14ac:dyDescent="0.2">
      <c r="A22" s="275" t="s">
        <v>1430</v>
      </c>
      <c r="B22" s="275" t="s">
        <v>1431</v>
      </c>
      <c r="C22" s="280" t="s">
        <v>1432</v>
      </c>
      <c r="D22" s="281">
        <v>3912904.6668600002</v>
      </c>
      <c r="E22" s="281">
        <v>27575.39863</v>
      </c>
      <c r="F22" s="281">
        <v>3604161.2226</v>
      </c>
      <c r="G22" s="281">
        <v>23936.299360000001</v>
      </c>
    </row>
    <row r="23" spans="1:7" x14ac:dyDescent="0.2">
      <c r="A23" s="275" t="s">
        <v>1433</v>
      </c>
      <c r="B23" s="275" t="s">
        <v>1434</v>
      </c>
      <c r="C23" s="280" t="s">
        <v>1435</v>
      </c>
      <c r="D23" s="281">
        <v>48825.371290000003</v>
      </c>
      <c r="E23" s="281">
        <v>287.90156000000002</v>
      </c>
      <c r="F23" s="281">
        <v>45293.935700000002</v>
      </c>
      <c r="G23" s="281">
        <v>256.61347999999998</v>
      </c>
    </row>
    <row r="24" spans="1:7" x14ac:dyDescent="0.2">
      <c r="A24" s="275" t="s">
        <v>1436</v>
      </c>
      <c r="B24" s="275" t="s">
        <v>1437</v>
      </c>
      <c r="C24" s="280" t="s">
        <v>1438</v>
      </c>
      <c r="D24" s="281">
        <v>267975.36803999997</v>
      </c>
      <c r="E24" s="281">
        <v>1796.28235</v>
      </c>
      <c r="F24" s="281">
        <v>353466.5209</v>
      </c>
      <c r="G24" s="281">
        <v>2244.8273199999999</v>
      </c>
    </row>
    <row r="25" spans="1:7" x14ac:dyDescent="0.2">
      <c r="A25" s="275" t="s">
        <v>1439</v>
      </c>
      <c r="B25" s="275" t="s">
        <v>1440</v>
      </c>
      <c r="C25" s="280" t="s">
        <v>1441</v>
      </c>
      <c r="D25" s="281">
        <v>4923.5895</v>
      </c>
      <c r="E25" s="281">
        <v>1.0207999999999999</v>
      </c>
      <c r="F25" s="281">
        <v>5331.2453400000004</v>
      </c>
      <c r="G25" s="281">
        <v>4.9845499999999996</v>
      </c>
    </row>
    <row r="26" spans="1:7" x14ac:dyDescent="0.2">
      <c r="A26" s="275" t="s">
        <v>1442</v>
      </c>
      <c r="B26" s="275" t="s">
        <v>1443</v>
      </c>
      <c r="C26" s="280" t="s">
        <v>1444</v>
      </c>
      <c r="D26" s="281">
        <v>23.632999999999999</v>
      </c>
      <c r="E26" s="281">
        <v>32.541499999999999</v>
      </c>
      <c r="F26" s="281">
        <v>29.5639</v>
      </c>
      <c r="G26" s="281">
        <v>43.842100000000002</v>
      </c>
    </row>
    <row r="27" spans="1:7" x14ac:dyDescent="0.2">
      <c r="A27" s="275" t="s">
        <v>1445</v>
      </c>
      <c r="B27" s="275" t="s">
        <v>1446</v>
      </c>
      <c r="C27" s="280" t="s">
        <v>1447</v>
      </c>
      <c r="D27" s="281">
        <v>13.468</v>
      </c>
      <c r="E27" s="281"/>
      <c r="F27" s="281">
        <v>4.3789999999999996</v>
      </c>
      <c r="G27" s="281"/>
    </row>
    <row r="28" spans="1:7" x14ac:dyDescent="0.2">
      <c r="A28" s="275" t="s">
        <v>1448</v>
      </c>
      <c r="B28" s="275" t="s">
        <v>1449</v>
      </c>
      <c r="C28" s="280" t="s">
        <v>1450</v>
      </c>
      <c r="D28" s="281">
        <v>3078.48299</v>
      </c>
      <c r="E28" s="281">
        <v>106.88889</v>
      </c>
      <c r="F28" s="281">
        <v>2079.0471200000002</v>
      </c>
      <c r="G28" s="281">
        <v>131.17491000000001</v>
      </c>
    </row>
    <row r="29" spans="1:7" x14ac:dyDescent="0.2">
      <c r="A29" s="275" t="s">
        <v>1451</v>
      </c>
      <c r="B29" s="275" t="s">
        <v>1452</v>
      </c>
      <c r="C29" s="280" t="s">
        <v>1453</v>
      </c>
      <c r="D29" s="281">
        <v>18.635999999999999</v>
      </c>
      <c r="E29" s="281">
        <v>0.41499999999999998</v>
      </c>
      <c r="F29" s="281">
        <v>15.366</v>
      </c>
      <c r="G29" s="281">
        <v>1.6659999999999999</v>
      </c>
    </row>
    <row r="30" spans="1:7" x14ac:dyDescent="0.2">
      <c r="A30" s="275" t="s">
        <v>1454</v>
      </c>
      <c r="B30" s="275" t="s">
        <v>1455</v>
      </c>
      <c r="C30" s="280" t="s">
        <v>1456</v>
      </c>
      <c r="D30" s="281">
        <v>573.35592999999994</v>
      </c>
      <c r="E30" s="281">
        <v>1.57</v>
      </c>
      <c r="F30" s="281">
        <v>1383.046</v>
      </c>
      <c r="G30" s="281">
        <v>1.821</v>
      </c>
    </row>
    <row r="31" spans="1:7" x14ac:dyDescent="0.2">
      <c r="A31" s="275" t="s">
        <v>1457</v>
      </c>
      <c r="B31" s="275" t="s">
        <v>1458</v>
      </c>
      <c r="C31" s="280" t="s">
        <v>1459</v>
      </c>
      <c r="D31" s="281"/>
      <c r="E31" s="281"/>
      <c r="F31" s="281">
        <v>1.548</v>
      </c>
      <c r="G31" s="281"/>
    </row>
    <row r="32" spans="1:7" x14ac:dyDescent="0.2">
      <c r="A32" s="275" t="s">
        <v>1460</v>
      </c>
      <c r="B32" s="275" t="s">
        <v>1461</v>
      </c>
      <c r="C32" s="280" t="s">
        <v>1462</v>
      </c>
      <c r="D32" s="281">
        <v>33195.893309999999</v>
      </c>
      <c r="E32" s="281">
        <v>737.92624999999998</v>
      </c>
      <c r="F32" s="281">
        <v>32391.421709999999</v>
      </c>
      <c r="G32" s="281">
        <v>774.96230000000003</v>
      </c>
    </row>
    <row r="33" spans="1:7" x14ac:dyDescent="0.2">
      <c r="A33" s="275" t="s">
        <v>1463</v>
      </c>
      <c r="B33" s="275" t="s">
        <v>1464</v>
      </c>
      <c r="C33" s="280" t="s">
        <v>1465</v>
      </c>
      <c r="D33" s="281">
        <v>13448.262720000001</v>
      </c>
      <c r="E33" s="281">
        <v>400.17946999999998</v>
      </c>
      <c r="F33" s="281">
        <v>5907.9591799999998</v>
      </c>
      <c r="G33" s="281">
        <v>111.01754</v>
      </c>
    </row>
    <row r="34" spans="1:7" x14ac:dyDescent="0.2">
      <c r="A34" s="275" t="s">
        <v>1466</v>
      </c>
      <c r="B34" s="275" t="s">
        <v>1467</v>
      </c>
      <c r="C34" s="280" t="s">
        <v>1468</v>
      </c>
      <c r="D34" s="281">
        <v>3085.1489700000002</v>
      </c>
      <c r="E34" s="281">
        <v>49</v>
      </c>
      <c r="F34" s="281">
        <v>1373.86202</v>
      </c>
      <c r="G34" s="281">
        <v>254.12449000000001</v>
      </c>
    </row>
    <row r="35" spans="1:7" x14ac:dyDescent="0.2">
      <c r="A35" s="275" t="s">
        <v>1469</v>
      </c>
      <c r="B35" s="275" t="s">
        <v>1470</v>
      </c>
      <c r="C35" s="280" t="s">
        <v>1471</v>
      </c>
      <c r="D35" s="281">
        <v>1135400.83892</v>
      </c>
      <c r="E35" s="281">
        <v>14191.26604</v>
      </c>
      <c r="F35" s="281">
        <v>1046119.13113</v>
      </c>
      <c r="G35" s="281">
        <v>13928.45343</v>
      </c>
    </row>
    <row r="36" spans="1:7" x14ac:dyDescent="0.2">
      <c r="A36" s="275" t="s">
        <v>1472</v>
      </c>
      <c r="B36" s="275" t="s">
        <v>1473</v>
      </c>
      <c r="C36" s="280" t="s">
        <v>1474</v>
      </c>
      <c r="D36" s="281"/>
      <c r="E36" s="281"/>
      <c r="F36" s="281"/>
      <c r="G36" s="281"/>
    </row>
    <row r="37" spans="1:7" x14ac:dyDescent="0.2">
      <c r="A37" s="275" t="s">
        <v>1475</v>
      </c>
      <c r="B37" s="275" t="s">
        <v>1476</v>
      </c>
      <c r="C37" s="280" t="s">
        <v>1477</v>
      </c>
      <c r="D37" s="281">
        <v>1022.5571</v>
      </c>
      <c r="E37" s="281"/>
      <c r="F37" s="281">
        <v>100.02828</v>
      </c>
      <c r="G37" s="281">
        <v>3.8755099999999998</v>
      </c>
    </row>
    <row r="38" spans="1:7" x14ac:dyDescent="0.2">
      <c r="A38" s="275" t="s">
        <v>1478</v>
      </c>
      <c r="B38" s="275" t="s">
        <v>1479</v>
      </c>
      <c r="C38" s="280" t="s">
        <v>1480</v>
      </c>
      <c r="D38" s="281"/>
      <c r="E38" s="281"/>
      <c r="F38" s="281"/>
      <c r="G38" s="281"/>
    </row>
    <row r="39" spans="1:7" x14ac:dyDescent="0.2">
      <c r="A39" s="275" t="s">
        <v>1481</v>
      </c>
      <c r="B39" s="275" t="s">
        <v>1482</v>
      </c>
      <c r="C39" s="280" t="s">
        <v>1483</v>
      </c>
      <c r="D39" s="281">
        <v>2807.3813700000001</v>
      </c>
      <c r="E39" s="281"/>
      <c r="F39" s="281">
        <v>-1803.6447800000001</v>
      </c>
      <c r="G39" s="281">
        <v>126.73</v>
      </c>
    </row>
    <row r="40" spans="1:7" x14ac:dyDescent="0.2">
      <c r="A40" s="275" t="s">
        <v>1484</v>
      </c>
      <c r="B40" s="275" t="s">
        <v>1485</v>
      </c>
      <c r="C40" s="280" t="s">
        <v>1486</v>
      </c>
      <c r="D40" s="281">
        <v>1341.3371199999999</v>
      </c>
      <c r="E40" s="281">
        <v>-112.44208</v>
      </c>
      <c r="F40" s="281">
        <v>325.54615000000001</v>
      </c>
      <c r="G40" s="281">
        <v>-81.163139999999999</v>
      </c>
    </row>
    <row r="41" spans="1:7" x14ac:dyDescent="0.2">
      <c r="A41" s="275" t="s">
        <v>1487</v>
      </c>
      <c r="B41" s="275" t="s">
        <v>1488</v>
      </c>
      <c r="C41" s="280" t="s">
        <v>1489</v>
      </c>
      <c r="D41" s="281">
        <v>7812.3688300000003</v>
      </c>
      <c r="E41" s="281">
        <v>43.094499999999996</v>
      </c>
      <c r="F41" s="281">
        <v>6437.7684499999996</v>
      </c>
      <c r="G41" s="281">
        <v>57.908900000000003</v>
      </c>
    </row>
    <row r="42" spans="1:7" x14ac:dyDescent="0.2">
      <c r="A42" s="275" t="s">
        <v>1490</v>
      </c>
      <c r="B42" s="275" t="s">
        <v>1491</v>
      </c>
      <c r="C42" s="280" t="s">
        <v>1492</v>
      </c>
      <c r="D42" s="281">
        <v>372802.27565999998</v>
      </c>
      <c r="E42" s="281">
        <v>3197.3022099999998</v>
      </c>
      <c r="F42" s="281">
        <v>369060.75650000002</v>
      </c>
      <c r="G42" s="281">
        <v>3580.7038499999999</v>
      </c>
    </row>
    <row r="43" spans="1:7" x14ac:dyDescent="0.2">
      <c r="A43" s="275" t="s">
        <v>1493</v>
      </c>
      <c r="B43" s="275" t="s">
        <v>1494</v>
      </c>
      <c r="C43" s="280" t="s">
        <v>1495</v>
      </c>
      <c r="D43" s="281">
        <v>98804.374060000002</v>
      </c>
      <c r="E43" s="281">
        <v>1993.9763700000001</v>
      </c>
      <c r="F43" s="281">
        <v>92652.038960000005</v>
      </c>
      <c r="G43" s="281">
        <v>2307.28359</v>
      </c>
    </row>
    <row r="44" spans="1:7" x14ac:dyDescent="0.2">
      <c r="A44" s="1113" t="s">
        <v>992</v>
      </c>
      <c r="B44" s="1113" t="s">
        <v>1496</v>
      </c>
      <c r="C44" s="1134" t="s">
        <v>61</v>
      </c>
      <c r="D44" s="1147">
        <v>15244.50553</v>
      </c>
      <c r="E44" s="1147">
        <v>64.999009999999998</v>
      </c>
      <c r="F44" s="1147">
        <v>17635.791580000001</v>
      </c>
      <c r="G44" s="1147">
        <v>35.766910000000003</v>
      </c>
    </row>
    <row r="45" spans="1:7" x14ac:dyDescent="0.2">
      <c r="A45" s="275" t="s">
        <v>994</v>
      </c>
      <c r="B45" s="275" t="s">
        <v>1497</v>
      </c>
      <c r="C45" s="280" t="s">
        <v>1498</v>
      </c>
      <c r="D45" s="281"/>
      <c r="E45" s="281"/>
      <c r="F45" s="281"/>
      <c r="G45" s="281"/>
    </row>
    <row r="46" spans="1:7" x14ac:dyDescent="0.2">
      <c r="A46" s="275" t="s">
        <v>996</v>
      </c>
      <c r="B46" s="275" t="s">
        <v>1499</v>
      </c>
      <c r="C46" s="280" t="s">
        <v>1500</v>
      </c>
      <c r="D46" s="281">
        <v>10074.11673</v>
      </c>
      <c r="E46" s="281"/>
      <c r="F46" s="281">
        <v>14241.97928</v>
      </c>
      <c r="G46" s="281">
        <v>8.7000000000000001E-4</v>
      </c>
    </row>
    <row r="47" spans="1:7" x14ac:dyDescent="0.2">
      <c r="A47" s="275" t="s">
        <v>999</v>
      </c>
      <c r="B47" s="275" t="s">
        <v>1501</v>
      </c>
      <c r="C47" s="280" t="s">
        <v>1502</v>
      </c>
      <c r="D47" s="281">
        <v>3825.1954000000001</v>
      </c>
      <c r="E47" s="281">
        <v>20.523299999999999</v>
      </c>
      <c r="F47" s="281">
        <v>2522.07744</v>
      </c>
      <c r="G47" s="281">
        <v>0.75300999999999996</v>
      </c>
    </row>
    <row r="48" spans="1:7" x14ac:dyDescent="0.2">
      <c r="A48" s="275" t="s">
        <v>1002</v>
      </c>
      <c r="B48" s="275" t="s">
        <v>1503</v>
      </c>
      <c r="C48" s="280" t="s">
        <v>1504</v>
      </c>
      <c r="D48" s="281"/>
      <c r="E48" s="281"/>
      <c r="F48" s="281"/>
      <c r="G48" s="281"/>
    </row>
    <row r="49" spans="1:7" x14ac:dyDescent="0.2">
      <c r="A49" s="275" t="s">
        <v>1005</v>
      </c>
      <c r="B49" s="275" t="s">
        <v>1505</v>
      </c>
      <c r="C49" s="280" t="s">
        <v>1506</v>
      </c>
      <c r="D49" s="281">
        <v>1345.1934000000001</v>
      </c>
      <c r="E49" s="281">
        <v>44.475709999999999</v>
      </c>
      <c r="F49" s="281">
        <v>871.73486000000003</v>
      </c>
      <c r="G49" s="281">
        <v>35.013030000000001</v>
      </c>
    </row>
    <row r="50" spans="1:7" x14ac:dyDescent="0.2">
      <c r="A50" s="1113" t="s">
        <v>1023</v>
      </c>
      <c r="B50" s="1113" t="s">
        <v>1507</v>
      </c>
      <c r="C50" s="1134" t="s">
        <v>61</v>
      </c>
      <c r="D50" s="1147">
        <v>0</v>
      </c>
      <c r="E50" s="1147">
        <v>0</v>
      </c>
      <c r="F50" s="1147">
        <v>0</v>
      </c>
      <c r="G50" s="1147">
        <v>0</v>
      </c>
    </row>
    <row r="51" spans="1:7" x14ac:dyDescent="0.2">
      <c r="A51" s="275" t="s">
        <v>1025</v>
      </c>
      <c r="B51" s="275" t="s">
        <v>1508</v>
      </c>
      <c r="C51" s="280" t="s">
        <v>1509</v>
      </c>
      <c r="D51" s="281"/>
      <c r="E51" s="281"/>
      <c r="F51" s="281"/>
      <c r="G51" s="281"/>
    </row>
    <row r="52" spans="1:7" x14ac:dyDescent="0.2">
      <c r="A52" s="275" t="s">
        <v>1028</v>
      </c>
      <c r="B52" s="275" t="s">
        <v>1510</v>
      </c>
      <c r="C52" s="280" t="s">
        <v>1511</v>
      </c>
      <c r="D52" s="281"/>
      <c r="E52" s="281"/>
      <c r="F52" s="281"/>
      <c r="G52" s="281"/>
    </row>
    <row r="53" spans="1:7" x14ac:dyDescent="0.2">
      <c r="A53" s="1113" t="s">
        <v>1512</v>
      </c>
      <c r="B53" s="1113" t="s">
        <v>1142</v>
      </c>
      <c r="C53" s="1134" t="s">
        <v>61</v>
      </c>
      <c r="D53" s="1147">
        <v>39056.078459999997</v>
      </c>
      <c r="E53" s="1147">
        <v>1293.4625599999999</v>
      </c>
      <c r="F53" s="1147">
        <v>31087.55789</v>
      </c>
      <c r="G53" s="1147">
        <v>1433.24956</v>
      </c>
    </row>
    <row r="54" spans="1:7" x14ac:dyDescent="0.2">
      <c r="A54" s="275" t="s">
        <v>1513</v>
      </c>
      <c r="B54" s="275" t="s">
        <v>1142</v>
      </c>
      <c r="C54" s="280" t="s">
        <v>1514</v>
      </c>
      <c r="D54" s="281">
        <v>39054.398459999997</v>
      </c>
      <c r="E54" s="281">
        <v>1293.4625599999999</v>
      </c>
      <c r="F54" s="281">
        <v>30855.931280000001</v>
      </c>
      <c r="G54" s="281">
        <v>1387.87617</v>
      </c>
    </row>
    <row r="55" spans="1:7" x14ac:dyDescent="0.2">
      <c r="A55" s="275" t="s">
        <v>1515</v>
      </c>
      <c r="B55" s="275" t="s">
        <v>1516</v>
      </c>
      <c r="C55" s="280" t="s">
        <v>1517</v>
      </c>
      <c r="D55" s="281">
        <v>1.68</v>
      </c>
      <c r="E55" s="281"/>
      <c r="F55" s="281">
        <v>231.62661</v>
      </c>
      <c r="G55" s="281">
        <v>45.373390000000001</v>
      </c>
    </row>
    <row r="56" spans="1:7" x14ac:dyDescent="0.2">
      <c r="A56" s="1113" t="s">
        <v>1069</v>
      </c>
      <c r="B56" s="1113" t="s">
        <v>1518</v>
      </c>
      <c r="C56" s="1134" t="s">
        <v>61</v>
      </c>
      <c r="D56" s="1147">
        <v>24384447.888220001</v>
      </c>
      <c r="E56" s="1147">
        <v>379458.09103000001</v>
      </c>
      <c r="F56" s="1147">
        <v>22404331.9331</v>
      </c>
      <c r="G56" s="1147">
        <v>355720.45990999998</v>
      </c>
    </row>
    <row r="57" spans="1:7" x14ac:dyDescent="0.2">
      <c r="A57" s="1113" t="s">
        <v>1071</v>
      </c>
      <c r="B57" s="1113" t="s">
        <v>1519</v>
      </c>
      <c r="C57" s="1134" t="s">
        <v>61</v>
      </c>
      <c r="D57" s="1147">
        <v>12069059.01173</v>
      </c>
      <c r="E57" s="1147">
        <v>368181.19601000001</v>
      </c>
      <c r="F57" s="1147">
        <v>10830980.09004</v>
      </c>
      <c r="G57" s="1147">
        <v>346236.1618</v>
      </c>
    </row>
    <row r="58" spans="1:7" x14ac:dyDescent="0.2">
      <c r="A58" s="275" t="s">
        <v>1073</v>
      </c>
      <c r="B58" s="275" t="s">
        <v>1520</v>
      </c>
      <c r="C58" s="280" t="s">
        <v>1521</v>
      </c>
      <c r="D58" s="281">
        <v>20329.640619999998</v>
      </c>
      <c r="E58" s="281">
        <v>30367.740740000001</v>
      </c>
      <c r="F58" s="281">
        <v>20001.03298</v>
      </c>
      <c r="G58" s="281">
        <v>33291.224739999998</v>
      </c>
    </row>
    <row r="59" spans="1:7" x14ac:dyDescent="0.2">
      <c r="A59" s="275" t="s">
        <v>1076</v>
      </c>
      <c r="B59" s="275" t="s">
        <v>1522</v>
      </c>
      <c r="C59" s="280" t="s">
        <v>1523</v>
      </c>
      <c r="D59" s="281">
        <v>10994363.805710001</v>
      </c>
      <c r="E59" s="281">
        <v>191660.47422</v>
      </c>
      <c r="F59" s="281">
        <v>9827125.2959499992</v>
      </c>
      <c r="G59" s="281">
        <v>183475.4559</v>
      </c>
    </row>
    <row r="60" spans="1:7" x14ac:dyDescent="0.2">
      <c r="A60" s="275" t="s">
        <v>1079</v>
      </c>
      <c r="B60" s="275" t="s">
        <v>1524</v>
      </c>
      <c r="C60" s="280" t="s">
        <v>1525</v>
      </c>
      <c r="D60" s="281">
        <v>12428.80321</v>
      </c>
      <c r="E60" s="281">
        <v>75364.917300000001</v>
      </c>
      <c r="F60" s="281">
        <v>9368.4467100000002</v>
      </c>
      <c r="G60" s="281">
        <v>67732.915810000006</v>
      </c>
    </row>
    <row r="61" spans="1:7" x14ac:dyDescent="0.2">
      <c r="A61" s="275" t="s">
        <v>1082</v>
      </c>
      <c r="B61" s="275" t="s">
        <v>1526</v>
      </c>
      <c r="C61" s="280" t="s">
        <v>1527</v>
      </c>
      <c r="D61" s="281">
        <v>752397.29344000004</v>
      </c>
      <c r="E61" s="281">
        <v>44706.83567</v>
      </c>
      <c r="F61" s="281">
        <v>732845.75323000003</v>
      </c>
      <c r="G61" s="281">
        <v>39428.698700000001</v>
      </c>
    </row>
    <row r="62" spans="1:7" x14ac:dyDescent="0.2">
      <c r="A62" s="275" t="s">
        <v>1094</v>
      </c>
      <c r="B62" s="275" t="s">
        <v>1528</v>
      </c>
      <c r="C62" s="280" t="s">
        <v>1529</v>
      </c>
      <c r="D62" s="281">
        <v>794.95091000000002</v>
      </c>
      <c r="E62" s="281">
        <v>109.8</v>
      </c>
      <c r="F62" s="281">
        <v>852.11327000000006</v>
      </c>
      <c r="G62" s="281">
        <v>77.599999999999994</v>
      </c>
    </row>
    <row r="63" spans="1:7" x14ac:dyDescent="0.2">
      <c r="A63" s="275" t="s">
        <v>1097</v>
      </c>
      <c r="B63" s="275" t="s">
        <v>1452</v>
      </c>
      <c r="C63" s="280" t="s">
        <v>1530</v>
      </c>
      <c r="D63" s="281">
        <v>1472.80845</v>
      </c>
      <c r="E63" s="281">
        <v>45.268999999999998</v>
      </c>
      <c r="F63" s="281">
        <v>1140.5409099999999</v>
      </c>
      <c r="G63" s="281">
        <v>8.8219999999999992</v>
      </c>
    </row>
    <row r="64" spans="1:7" x14ac:dyDescent="0.2">
      <c r="A64" s="275" t="s">
        <v>1100</v>
      </c>
      <c r="B64" s="275" t="s">
        <v>1455</v>
      </c>
      <c r="C64" s="280" t="s">
        <v>1531</v>
      </c>
      <c r="D64" s="281">
        <v>123.938</v>
      </c>
      <c r="E64" s="281">
        <v>10.01</v>
      </c>
      <c r="F64" s="281">
        <v>32.100239999999999</v>
      </c>
      <c r="G64" s="281">
        <v>18.065000000000001</v>
      </c>
    </row>
    <row r="65" spans="1:7" x14ac:dyDescent="0.2">
      <c r="A65" s="275" t="s">
        <v>1532</v>
      </c>
      <c r="B65" s="275" t="s">
        <v>1533</v>
      </c>
      <c r="C65" s="280" t="s">
        <v>1534</v>
      </c>
      <c r="D65" s="281">
        <v>587.94201999999996</v>
      </c>
      <c r="E65" s="281">
        <v>19.051500000000001</v>
      </c>
      <c r="F65" s="281">
        <v>484.82501000000002</v>
      </c>
      <c r="G65" s="281">
        <v>17.341899999999999</v>
      </c>
    </row>
    <row r="66" spans="1:7" x14ac:dyDescent="0.2">
      <c r="A66" s="275" t="s">
        <v>1535</v>
      </c>
      <c r="B66" s="275" t="s">
        <v>1536</v>
      </c>
      <c r="C66" s="280" t="s">
        <v>1537</v>
      </c>
      <c r="D66" s="281">
        <v>45959.213450000003</v>
      </c>
      <c r="E66" s="281">
        <v>1161.3624600000001</v>
      </c>
      <c r="F66" s="281">
        <v>43189.982980000001</v>
      </c>
      <c r="G66" s="281">
        <v>856.82542999999998</v>
      </c>
    </row>
    <row r="67" spans="1:7" x14ac:dyDescent="0.2">
      <c r="A67" s="275" t="s">
        <v>1538</v>
      </c>
      <c r="B67" s="275" t="s">
        <v>1539</v>
      </c>
      <c r="C67" s="280" t="s">
        <v>1540</v>
      </c>
      <c r="D67" s="281"/>
      <c r="E67" s="281"/>
      <c r="F67" s="281"/>
      <c r="G67" s="281"/>
    </row>
    <row r="68" spans="1:7" x14ac:dyDescent="0.2">
      <c r="A68" s="275" t="s">
        <v>1541</v>
      </c>
      <c r="B68" s="275" t="s">
        <v>1542</v>
      </c>
      <c r="C68" s="280" t="s">
        <v>1543</v>
      </c>
      <c r="D68" s="281">
        <v>4686.54583</v>
      </c>
      <c r="E68" s="281">
        <v>50.101759999999999</v>
      </c>
      <c r="F68" s="281">
        <v>2464.7751800000001</v>
      </c>
      <c r="G68" s="281">
        <v>272.46280999999999</v>
      </c>
    </row>
    <row r="69" spans="1:7" x14ac:dyDescent="0.2">
      <c r="A69" s="275" t="s">
        <v>1544</v>
      </c>
      <c r="B69" s="275" t="s">
        <v>1545</v>
      </c>
      <c r="C69" s="280" t="s">
        <v>1546</v>
      </c>
      <c r="D69" s="281"/>
      <c r="E69" s="281"/>
      <c r="F69" s="281"/>
      <c r="G69" s="281"/>
    </row>
    <row r="70" spans="1:7" x14ac:dyDescent="0.2">
      <c r="A70" s="275" t="s">
        <v>1547</v>
      </c>
      <c r="B70" s="275" t="s">
        <v>1548</v>
      </c>
      <c r="C70" s="280" t="s">
        <v>1549</v>
      </c>
      <c r="D70" s="281">
        <v>137317.31644</v>
      </c>
      <c r="E70" s="281">
        <v>3652.9592200000002</v>
      </c>
      <c r="F70" s="281">
        <v>111229.31835</v>
      </c>
      <c r="G70" s="281">
        <v>4217.10473</v>
      </c>
    </row>
    <row r="71" spans="1:7" x14ac:dyDescent="0.2">
      <c r="A71" s="275" t="s">
        <v>1550</v>
      </c>
      <c r="B71" s="275" t="s">
        <v>1551</v>
      </c>
      <c r="C71" s="280" t="s">
        <v>1552</v>
      </c>
      <c r="D71" s="281">
        <v>98596.753649999999</v>
      </c>
      <c r="E71" s="281">
        <v>21032.674139999999</v>
      </c>
      <c r="F71" s="281">
        <v>82245.905230000004</v>
      </c>
      <c r="G71" s="281">
        <v>16839.644779999999</v>
      </c>
    </row>
    <row r="72" spans="1:7" x14ac:dyDescent="0.2">
      <c r="A72" s="1113" t="s">
        <v>1103</v>
      </c>
      <c r="B72" s="1113" t="s">
        <v>1553</v>
      </c>
      <c r="C72" s="1134" t="s">
        <v>61</v>
      </c>
      <c r="D72" s="1147">
        <v>268069.29521000001</v>
      </c>
      <c r="E72" s="1147">
        <v>635.29226000000006</v>
      </c>
      <c r="F72" s="1147">
        <v>292802.21561999997</v>
      </c>
      <c r="G72" s="1147">
        <v>656.54400999999996</v>
      </c>
    </row>
    <row r="73" spans="1:7" x14ac:dyDescent="0.2">
      <c r="A73" s="275" t="s">
        <v>1105</v>
      </c>
      <c r="B73" s="275" t="s">
        <v>1554</v>
      </c>
      <c r="C73" s="280" t="s">
        <v>1555</v>
      </c>
      <c r="D73" s="281"/>
      <c r="E73" s="281"/>
      <c r="F73" s="281"/>
      <c r="G73" s="281"/>
    </row>
    <row r="74" spans="1:7" x14ac:dyDescent="0.2">
      <c r="A74" s="275" t="s">
        <v>1108</v>
      </c>
      <c r="B74" s="275" t="s">
        <v>1499</v>
      </c>
      <c r="C74" s="280" t="s">
        <v>1556</v>
      </c>
      <c r="D74" s="281">
        <v>142560.58408999999</v>
      </c>
      <c r="E74" s="281">
        <v>527.51036999999997</v>
      </c>
      <c r="F74" s="281">
        <v>172476.25688999999</v>
      </c>
      <c r="G74" s="281">
        <v>445.00362999999999</v>
      </c>
    </row>
    <row r="75" spans="1:7" x14ac:dyDescent="0.2">
      <c r="A75" s="275" t="s">
        <v>1111</v>
      </c>
      <c r="B75" s="275" t="s">
        <v>1557</v>
      </c>
      <c r="C75" s="280" t="s">
        <v>1558</v>
      </c>
      <c r="D75" s="281">
        <v>1441.7521999999999</v>
      </c>
      <c r="E75" s="281">
        <v>0.1164</v>
      </c>
      <c r="F75" s="281">
        <v>2016.2461499999999</v>
      </c>
      <c r="G75" s="281">
        <v>0.65264</v>
      </c>
    </row>
    <row r="76" spans="1:7" x14ac:dyDescent="0.2">
      <c r="A76" s="275" t="s">
        <v>1114</v>
      </c>
      <c r="B76" s="275" t="s">
        <v>1559</v>
      </c>
      <c r="C76" s="280" t="s">
        <v>1560</v>
      </c>
      <c r="D76" s="281"/>
      <c r="E76" s="281"/>
      <c r="F76" s="281"/>
      <c r="G76" s="281"/>
    </row>
    <row r="77" spans="1:7" x14ac:dyDescent="0.2">
      <c r="A77" s="275" t="s">
        <v>1120</v>
      </c>
      <c r="B77" s="275" t="s">
        <v>1561</v>
      </c>
      <c r="C77" s="280" t="s">
        <v>1562</v>
      </c>
      <c r="D77" s="281">
        <v>124066.95892</v>
      </c>
      <c r="E77" s="281">
        <v>107.66549000000001</v>
      </c>
      <c r="F77" s="281">
        <v>118309.71258000001</v>
      </c>
      <c r="G77" s="281">
        <v>210.88774000000001</v>
      </c>
    </row>
    <row r="78" spans="1:7" x14ac:dyDescent="0.2">
      <c r="A78" s="1113" t="s">
        <v>1563</v>
      </c>
      <c r="B78" s="1113" t="s">
        <v>1564</v>
      </c>
      <c r="C78" s="1134" t="s">
        <v>61</v>
      </c>
      <c r="D78" s="1147">
        <v>12047319.581280001</v>
      </c>
      <c r="E78" s="1147">
        <v>10641.60276</v>
      </c>
      <c r="F78" s="1147">
        <v>11280549.62744</v>
      </c>
      <c r="G78" s="1147">
        <v>8827.7541000000001</v>
      </c>
    </row>
    <row r="79" spans="1:7" x14ac:dyDescent="0.2">
      <c r="A79" s="275" t="s">
        <v>1565</v>
      </c>
      <c r="B79" s="275" t="s">
        <v>1566</v>
      </c>
      <c r="C79" s="280" t="s">
        <v>1567</v>
      </c>
      <c r="D79" s="281"/>
      <c r="E79" s="281"/>
      <c r="F79" s="281"/>
      <c r="G79" s="281"/>
    </row>
    <row r="80" spans="1:7" x14ac:dyDescent="0.2">
      <c r="A80" s="275" t="s">
        <v>1568</v>
      </c>
      <c r="B80" s="275" t="s">
        <v>1569</v>
      </c>
      <c r="C80" s="280" t="s">
        <v>1570</v>
      </c>
      <c r="D80" s="281">
        <v>12047319.581280001</v>
      </c>
      <c r="E80" s="281">
        <v>10641.60276</v>
      </c>
      <c r="F80" s="281">
        <v>11280549.62744</v>
      </c>
      <c r="G80" s="281">
        <v>8827.7541000000001</v>
      </c>
    </row>
    <row r="81" spans="1:7" x14ac:dyDescent="0.2">
      <c r="A81" s="1113" t="s">
        <v>1230</v>
      </c>
      <c r="B81" s="1113" t="s">
        <v>1571</v>
      </c>
      <c r="C81" s="1134" t="s">
        <v>61</v>
      </c>
      <c r="D81" s="1148">
        <v>0</v>
      </c>
      <c r="E81" s="1148">
        <v>0</v>
      </c>
      <c r="F81" s="1148">
        <v>0</v>
      </c>
      <c r="G81" s="1148">
        <v>0</v>
      </c>
    </row>
    <row r="82" spans="1:7" x14ac:dyDescent="0.2">
      <c r="A82" s="1113" t="s">
        <v>1572</v>
      </c>
      <c r="B82" s="1113" t="s">
        <v>1573</v>
      </c>
      <c r="C82" s="1134" t="s">
        <v>61</v>
      </c>
      <c r="D82" s="1147">
        <v>102123.36391</v>
      </c>
      <c r="E82" s="1147">
        <v>52718.990700000002</v>
      </c>
      <c r="F82" s="1147">
        <v>93371.710040000005</v>
      </c>
      <c r="G82" s="1147">
        <v>58553.779329999998</v>
      </c>
    </row>
    <row r="83" spans="1:7" x14ac:dyDescent="0.2">
      <c r="A83" s="1113" t="s">
        <v>1574</v>
      </c>
      <c r="B83" s="1113" t="s">
        <v>1275</v>
      </c>
      <c r="C83" s="1134" t="s">
        <v>61</v>
      </c>
      <c r="D83" s="1147">
        <v>63067.285450000003</v>
      </c>
      <c r="E83" s="1147">
        <v>51425.528140000002</v>
      </c>
      <c r="F83" s="1147">
        <v>62284.152150000002</v>
      </c>
      <c r="G83" s="1147">
        <v>57120.529770000001</v>
      </c>
    </row>
    <row r="84" spans="1:7" x14ac:dyDescent="0.2">
      <c r="D84" s="253"/>
      <c r="F84" s="1149"/>
      <c r="G84" s="1149"/>
    </row>
    <row r="85" spans="1:7" x14ac:dyDescent="0.2">
      <c r="F85" s="1150"/>
      <c r="G85" s="1150"/>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1" firstPageNumber="474" orientation="portrait" useFirstPageNumber="1" r:id="rId1"/>
  <headerFooter>
    <oddHeader>&amp;L&amp;"Tahoma,Kurzíva"Závěrečný účet Moravskoslezského kraje za rok 2024&amp;R&amp;"Tahoma,Kurzíva"Tabulka č. 39</oddHeader>
    <oddFooter>&amp;C&amp;"Tahoma,Obyčejné"&amp;P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B46B0-7C79-4718-A819-B409B3B1ACF7}">
  <dimension ref="A1:G140"/>
  <sheetViews>
    <sheetView showGridLines="0" zoomScaleNormal="100" zoomScaleSheetLayoutView="100" workbookViewId="0">
      <selection activeCell="E12" sqref="E12"/>
    </sheetView>
  </sheetViews>
  <sheetFormatPr defaultColWidth="9.28515625" defaultRowHeight="12.75" x14ac:dyDescent="0.2"/>
  <cols>
    <col min="1" max="1" width="7" style="194" customWidth="1"/>
    <col min="2" max="2" width="45.42578125" style="194" customWidth="1"/>
    <col min="3" max="3" width="8.7109375" style="117" customWidth="1"/>
    <col min="4" max="7" width="13.85546875" style="242" customWidth="1"/>
    <col min="8" max="16384" width="9.28515625" style="194"/>
  </cols>
  <sheetData>
    <row r="1" spans="1:7" ht="18" customHeight="1" x14ac:dyDescent="0.2">
      <c r="A1" s="1449" t="s">
        <v>4770</v>
      </c>
      <c r="B1" s="1449"/>
      <c r="C1" s="1449"/>
      <c r="D1" s="1449"/>
      <c r="E1" s="1449"/>
      <c r="F1" s="1449"/>
      <c r="G1" s="1449"/>
    </row>
    <row r="2" spans="1:7" ht="18" customHeight="1" x14ac:dyDescent="0.2">
      <c r="A2" s="1449" t="s">
        <v>2845</v>
      </c>
      <c r="B2" s="1449"/>
      <c r="C2" s="1449"/>
      <c r="D2" s="1449"/>
      <c r="E2" s="1449"/>
      <c r="F2" s="1449"/>
      <c r="G2" s="1449"/>
    </row>
    <row r="4" spans="1:7" x14ac:dyDescent="0.2">
      <c r="A4" s="192"/>
      <c r="B4" s="192"/>
      <c r="C4" s="193"/>
      <c r="D4" s="1111">
        <v>1</v>
      </c>
      <c r="E4" s="1111">
        <v>2</v>
      </c>
      <c r="F4" s="1111">
        <v>3</v>
      </c>
      <c r="G4" s="1111">
        <v>4</v>
      </c>
    </row>
    <row r="5" spans="1:7" s="197" customFormat="1" ht="12.75" customHeight="1" x14ac:dyDescent="0.2">
      <c r="A5" s="1450" t="s">
        <v>952</v>
      </c>
      <c r="B5" s="1451"/>
      <c r="C5" s="1456" t="s">
        <v>953</v>
      </c>
      <c r="D5" s="1462" t="s">
        <v>954</v>
      </c>
      <c r="E5" s="1463"/>
      <c r="F5" s="1463"/>
      <c r="G5" s="1464"/>
    </row>
    <row r="6" spans="1:7" s="195" customFormat="1" x14ac:dyDescent="0.2">
      <c r="A6" s="1452"/>
      <c r="B6" s="1453"/>
      <c r="C6" s="1457"/>
      <c r="D6" s="1465" t="s">
        <v>955</v>
      </c>
      <c r="E6" s="1466"/>
      <c r="F6" s="1467"/>
      <c r="G6" s="1468" t="s">
        <v>956</v>
      </c>
    </row>
    <row r="7" spans="1:7" s="195" customFormat="1" x14ac:dyDescent="0.2">
      <c r="A7" s="1454"/>
      <c r="B7" s="1455"/>
      <c r="C7" s="1461"/>
      <c r="D7" s="1128" t="s">
        <v>957</v>
      </c>
      <c r="E7" s="1128" t="s">
        <v>958</v>
      </c>
      <c r="F7" s="1128" t="s">
        <v>959</v>
      </c>
      <c r="G7" s="1469"/>
    </row>
    <row r="8" spans="1:7" s="195" customFormat="1" x14ac:dyDescent="0.2">
      <c r="A8" s="1129"/>
      <c r="B8" s="1129" t="s">
        <v>960</v>
      </c>
      <c r="C8" s="1130" t="s">
        <v>61</v>
      </c>
      <c r="D8" s="1115">
        <v>30728002.420310002</v>
      </c>
      <c r="E8" s="1115">
        <v>4678483.0849000001</v>
      </c>
      <c r="F8" s="1115">
        <v>26049519.335409999</v>
      </c>
      <c r="G8" s="1115">
        <v>24969618.808759999</v>
      </c>
    </row>
    <row r="9" spans="1:7" s="198" customFormat="1" x14ac:dyDescent="0.2">
      <c r="A9" s="1129" t="s">
        <v>961</v>
      </c>
      <c r="B9" s="1129" t="s">
        <v>962</v>
      </c>
      <c r="C9" s="1130" t="s">
        <v>61</v>
      </c>
      <c r="D9" s="1115">
        <v>30099010.95789</v>
      </c>
      <c r="E9" s="1115">
        <v>4678483.0849000001</v>
      </c>
      <c r="F9" s="1115">
        <v>25420527.872990001</v>
      </c>
      <c r="G9" s="1115">
        <v>24506586.655469999</v>
      </c>
    </row>
    <row r="10" spans="1:7" s="198" customFormat="1" x14ac:dyDescent="0.2">
      <c r="A10" s="1129" t="s">
        <v>963</v>
      </c>
      <c r="B10" s="1129" t="s">
        <v>964</v>
      </c>
      <c r="C10" s="1130" t="s">
        <v>61</v>
      </c>
      <c r="D10" s="1115">
        <v>12979.3326</v>
      </c>
      <c r="E10" s="1115">
        <v>11521.345600000001</v>
      </c>
      <c r="F10" s="1115">
        <v>1457.9870000000001</v>
      </c>
      <c r="G10" s="1115">
        <v>1334.4860000000001</v>
      </c>
    </row>
    <row r="11" spans="1:7" x14ac:dyDescent="0.2">
      <c r="A11" s="275" t="s">
        <v>965</v>
      </c>
      <c r="B11" s="275" t="s">
        <v>966</v>
      </c>
      <c r="C11" s="280" t="s">
        <v>967</v>
      </c>
      <c r="D11" s="286">
        <v>0</v>
      </c>
      <c r="E11" s="286">
        <v>0</v>
      </c>
      <c r="F11" s="286">
        <v>0</v>
      </c>
      <c r="G11" s="286">
        <v>0</v>
      </c>
    </row>
    <row r="12" spans="1:7" x14ac:dyDescent="0.2">
      <c r="A12" s="275" t="s">
        <v>968</v>
      </c>
      <c r="B12" s="275" t="s">
        <v>969</v>
      </c>
      <c r="C12" s="280" t="s">
        <v>970</v>
      </c>
      <c r="D12" s="276">
        <v>97.507199999999997</v>
      </c>
      <c r="E12" s="286">
        <v>97.507199999999997</v>
      </c>
      <c r="F12" s="276"/>
      <c r="G12" s="286">
        <v>0</v>
      </c>
    </row>
    <row r="13" spans="1:7" x14ac:dyDescent="0.2">
      <c r="A13" s="275" t="s">
        <v>971</v>
      </c>
      <c r="B13" s="275" t="s">
        <v>972</v>
      </c>
      <c r="C13" s="280" t="s">
        <v>973</v>
      </c>
      <c r="D13" s="276"/>
      <c r="E13" s="286">
        <v>0</v>
      </c>
      <c r="F13" s="276"/>
      <c r="G13" s="286">
        <v>0</v>
      </c>
    </row>
    <row r="14" spans="1:7" x14ac:dyDescent="0.2">
      <c r="A14" s="275" t="s">
        <v>974</v>
      </c>
      <c r="B14" s="275" t="s">
        <v>975</v>
      </c>
      <c r="C14" s="280" t="s">
        <v>976</v>
      </c>
      <c r="D14" s="276"/>
      <c r="E14" s="286">
        <v>0</v>
      </c>
      <c r="F14" s="276"/>
      <c r="G14" s="286">
        <v>0</v>
      </c>
    </row>
    <row r="15" spans="1:7" x14ac:dyDescent="0.2">
      <c r="A15" s="275" t="s">
        <v>977</v>
      </c>
      <c r="B15" s="275" t="s">
        <v>978</v>
      </c>
      <c r="C15" s="280" t="s">
        <v>979</v>
      </c>
      <c r="D15" s="276">
        <v>1541.9629</v>
      </c>
      <c r="E15" s="286">
        <v>1541.9629</v>
      </c>
      <c r="F15" s="276"/>
      <c r="G15" s="286">
        <v>0</v>
      </c>
    </row>
    <row r="16" spans="1:7" x14ac:dyDescent="0.2">
      <c r="A16" s="275" t="s">
        <v>980</v>
      </c>
      <c r="B16" s="275" t="s">
        <v>981</v>
      </c>
      <c r="C16" s="280" t="s">
        <v>982</v>
      </c>
      <c r="D16" s="276">
        <v>10849.2075</v>
      </c>
      <c r="E16" s="286">
        <v>9881.8755000000001</v>
      </c>
      <c r="F16" s="276">
        <v>967.33199999999999</v>
      </c>
      <c r="G16" s="286">
        <v>1334.4860000000001</v>
      </c>
    </row>
    <row r="17" spans="1:7" x14ac:dyDescent="0.2">
      <c r="A17" s="275" t="s">
        <v>983</v>
      </c>
      <c r="B17" s="275" t="s">
        <v>984</v>
      </c>
      <c r="C17" s="280" t="s">
        <v>985</v>
      </c>
      <c r="D17" s="276">
        <v>490.65499999999997</v>
      </c>
      <c r="E17" s="286">
        <v>0</v>
      </c>
      <c r="F17" s="276">
        <v>490.65499999999997</v>
      </c>
      <c r="G17" s="286">
        <v>0</v>
      </c>
    </row>
    <row r="18" spans="1:7" x14ac:dyDescent="0.2">
      <c r="A18" s="275" t="s">
        <v>986</v>
      </c>
      <c r="B18" s="275" t="s">
        <v>987</v>
      </c>
      <c r="C18" s="280" t="s">
        <v>988</v>
      </c>
      <c r="D18" s="276"/>
      <c r="E18" s="286">
        <v>0</v>
      </c>
      <c r="F18" s="276"/>
      <c r="G18" s="286">
        <v>0</v>
      </c>
    </row>
    <row r="19" spans="1:7" x14ac:dyDescent="0.2">
      <c r="A19" s="277" t="s">
        <v>989</v>
      </c>
      <c r="B19" s="275" t="s">
        <v>990</v>
      </c>
      <c r="C19" s="280" t="s">
        <v>991</v>
      </c>
      <c r="D19" s="276"/>
      <c r="E19" s="286">
        <v>0</v>
      </c>
      <c r="F19" s="276"/>
      <c r="G19" s="286">
        <v>0</v>
      </c>
    </row>
    <row r="20" spans="1:7" x14ac:dyDescent="0.2">
      <c r="A20" s="1129" t="s">
        <v>992</v>
      </c>
      <c r="B20" s="1129" t="s">
        <v>993</v>
      </c>
      <c r="C20" s="1130" t="s">
        <v>61</v>
      </c>
      <c r="D20" s="1115">
        <v>30085522.673289999</v>
      </c>
      <c r="E20" s="1115">
        <v>4666961.7392999995</v>
      </c>
      <c r="F20" s="1115">
        <v>25418560.933990002</v>
      </c>
      <c r="G20" s="1115">
        <v>24504740.749469999</v>
      </c>
    </row>
    <row r="21" spans="1:7" s="198" customFormat="1" x14ac:dyDescent="0.2">
      <c r="A21" s="275" t="s">
        <v>994</v>
      </c>
      <c r="B21" s="275" t="s">
        <v>272</v>
      </c>
      <c r="C21" s="280" t="s">
        <v>995</v>
      </c>
      <c r="D21" s="286">
        <v>3991177.8985199998</v>
      </c>
      <c r="E21" s="286">
        <v>0</v>
      </c>
      <c r="F21" s="286">
        <v>3991177.8985199998</v>
      </c>
      <c r="G21" s="286">
        <v>3999556.4269900001</v>
      </c>
    </row>
    <row r="22" spans="1:7" x14ac:dyDescent="0.2">
      <c r="A22" s="275" t="s">
        <v>996</v>
      </c>
      <c r="B22" s="275" t="s">
        <v>997</v>
      </c>
      <c r="C22" s="280" t="s">
        <v>998</v>
      </c>
      <c r="D22" s="276"/>
      <c r="E22" s="286">
        <v>0</v>
      </c>
      <c r="F22" s="276"/>
      <c r="G22" s="286">
        <v>0</v>
      </c>
    </row>
    <row r="23" spans="1:7" x14ac:dyDescent="0.2">
      <c r="A23" s="275" t="s">
        <v>999</v>
      </c>
      <c r="B23" s="275" t="s">
        <v>1000</v>
      </c>
      <c r="C23" s="280" t="s">
        <v>1001</v>
      </c>
      <c r="D23" s="276">
        <v>23747292.289840002</v>
      </c>
      <c r="E23" s="286">
        <v>3726555.43854</v>
      </c>
      <c r="F23" s="276">
        <v>20020736.851300001</v>
      </c>
      <c r="G23" s="286">
        <v>19404306.232319999</v>
      </c>
    </row>
    <row r="24" spans="1:7" ht="21" x14ac:dyDescent="0.2">
      <c r="A24" s="275" t="s">
        <v>1002</v>
      </c>
      <c r="B24" s="275" t="s">
        <v>1003</v>
      </c>
      <c r="C24" s="280" t="s">
        <v>1004</v>
      </c>
      <c r="D24" s="276">
        <v>1241130.22223</v>
      </c>
      <c r="E24" s="286">
        <v>887355.50483999995</v>
      </c>
      <c r="F24" s="276">
        <v>353774.71739000001</v>
      </c>
      <c r="G24" s="286">
        <v>315000.32186999999</v>
      </c>
    </row>
    <row r="25" spans="1:7" x14ac:dyDescent="0.2">
      <c r="A25" s="275" t="s">
        <v>1005</v>
      </c>
      <c r="B25" s="275" t="s">
        <v>1006</v>
      </c>
      <c r="C25" s="280" t="s">
        <v>1007</v>
      </c>
      <c r="D25" s="276"/>
      <c r="E25" s="286">
        <v>0</v>
      </c>
      <c r="F25" s="276"/>
      <c r="G25" s="286">
        <v>0</v>
      </c>
    </row>
    <row r="26" spans="1:7" x14ac:dyDescent="0.2">
      <c r="A26" s="275" t="s">
        <v>1008</v>
      </c>
      <c r="B26" s="275" t="s">
        <v>1009</v>
      </c>
      <c r="C26" s="280" t="s">
        <v>1010</v>
      </c>
      <c r="D26" s="276">
        <v>52990.103920000001</v>
      </c>
      <c r="E26" s="286">
        <v>52990.103920000001</v>
      </c>
      <c r="F26" s="276"/>
      <c r="G26" s="286">
        <v>0</v>
      </c>
    </row>
    <row r="27" spans="1:7" x14ac:dyDescent="0.2">
      <c r="A27" s="275" t="s">
        <v>1011</v>
      </c>
      <c r="B27" s="275" t="s">
        <v>1012</v>
      </c>
      <c r="C27" s="280" t="s">
        <v>1013</v>
      </c>
      <c r="D27" s="276">
        <v>521.81043</v>
      </c>
      <c r="E27" s="286">
        <v>60.692</v>
      </c>
      <c r="F27" s="276">
        <v>461.11842999999999</v>
      </c>
      <c r="G27" s="286">
        <v>478.54243000000002</v>
      </c>
    </row>
    <row r="28" spans="1:7" x14ac:dyDescent="0.2">
      <c r="A28" s="275" t="s">
        <v>1014</v>
      </c>
      <c r="B28" s="275" t="s">
        <v>1015</v>
      </c>
      <c r="C28" s="280" t="s">
        <v>1016</v>
      </c>
      <c r="D28" s="276">
        <v>1049598.18735</v>
      </c>
      <c r="E28" s="286">
        <v>0</v>
      </c>
      <c r="F28" s="276">
        <v>1049598.18735</v>
      </c>
      <c r="G28" s="286">
        <v>782953.27586000005</v>
      </c>
    </row>
    <row r="29" spans="1:7" x14ac:dyDescent="0.2">
      <c r="A29" s="275" t="s">
        <v>1017</v>
      </c>
      <c r="B29" s="275" t="s">
        <v>1018</v>
      </c>
      <c r="C29" s="280" t="s">
        <v>1019</v>
      </c>
      <c r="D29" s="276">
        <v>2812.1610000000001</v>
      </c>
      <c r="E29" s="286">
        <v>0</v>
      </c>
      <c r="F29" s="276">
        <v>2812.1610000000001</v>
      </c>
      <c r="G29" s="286">
        <v>2445.9499999999998</v>
      </c>
    </row>
    <row r="30" spans="1:7" x14ac:dyDescent="0.2">
      <c r="A30" s="277" t="s">
        <v>1020</v>
      </c>
      <c r="B30" s="275" t="s">
        <v>1021</v>
      </c>
      <c r="C30" s="280" t="s">
        <v>1022</v>
      </c>
      <c r="D30" s="276"/>
      <c r="E30" s="276"/>
      <c r="F30" s="276"/>
      <c r="G30" s="276"/>
    </row>
    <row r="31" spans="1:7" x14ac:dyDescent="0.2">
      <c r="A31" s="1129" t="s">
        <v>1023</v>
      </c>
      <c r="B31" s="1129" t="s">
        <v>1024</v>
      </c>
      <c r="C31" s="1130" t="s">
        <v>61</v>
      </c>
      <c r="D31" s="1115">
        <v>0</v>
      </c>
      <c r="E31" s="1115">
        <v>0</v>
      </c>
      <c r="F31" s="1115">
        <v>0</v>
      </c>
      <c r="G31" s="1115">
        <v>0</v>
      </c>
    </row>
    <row r="32" spans="1:7" x14ac:dyDescent="0.2">
      <c r="A32" s="275" t="s">
        <v>1025</v>
      </c>
      <c r="B32" s="275" t="s">
        <v>1026</v>
      </c>
      <c r="C32" s="280" t="s">
        <v>1027</v>
      </c>
      <c r="D32" s="286">
        <v>0</v>
      </c>
      <c r="E32" s="286">
        <v>0</v>
      </c>
      <c r="F32" s="286">
        <v>0</v>
      </c>
      <c r="G32" s="286">
        <v>0</v>
      </c>
    </row>
    <row r="33" spans="1:7" s="198" customFormat="1" x14ac:dyDescent="0.2">
      <c r="A33" s="275" t="s">
        <v>1028</v>
      </c>
      <c r="B33" s="275" t="s">
        <v>1029</v>
      </c>
      <c r="C33" s="280" t="s">
        <v>1030</v>
      </c>
      <c r="D33" s="286">
        <v>0</v>
      </c>
      <c r="E33" s="286">
        <v>0</v>
      </c>
      <c r="F33" s="286">
        <v>0</v>
      </c>
      <c r="G33" s="286">
        <v>0</v>
      </c>
    </row>
    <row r="34" spans="1:7" x14ac:dyDescent="0.2">
      <c r="A34" s="275" t="s">
        <v>1031</v>
      </c>
      <c r="B34" s="275" t="s">
        <v>1032</v>
      </c>
      <c r="C34" s="280" t="s">
        <v>1033</v>
      </c>
      <c r="D34" s="286">
        <v>0</v>
      </c>
      <c r="E34" s="286">
        <v>0</v>
      </c>
      <c r="F34" s="286">
        <v>0</v>
      </c>
      <c r="G34" s="286">
        <v>0</v>
      </c>
    </row>
    <row r="35" spans="1:7" x14ac:dyDescent="0.2">
      <c r="A35" s="275" t="s">
        <v>1037</v>
      </c>
      <c r="B35" s="275" t="s">
        <v>1038</v>
      </c>
      <c r="C35" s="280" t="s">
        <v>1039</v>
      </c>
      <c r="D35" s="276"/>
      <c r="E35" s="286">
        <v>0</v>
      </c>
      <c r="F35" s="276"/>
      <c r="G35" s="286">
        <v>0</v>
      </c>
    </row>
    <row r="36" spans="1:7" x14ac:dyDescent="0.2">
      <c r="A36" s="275" t="s">
        <v>1040</v>
      </c>
      <c r="B36" s="275" t="s">
        <v>1041</v>
      </c>
      <c r="C36" s="280" t="s">
        <v>1042</v>
      </c>
      <c r="D36" s="276"/>
      <c r="E36" s="286">
        <v>0</v>
      </c>
      <c r="F36" s="276"/>
      <c r="G36" s="286">
        <v>0</v>
      </c>
    </row>
    <row r="37" spans="1:7" x14ac:dyDescent="0.2">
      <c r="A37" s="1129" t="s">
        <v>1049</v>
      </c>
      <c r="B37" s="1129" t="s">
        <v>1050</v>
      </c>
      <c r="C37" s="1130" t="s">
        <v>61</v>
      </c>
      <c r="D37" s="1115">
        <v>508.952</v>
      </c>
      <c r="E37" s="1115">
        <v>0</v>
      </c>
      <c r="F37" s="1115">
        <v>508.952</v>
      </c>
      <c r="G37" s="1115">
        <v>511.42</v>
      </c>
    </row>
    <row r="38" spans="1:7" x14ac:dyDescent="0.2">
      <c r="A38" s="275" t="s">
        <v>1051</v>
      </c>
      <c r="B38" s="275" t="s">
        <v>1052</v>
      </c>
      <c r="C38" s="280" t="s">
        <v>1053</v>
      </c>
      <c r="D38" s="276"/>
      <c r="E38" s="286">
        <v>0</v>
      </c>
      <c r="F38" s="276"/>
      <c r="G38" s="286">
        <v>0</v>
      </c>
    </row>
    <row r="39" spans="1:7" x14ac:dyDescent="0.2">
      <c r="A39" s="275" t="s">
        <v>1054</v>
      </c>
      <c r="B39" s="275" t="s">
        <v>1055</v>
      </c>
      <c r="C39" s="280" t="s">
        <v>1056</v>
      </c>
      <c r="D39" s="276"/>
      <c r="E39" s="286">
        <v>0</v>
      </c>
      <c r="F39" s="276"/>
      <c r="G39" s="286">
        <v>0</v>
      </c>
    </row>
    <row r="40" spans="1:7" x14ac:dyDescent="0.2">
      <c r="A40" s="275" t="s">
        <v>1057</v>
      </c>
      <c r="B40" s="275" t="s">
        <v>1058</v>
      </c>
      <c r="C40" s="280" t="s">
        <v>1059</v>
      </c>
      <c r="D40" s="276">
        <v>508.952</v>
      </c>
      <c r="E40" s="286">
        <v>0</v>
      </c>
      <c r="F40" s="276">
        <v>508.952</v>
      </c>
      <c r="G40" s="286">
        <v>511.42</v>
      </c>
    </row>
    <row r="41" spans="1:7" s="198" customFormat="1" x14ac:dyDescent="0.2">
      <c r="A41" s="275" t="s">
        <v>1063</v>
      </c>
      <c r="B41" s="275" t="s">
        <v>1064</v>
      </c>
      <c r="C41" s="280" t="s">
        <v>1065</v>
      </c>
      <c r="D41" s="276"/>
      <c r="E41" s="286">
        <v>0</v>
      </c>
      <c r="F41" s="276"/>
      <c r="G41" s="286">
        <v>0</v>
      </c>
    </row>
    <row r="42" spans="1:7" s="198" customFormat="1" x14ac:dyDescent="0.2">
      <c r="A42" s="275" t="s">
        <v>1066</v>
      </c>
      <c r="B42" s="279" t="s">
        <v>1067</v>
      </c>
      <c r="C42" s="283" t="s">
        <v>1068</v>
      </c>
      <c r="D42" s="276"/>
      <c r="E42" s="286">
        <v>0</v>
      </c>
      <c r="F42" s="276"/>
      <c r="G42" s="286">
        <v>0</v>
      </c>
    </row>
    <row r="43" spans="1:7" x14ac:dyDescent="0.2">
      <c r="A43" s="1129" t="s">
        <v>1069</v>
      </c>
      <c r="B43" s="1129" t="s">
        <v>1070</v>
      </c>
      <c r="C43" s="1130" t="s">
        <v>61</v>
      </c>
      <c r="D43" s="1115">
        <v>628991.46242</v>
      </c>
      <c r="E43" s="1115">
        <v>0</v>
      </c>
      <c r="F43" s="1115">
        <v>628991.46242</v>
      </c>
      <c r="G43" s="1115">
        <v>463032.15328999999</v>
      </c>
    </row>
    <row r="44" spans="1:7" x14ac:dyDescent="0.2">
      <c r="A44" s="1113" t="s">
        <v>1071</v>
      </c>
      <c r="B44" s="1113" t="s">
        <v>1072</v>
      </c>
      <c r="C44" s="1134" t="s">
        <v>61</v>
      </c>
      <c r="D44" s="1115">
        <v>144573.13258</v>
      </c>
      <c r="E44" s="1115">
        <v>0</v>
      </c>
      <c r="F44" s="1115">
        <v>144573.13258</v>
      </c>
      <c r="G44" s="1115">
        <v>133116.82464000001</v>
      </c>
    </row>
    <row r="45" spans="1:7" x14ac:dyDescent="0.2">
      <c r="A45" s="275" t="s">
        <v>1073</v>
      </c>
      <c r="B45" s="275" t="s">
        <v>1074</v>
      </c>
      <c r="C45" s="280" t="s">
        <v>1075</v>
      </c>
      <c r="D45" s="276"/>
      <c r="E45" s="286">
        <v>0</v>
      </c>
      <c r="F45" s="276"/>
      <c r="G45" s="286">
        <v>0</v>
      </c>
    </row>
    <row r="46" spans="1:7" x14ac:dyDescent="0.2">
      <c r="A46" s="275" t="s">
        <v>1076</v>
      </c>
      <c r="B46" s="275" t="s">
        <v>1077</v>
      </c>
      <c r="C46" s="280" t="s">
        <v>1078</v>
      </c>
      <c r="D46" s="276">
        <v>144573.13258</v>
      </c>
      <c r="E46" s="286">
        <v>0</v>
      </c>
      <c r="F46" s="276">
        <v>144573.13258</v>
      </c>
      <c r="G46" s="286">
        <v>133116.82464000001</v>
      </c>
    </row>
    <row r="47" spans="1:7" x14ac:dyDescent="0.2">
      <c r="A47" s="275" t="s">
        <v>1079</v>
      </c>
      <c r="B47" s="275" t="s">
        <v>1080</v>
      </c>
      <c r="C47" s="280" t="s">
        <v>1081</v>
      </c>
      <c r="D47" s="276"/>
      <c r="E47" s="286">
        <v>0</v>
      </c>
      <c r="F47" s="276"/>
      <c r="G47" s="286">
        <v>0</v>
      </c>
    </row>
    <row r="48" spans="1:7" x14ac:dyDescent="0.2">
      <c r="A48" s="275" t="s">
        <v>1082</v>
      </c>
      <c r="B48" s="275" t="s">
        <v>1083</v>
      </c>
      <c r="C48" s="280" t="s">
        <v>1084</v>
      </c>
      <c r="D48" s="276"/>
      <c r="E48" s="286">
        <v>0</v>
      </c>
      <c r="F48" s="276"/>
      <c r="G48" s="286">
        <v>0</v>
      </c>
    </row>
    <row r="49" spans="1:7" x14ac:dyDescent="0.2">
      <c r="A49" s="275" t="s">
        <v>1085</v>
      </c>
      <c r="B49" s="275" t="s">
        <v>1086</v>
      </c>
      <c r="C49" s="280" t="s">
        <v>1087</v>
      </c>
      <c r="D49" s="276"/>
      <c r="E49" s="286">
        <v>0</v>
      </c>
      <c r="F49" s="276"/>
      <c r="G49" s="286">
        <v>0</v>
      </c>
    </row>
    <row r="50" spans="1:7" x14ac:dyDescent="0.2">
      <c r="A50" s="275" t="s">
        <v>1088</v>
      </c>
      <c r="B50" s="275" t="s">
        <v>1089</v>
      </c>
      <c r="C50" s="280" t="s">
        <v>1090</v>
      </c>
      <c r="D50" s="276"/>
      <c r="E50" s="286">
        <v>0</v>
      </c>
      <c r="F50" s="276"/>
      <c r="G50" s="286">
        <v>0</v>
      </c>
    </row>
    <row r="51" spans="1:7" x14ac:dyDescent="0.2">
      <c r="A51" s="275" t="s">
        <v>1091</v>
      </c>
      <c r="B51" s="275" t="s">
        <v>1092</v>
      </c>
      <c r="C51" s="280" t="s">
        <v>1093</v>
      </c>
      <c r="D51" s="276"/>
      <c r="E51" s="286">
        <v>0</v>
      </c>
      <c r="F51" s="276"/>
      <c r="G51" s="286">
        <v>0</v>
      </c>
    </row>
    <row r="52" spans="1:7" x14ac:dyDescent="0.2">
      <c r="A52" s="275" t="s">
        <v>1094</v>
      </c>
      <c r="B52" s="275" t="s">
        <v>1095</v>
      </c>
      <c r="C52" s="280" t="s">
        <v>1096</v>
      </c>
      <c r="D52" s="276"/>
      <c r="E52" s="286">
        <v>0</v>
      </c>
      <c r="F52" s="276"/>
      <c r="G52" s="286">
        <v>0</v>
      </c>
    </row>
    <row r="53" spans="1:7" s="198" customFormat="1" x14ac:dyDescent="0.2">
      <c r="A53" s="275" t="s">
        <v>1097</v>
      </c>
      <c r="B53" s="275" t="s">
        <v>1098</v>
      </c>
      <c r="C53" s="280" t="s">
        <v>1099</v>
      </c>
      <c r="D53" s="276"/>
      <c r="E53" s="286">
        <v>0</v>
      </c>
      <c r="F53" s="276"/>
      <c r="G53" s="286">
        <v>0</v>
      </c>
    </row>
    <row r="54" spans="1:7" x14ac:dyDescent="0.2">
      <c r="A54" s="279" t="s">
        <v>1100</v>
      </c>
      <c r="B54" s="279" t="s">
        <v>1101</v>
      </c>
      <c r="C54" s="283" t="s">
        <v>1102</v>
      </c>
      <c r="D54" s="276"/>
      <c r="E54" s="286">
        <v>0</v>
      </c>
      <c r="F54" s="276"/>
      <c r="G54" s="286">
        <v>0</v>
      </c>
    </row>
    <row r="55" spans="1:7" x14ac:dyDescent="0.2">
      <c r="A55" s="1113" t="s">
        <v>1103</v>
      </c>
      <c r="B55" s="1113" t="s">
        <v>1104</v>
      </c>
      <c r="C55" s="1134" t="s">
        <v>61</v>
      </c>
      <c r="D55" s="1115">
        <v>12200.266320000001</v>
      </c>
      <c r="E55" s="1115">
        <v>0</v>
      </c>
      <c r="F55" s="1115">
        <v>12200.266320000001</v>
      </c>
      <c r="G55" s="1115">
        <v>6840.9112400000004</v>
      </c>
    </row>
    <row r="56" spans="1:7" x14ac:dyDescent="0.2">
      <c r="A56" s="1120" t="s">
        <v>1105</v>
      </c>
      <c r="B56" s="1120" t="s">
        <v>1106</v>
      </c>
      <c r="C56" s="1137" t="s">
        <v>1107</v>
      </c>
      <c r="D56" s="276">
        <v>3635.21389</v>
      </c>
      <c r="E56" s="286">
        <v>0</v>
      </c>
      <c r="F56" s="276">
        <v>3635.21389</v>
      </c>
      <c r="G56" s="286">
        <v>1994.8429100000001</v>
      </c>
    </row>
    <row r="57" spans="1:7" x14ac:dyDescent="0.2">
      <c r="A57" s="275" t="s">
        <v>1114</v>
      </c>
      <c r="B57" s="275" t="s">
        <v>1115</v>
      </c>
      <c r="C57" s="280" t="s">
        <v>1116</v>
      </c>
      <c r="D57" s="276">
        <v>3056.33</v>
      </c>
      <c r="E57" s="286">
        <v>0</v>
      </c>
      <c r="F57" s="276">
        <v>3056.33</v>
      </c>
      <c r="G57" s="286">
        <v>391.50299999999999</v>
      </c>
    </row>
    <row r="58" spans="1:7" x14ac:dyDescent="0.2">
      <c r="A58" s="275" t="s">
        <v>1117</v>
      </c>
      <c r="B58" s="275" t="s">
        <v>1118</v>
      </c>
      <c r="C58" s="280" t="s">
        <v>1119</v>
      </c>
      <c r="D58" s="276">
        <v>980.49504000000002</v>
      </c>
      <c r="E58" s="286">
        <v>0</v>
      </c>
      <c r="F58" s="276">
        <v>980.49504000000002</v>
      </c>
      <c r="G58" s="286">
        <v>1403.06756</v>
      </c>
    </row>
    <row r="59" spans="1:7" x14ac:dyDescent="0.2">
      <c r="A59" s="275" t="s">
        <v>1120</v>
      </c>
      <c r="B59" s="275" t="s">
        <v>1121</v>
      </c>
      <c r="C59" s="280" t="s">
        <v>1122</v>
      </c>
      <c r="D59" s="276"/>
      <c r="E59" s="286">
        <v>0</v>
      </c>
      <c r="F59" s="276"/>
      <c r="G59" s="286">
        <v>0</v>
      </c>
    </row>
    <row r="60" spans="1:7" x14ac:dyDescent="0.2">
      <c r="A60" s="275" t="s">
        <v>1129</v>
      </c>
      <c r="B60" s="275" t="s">
        <v>1130</v>
      </c>
      <c r="C60" s="280" t="s">
        <v>1131</v>
      </c>
      <c r="D60" s="276">
        <v>111.21711000000001</v>
      </c>
      <c r="E60" s="286">
        <v>0</v>
      </c>
      <c r="F60" s="276">
        <v>111.21711000000001</v>
      </c>
      <c r="G60" s="286">
        <v>370.00274000000002</v>
      </c>
    </row>
    <row r="61" spans="1:7" x14ac:dyDescent="0.2">
      <c r="A61" s="275" t="s">
        <v>1132</v>
      </c>
      <c r="B61" s="275" t="s">
        <v>1133</v>
      </c>
      <c r="C61" s="280" t="s">
        <v>1134</v>
      </c>
      <c r="D61" s="286">
        <v>0</v>
      </c>
      <c r="E61" s="286">
        <v>0</v>
      </c>
      <c r="F61" s="286">
        <v>0</v>
      </c>
      <c r="G61" s="286">
        <v>0</v>
      </c>
    </row>
    <row r="62" spans="1:7" x14ac:dyDescent="0.2">
      <c r="A62" s="275" t="s">
        <v>1135</v>
      </c>
      <c r="B62" s="275" t="s">
        <v>1136</v>
      </c>
      <c r="C62" s="280" t="s">
        <v>1137</v>
      </c>
      <c r="D62" s="286">
        <v>0</v>
      </c>
      <c r="E62" s="286">
        <v>0</v>
      </c>
      <c r="F62" s="286">
        <v>0</v>
      </c>
      <c r="G62" s="286">
        <v>0</v>
      </c>
    </row>
    <row r="63" spans="1:7" x14ac:dyDescent="0.2">
      <c r="A63" s="275" t="s">
        <v>1138</v>
      </c>
      <c r="B63" s="275" t="s">
        <v>1139</v>
      </c>
      <c r="C63" s="280" t="s">
        <v>1140</v>
      </c>
      <c r="D63" s="286">
        <v>0</v>
      </c>
      <c r="E63" s="286">
        <v>0</v>
      </c>
      <c r="F63" s="286">
        <v>0</v>
      </c>
      <c r="G63" s="286">
        <v>0</v>
      </c>
    </row>
    <row r="64" spans="1:7" x14ac:dyDescent="0.2">
      <c r="A64" s="275" t="s">
        <v>1141</v>
      </c>
      <c r="B64" s="275" t="s">
        <v>1142</v>
      </c>
      <c r="C64" s="280" t="s">
        <v>1143</v>
      </c>
      <c r="D64" s="286">
        <v>0</v>
      </c>
      <c r="E64" s="286">
        <v>0</v>
      </c>
      <c r="F64" s="286">
        <v>0</v>
      </c>
      <c r="G64" s="286">
        <v>19.72</v>
      </c>
    </row>
    <row r="65" spans="1:7" x14ac:dyDescent="0.2">
      <c r="A65" s="275" t="s">
        <v>1144</v>
      </c>
      <c r="B65" s="275" t="s">
        <v>1145</v>
      </c>
      <c r="C65" s="280" t="s">
        <v>1146</v>
      </c>
      <c r="D65" s="286">
        <v>0</v>
      </c>
      <c r="E65" s="286">
        <v>0</v>
      </c>
      <c r="F65" s="286">
        <v>0</v>
      </c>
      <c r="G65" s="286">
        <v>0</v>
      </c>
    </row>
    <row r="66" spans="1:7" x14ac:dyDescent="0.2">
      <c r="A66" s="275" t="s">
        <v>1147</v>
      </c>
      <c r="B66" s="275" t="s">
        <v>62</v>
      </c>
      <c r="C66" s="280" t="s">
        <v>1148</v>
      </c>
      <c r="D66" s="286">
        <v>0</v>
      </c>
      <c r="E66" s="286">
        <v>0</v>
      </c>
      <c r="F66" s="286">
        <v>0</v>
      </c>
      <c r="G66" s="286">
        <v>0</v>
      </c>
    </row>
    <row r="67" spans="1:7" x14ac:dyDescent="0.2">
      <c r="A67" s="275" t="s">
        <v>1149</v>
      </c>
      <c r="B67" s="275" t="s">
        <v>1150</v>
      </c>
      <c r="C67" s="280" t="s">
        <v>1151</v>
      </c>
      <c r="D67" s="286">
        <v>0</v>
      </c>
      <c r="E67" s="286">
        <v>0</v>
      </c>
      <c r="F67" s="286">
        <v>0</v>
      </c>
      <c r="G67" s="286">
        <v>0</v>
      </c>
    </row>
    <row r="68" spans="1:7" x14ac:dyDescent="0.2">
      <c r="A68" s="275" t="s">
        <v>1152</v>
      </c>
      <c r="B68" s="275" t="s">
        <v>1153</v>
      </c>
      <c r="C68" s="280" t="s">
        <v>1154</v>
      </c>
      <c r="D68" s="286">
        <v>0</v>
      </c>
      <c r="E68" s="286">
        <v>0</v>
      </c>
      <c r="F68" s="286">
        <v>0</v>
      </c>
      <c r="G68" s="286">
        <v>0</v>
      </c>
    </row>
    <row r="69" spans="1:7" x14ac:dyDescent="0.2">
      <c r="A69" s="275" t="s">
        <v>1155</v>
      </c>
      <c r="B69" s="275" t="s">
        <v>1156</v>
      </c>
      <c r="C69" s="280" t="s">
        <v>1157</v>
      </c>
      <c r="D69" s="286">
        <v>0</v>
      </c>
      <c r="E69" s="286">
        <v>0</v>
      </c>
      <c r="F69" s="286">
        <v>0</v>
      </c>
      <c r="G69" s="286">
        <v>0</v>
      </c>
    </row>
    <row r="70" spans="1:7" x14ac:dyDescent="0.2">
      <c r="A70" s="275" t="s">
        <v>1173</v>
      </c>
      <c r="B70" s="275" t="s">
        <v>1174</v>
      </c>
      <c r="C70" s="280" t="s">
        <v>1175</v>
      </c>
      <c r="D70" s="286">
        <v>0</v>
      </c>
      <c r="E70" s="286">
        <v>0</v>
      </c>
      <c r="F70" s="286">
        <v>0</v>
      </c>
      <c r="G70" s="286">
        <v>0</v>
      </c>
    </row>
    <row r="71" spans="1:7" x14ac:dyDescent="0.2">
      <c r="A71" s="275" t="s">
        <v>1179</v>
      </c>
      <c r="B71" s="275" t="s">
        <v>1180</v>
      </c>
      <c r="C71" s="280" t="s">
        <v>1181</v>
      </c>
      <c r="D71" s="286">
        <v>82.646810000000002</v>
      </c>
      <c r="E71" s="286">
        <v>0</v>
      </c>
      <c r="F71" s="286">
        <v>82.646810000000002</v>
      </c>
      <c r="G71" s="286">
        <v>152.06730999999999</v>
      </c>
    </row>
    <row r="72" spans="1:7" x14ac:dyDescent="0.2">
      <c r="A72" s="275" t="s">
        <v>1182</v>
      </c>
      <c r="B72" s="275" t="s">
        <v>1183</v>
      </c>
      <c r="C72" s="280" t="s">
        <v>1184</v>
      </c>
      <c r="D72" s="286">
        <v>0</v>
      </c>
      <c r="E72" s="286">
        <v>0</v>
      </c>
      <c r="F72" s="286">
        <v>0</v>
      </c>
      <c r="G72" s="286">
        <v>0</v>
      </c>
    </row>
    <row r="73" spans="1:7" x14ac:dyDescent="0.2">
      <c r="A73" s="275" t="s">
        <v>1185</v>
      </c>
      <c r="B73" s="275" t="s">
        <v>1186</v>
      </c>
      <c r="C73" s="280" t="s">
        <v>1187</v>
      </c>
      <c r="D73" s="286">
        <v>4246.15326</v>
      </c>
      <c r="E73" s="286">
        <v>0</v>
      </c>
      <c r="F73" s="286">
        <v>4246.15326</v>
      </c>
      <c r="G73" s="286">
        <v>2227.6680700000002</v>
      </c>
    </row>
    <row r="74" spans="1:7" x14ac:dyDescent="0.2">
      <c r="A74" s="1141" t="s">
        <v>1188</v>
      </c>
      <c r="B74" s="1141" t="s">
        <v>1189</v>
      </c>
      <c r="C74" s="1142" t="s">
        <v>1190</v>
      </c>
      <c r="D74" s="1143">
        <v>88.210210000000004</v>
      </c>
      <c r="E74" s="1143">
        <v>0</v>
      </c>
      <c r="F74" s="1143">
        <v>88.210210000000004</v>
      </c>
      <c r="G74" s="1143">
        <v>282.03964999999999</v>
      </c>
    </row>
    <row r="75" spans="1:7" x14ac:dyDescent="0.2">
      <c r="A75" s="1129" t="s">
        <v>1191</v>
      </c>
      <c r="B75" s="1129" t="s">
        <v>1192</v>
      </c>
      <c r="C75" s="1130" t="s">
        <v>61</v>
      </c>
      <c r="D75" s="1115">
        <v>472218.06352000003</v>
      </c>
      <c r="E75" s="1115">
        <v>0</v>
      </c>
      <c r="F75" s="1115">
        <v>472218.06352000003</v>
      </c>
      <c r="G75" s="1115">
        <v>323074.41740999999</v>
      </c>
    </row>
    <row r="76" spans="1:7" x14ac:dyDescent="0.2">
      <c r="A76" s="279" t="s">
        <v>1193</v>
      </c>
      <c r="B76" s="279" t="s">
        <v>1194</v>
      </c>
      <c r="C76" s="283" t="s">
        <v>1195</v>
      </c>
      <c r="D76" s="276"/>
      <c r="E76" s="276"/>
      <c r="F76" s="276"/>
      <c r="G76" s="276"/>
    </row>
    <row r="77" spans="1:7" x14ac:dyDescent="0.2">
      <c r="A77" s="275" t="s">
        <v>1196</v>
      </c>
      <c r="B77" s="275" t="s">
        <v>1197</v>
      </c>
      <c r="C77" s="280" t="s">
        <v>1198</v>
      </c>
      <c r="D77" s="276"/>
      <c r="E77" s="276"/>
      <c r="F77" s="276"/>
      <c r="G77" s="276"/>
    </row>
    <row r="78" spans="1:7" x14ac:dyDescent="0.2">
      <c r="A78" s="275" t="s">
        <v>1199</v>
      </c>
      <c r="B78" s="275" t="s">
        <v>1200</v>
      </c>
      <c r="C78" s="280" t="s">
        <v>1201</v>
      </c>
      <c r="D78" s="276"/>
      <c r="E78" s="276"/>
      <c r="F78" s="276"/>
      <c r="G78" s="276"/>
    </row>
    <row r="79" spans="1:7" s="195" customFormat="1" x14ac:dyDescent="0.2">
      <c r="A79" s="275" t="s">
        <v>1202</v>
      </c>
      <c r="B79" s="275" t="s">
        <v>1203</v>
      </c>
      <c r="C79" s="280" t="s">
        <v>1204</v>
      </c>
      <c r="D79" s="276"/>
      <c r="E79" s="276"/>
      <c r="F79" s="276"/>
      <c r="G79" s="276"/>
    </row>
    <row r="80" spans="1:7" s="195" customFormat="1" x14ac:dyDescent="0.2">
      <c r="A80" s="275" t="s">
        <v>1205</v>
      </c>
      <c r="B80" s="275" t="s">
        <v>1206</v>
      </c>
      <c r="C80" s="280" t="s">
        <v>1207</v>
      </c>
      <c r="D80" s="276"/>
      <c r="E80" s="276"/>
      <c r="F80" s="276"/>
      <c r="G80" s="276"/>
    </row>
    <row r="81" spans="1:7" s="198" customFormat="1" x14ac:dyDescent="0.2">
      <c r="A81" s="275" t="s">
        <v>1208</v>
      </c>
      <c r="B81" s="275" t="s">
        <v>1209</v>
      </c>
      <c r="C81" s="280" t="s">
        <v>1210</v>
      </c>
      <c r="D81" s="276">
        <v>470470.27464000002</v>
      </c>
      <c r="E81" s="276"/>
      <c r="F81" s="276">
        <v>470470.27464000002</v>
      </c>
      <c r="G81" s="276">
        <v>321276.87834</v>
      </c>
    </row>
    <row r="82" spans="1:7" s="198" customFormat="1" x14ac:dyDescent="0.2">
      <c r="A82" s="275" t="s">
        <v>1211</v>
      </c>
      <c r="B82" s="275" t="s">
        <v>1212</v>
      </c>
      <c r="C82" s="280" t="s">
        <v>1213</v>
      </c>
      <c r="D82" s="276">
        <v>1495.90788</v>
      </c>
      <c r="E82" s="276"/>
      <c r="F82" s="276">
        <v>1495.90788</v>
      </c>
      <c r="G82" s="276">
        <v>1562.7840699999999</v>
      </c>
    </row>
    <row r="83" spans="1:7" x14ac:dyDescent="0.2">
      <c r="A83" s="275" t="s">
        <v>1220</v>
      </c>
      <c r="B83" s="275" t="s">
        <v>1221</v>
      </c>
      <c r="C83" s="280" t="s">
        <v>1222</v>
      </c>
      <c r="D83" s="276"/>
      <c r="E83" s="276"/>
      <c r="F83" s="276"/>
      <c r="G83" s="276"/>
    </row>
    <row r="84" spans="1:7" x14ac:dyDescent="0.2">
      <c r="A84" s="275" t="s">
        <v>1223</v>
      </c>
      <c r="B84" s="275" t="s">
        <v>1224</v>
      </c>
      <c r="C84" s="280" t="s">
        <v>1225</v>
      </c>
      <c r="D84" s="276"/>
      <c r="E84" s="276"/>
      <c r="F84" s="276"/>
      <c r="G84" s="276"/>
    </row>
    <row r="85" spans="1:7" x14ac:dyDescent="0.2">
      <c r="A85" s="1117" t="s">
        <v>1226</v>
      </c>
      <c r="B85" s="1117" t="s">
        <v>1227</v>
      </c>
      <c r="C85" s="1118" t="s">
        <v>1228</v>
      </c>
      <c r="D85" s="1119">
        <v>251.881</v>
      </c>
      <c r="E85" s="1119"/>
      <c r="F85" s="1119">
        <v>251.881</v>
      </c>
      <c r="G85" s="1119">
        <v>234.755</v>
      </c>
    </row>
    <row r="86" spans="1:7" x14ac:dyDescent="0.2">
      <c r="A86" s="255"/>
      <c r="B86" s="255"/>
      <c r="C86" s="255"/>
      <c r="D86" s="256"/>
      <c r="E86" s="257"/>
      <c r="F86" s="256"/>
      <c r="G86" s="256"/>
    </row>
    <row r="87" spans="1:7" x14ac:dyDescent="0.2">
      <c r="A87" s="255"/>
      <c r="B87" s="255"/>
      <c r="C87" s="255"/>
      <c r="D87" s="256"/>
      <c r="E87" s="257"/>
      <c r="F87" s="256"/>
      <c r="G87" s="256"/>
    </row>
    <row r="88" spans="1:7" s="198" customFormat="1" x14ac:dyDescent="0.2">
      <c r="A88" s="481"/>
      <c r="B88" s="254"/>
      <c r="C88" s="386"/>
      <c r="D88" s="1122">
        <v>1</v>
      </c>
      <c r="E88" s="1122">
        <v>2</v>
      </c>
      <c r="F88" s="249"/>
      <c r="G88" s="250"/>
    </row>
    <row r="89" spans="1:7" x14ac:dyDescent="0.2">
      <c r="A89" s="1450" t="s">
        <v>952</v>
      </c>
      <c r="B89" s="1451"/>
      <c r="C89" s="1456" t="s">
        <v>953</v>
      </c>
      <c r="D89" s="1470" t="s">
        <v>954</v>
      </c>
      <c r="E89" s="1470"/>
      <c r="F89" s="249"/>
      <c r="G89" s="250"/>
    </row>
    <row r="90" spans="1:7" x14ac:dyDescent="0.2">
      <c r="A90" s="1454"/>
      <c r="B90" s="1455"/>
      <c r="C90" s="1461"/>
      <c r="D90" s="1123" t="s">
        <v>955</v>
      </c>
      <c r="E90" s="1124" t="s">
        <v>956</v>
      </c>
      <c r="F90" s="249"/>
      <c r="G90" s="250"/>
    </row>
    <row r="91" spans="1:7" ht="13.5" customHeight="1" x14ac:dyDescent="0.2">
      <c r="A91" s="1129"/>
      <c r="B91" s="1129" t="s">
        <v>1229</v>
      </c>
      <c r="C91" s="1130" t="s">
        <v>61</v>
      </c>
      <c r="D91" s="1115">
        <v>26049519.335409999</v>
      </c>
      <c r="E91" s="1115">
        <v>24969618.808759999</v>
      </c>
      <c r="F91" s="247"/>
      <c r="G91" s="248"/>
    </row>
    <row r="92" spans="1:7" x14ac:dyDescent="0.2">
      <c r="A92" s="1129" t="s">
        <v>1230</v>
      </c>
      <c r="B92" s="1129" t="s">
        <v>1231</v>
      </c>
      <c r="C92" s="1130" t="s">
        <v>61</v>
      </c>
      <c r="D92" s="1115">
        <v>25719818.950849999</v>
      </c>
      <c r="E92" s="1115">
        <v>24738995.693410002</v>
      </c>
      <c r="F92" s="247"/>
      <c r="G92" s="248"/>
    </row>
    <row r="93" spans="1:7" x14ac:dyDescent="0.2">
      <c r="A93" s="1129" t="s">
        <v>1232</v>
      </c>
      <c r="B93" s="1129" t="s">
        <v>1233</v>
      </c>
      <c r="C93" s="1130" t="s">
        <v>61</v>
      </c>
      <c r="D93" s="1115">
        <v>25410950.25553</v>
      </c>
      <c r="E93" s="1115">
        <v>24505992.45414</v>
      </c>
      <c r="F93" s="247"/>
      <c r="G93" s="248"/>
    </row>
    <row r="94" spans="1:7" s="198" customFormat="1" x14ac:dyDescent="0.2">
      <c r="A94" s="275" t="s">
        <v>1234</v>
      </c>
      <c r="B94" s="275" t="s">
        <v>1235</v>
      </c>
      <c r="C94" s="280" t="s">
        <v>1236</v>
      </c>
      <c r="D94" s="276">
        <v>19598076.189539999</v>
      </c>
      <c r="E94" s="276">
        <v>18852300.106860001</v>
      </c>
      <c r="F94" s="249"/>
      <c r="G94" s="250"/>
    </row>
    <row r="95" spans="1:7" x14ac:dyDescent="0.2">
      <c r="A95" s="275" t="s">
        <v>1237</v>
      </c>
      <c r="B95" s="275" t="s">
        <v>1238</v>
      </c>
      <c r="C95" s="280" t="s">
        <v>1239</v>
      </c>
      <c r="D95" s="286">
        <v>5812874.06599</v>
      </c>
      <c r="E95" s="286">
        <v>5653692.3472800003</v>
      </c>
      <c r="F95" s="249"/>
      <c r="G95" s="244"/>
    </row>
    <row r="96" spans="1:7" x14ac:dyDescent="0.2">
      <c r="A96" s="275" t="s">
        <v>1240</v>
      </c>
      <c r="B96" s="275" t="s">
        <v>1241</v>
      </c>
      <c r="C96" s="280" t="s">
        <v>1242</v>
      </c>
      <c r="D96" s="286">
        <v>0</v>
      </c>
      <c r="E96" s="286">
        <v>0</v>
      </c>
      <c r="F96" s="251"/>
      <c r="G96" s="244"/>
    </row>
    <row r="97" spans="1:7" x14ac:dyDescent="0.2">
      <c r="A97" s="275" t="s">
        <v>1243</v>
      </c>
      <c r="B97" s="275" t="s">
        <v>1244</v>
      </c>
      <c r="C97" s="280" t="s">
        <v>1245</v>
      </c>
      <c r="D97" s="286">
        <v>0</v>
      </c>
      <c r="E97" s="286">
        <v>0</v>
      </c>
      <c r="F97" s="251"/>
      <c r="G97" s="244"/>
    </row>
    <row r="98" spans="1:7" s="198" customFormat="1" x14ac:dyDescent="0.2">
      <c r="A98" s="275" t="s">
        <v>1246</v>
      </c>
      <c r="B98" s="275" t="s">
        <v>1247</v>
      </c>
      <c r="C98" s="280" t="s">
        <v>1248</v>
      </c>
      <c r="D98" s="286">
        <v>0</v>
      </c>
      <c r="E98" s="286">
        <v>0</v>
      </c>
      <c r="F98" s="251"/>
      <c r="G98" s="244"/>
    </row>
    <row r="99" spans="1:7" s="198" customFormat="1" x14ac:dyDescent="0.2">
      <c r="A99" s="275" t="s">
        <v>1249</v>
      </c>
      <c r="B99" s="275" t="s">
        <v>1250</v>
      </c>
      <c r="C99" s="280" t="s">
        <v>1251</v>
      </c>
      <c r="D99" s="286">
        <v>0</v>
      </c>
      <c r="E99" s="286">
        <v>0</v>
      </c>
      <c r="F99" s="251"/>
      <c r="G99" s="244"/>
    </row>
    <row r="100" spans="1:7" x14ac:dyDescent="0.2">
      <c r="A100" s="1129" t="s">
        <v>1252</v>
      </c>
      <c r="B100" s="1129" t="s">
        <v>1253</v>
      </c>
      <c r="C100" s="1130" t="s">
        <v>61</v>
      </c>
      <c r="D100" s="1115">
        <v>306781.80664000002</v>
      </c>
      <c r="E100" s="1115">
        <v>230882.04152999999</v>
      </c>
      <c r="F100" s="247"/>
      <c r="G100" s="248"/>
    </row>
    <row r="101" spans="1:7" s="198" customFormat="1" x14ac:dyDescent="0.2">
      <c r="A101" s="275" t="s">
        <v>1254</v>
      </c>
      <c r="B101" s="275" t="s">
        <v>1255</v>
      </c>
      <c r="C101" s="280" t="s">
        <v>1256</v>
      </c>
      <c r="D101" s="276">
        <v>16996.344000000001</v>
      </c>
      <c r="E101" s="276">
        <v>16996.344000000001</v>
      </c>
      <c r="F101" s="249"/>
      <c r="G101" s="250"/>
    </row>
    <row r="102" spans="1:7" x14ac:dyDescent="0.2">
      <c r="A102" s="275" t="s">
        <v>1257</v>
      </c>
      <c r="B102" s="275" t="s">
        <v>1258</v>
      </c>
      <c r="C102" s="280" t="s">
        <v>1259</v>
      </c>
      <c r="D102" s="286">
        <v>1407.49658</v>
      </c>
      <c r="E102" s="286">
        <v>1056.5341900000001</v>
      </c>
      <c r="F102" s="249"/>
      <c r="G102" s="250"/>
    </row>
    <row r="103" spans="1:7" x14ac:dyDescent="0.2">
      <c r="A103" s="275" t="s">
        <v>1260</v>
      </c>
      <c r="B103" s="275" t="s">
        <v>1261</v>
      </c>
      <c r="C103" s="280" t="s">
        <v>1262</v>
      </c>
      <c r="D103" s="286">
        <v>26403.80242</v>
      </c>
      <c r="E103" s="286">
        <v>26382.60468</v>
      </c>
      <c r="F103" s="249"/>
      <c r="G103" s="250"/>
    </row>
    <row r="104" spans="1:7" x14ac:dyDescent="0.2">
      <c r="A104" s="275" t="s">
        <v>1263</v>
      </c>
      <c r="B104" s="275" t="s">
        <v>1264</v>
      </c>
      <c r="C104" s="280" t="s">
        <v>1265</v>
      </c>
      <c r="D104" s="286">
        <v>0</v>
      </c>
      <c r="E104" s="286">
        <v>0</v>
      </c>
      <c r="F104" s="251"/>
      <c r="G104" s="244"/>
    </row>
    <row r="105" spans="1:7" x14ac:dyDescent="0.2">
      <c r="A105" s="275" t="s">
        <v>1266</v>
      </c>
      <c r="B105" s="275" t="s">
        <v>1267</v>
      </c>
      <c r="C105" s="280" t="s">
        <v>1268</v>
      </c>
      <c r="D105" s="286">
        <v>261974.16364000001</v>
      </c>
      <c r="E105" s="286">
        <v>186446.55866000001</v>
      </c>
      <c r="F105" s="249"/>
      <c r="G105" s="250"/>
    </row>
    <row r="106" spans="1:7" x14ac:dyDescent="0.2">
      <c r="A106" s="1129" t="s">
        <v>1272</v>
      </c>
      <c r="B106" s="1129" t="s">
        <v>1273</v>
      </c>
      <c r="C106" s="1130" t="s">
        <v>61</v>
      </c>
      <c r="D106" s="1115">
        <v>2086.88868</v>
      </c>
      <c r="E106" s="1115">
        <v>2121.1977400000001</v>
      </c>
      <c r="F106" s="247"/>
      <c r="G106" s="248"/>
    </row>
    <row r="107" spans="1:7" s="198" customFormat="1" x14ac:dyDescent="0.2">
      <c r="A107" s="275" t="s">
        <v>1274</v>
      </c>
      <c r="B107" s="275" t="s">
        <v>1275</v>
      </c>
      <c r="C107" s="280" t="s">
        <v>61</v>
      </c>
      <c r="D107" s="276">
        <v>2086.88868</v>
      </c>
      <c r="E107" s="276">
        <v>2121.1977400000001</v>
      </c>
      <c r="F107" s="249"/>
      <c r="G107" s="244"/>
    </row>
    <row r="108" spans="1:7" x14ac:dyDescent="0.2">
      <c r="A108" s="275" t="s">
        <v>1276</v>
      </c>
      <c r="B108" s="275" t="s">
        <v>1277</v>
      </c>
      <c r="C108" s="280" t="s">
        <v>1278</v>
      </c>
      <c r="D108" s="286">
        <v>0</v>
      </c>
      <c r="E108" s="286">
        <v>0</v>
      </c>
      <c r="F108" s="251"/>
      <c r="G108" s="250"/>
    </row>
    <row r="109" spans="1:7" x14ac:dyDescent="0.2">
      <c r="A109" s="275" t="s">
        <v>1279</v>
      </c>
      <c r="B109" s="275" t="s">
        <v>1280</v>
      </c>
      <c r="C109" s="280" t="s">
        <v>1281</v>
      </c>
      <c r="D109" s="286">
        <v>0</v>
      </c>
      <c r="E109" s="286">
        <v>0</v>
      </c>
      <c r="F109" s="251"/>
      <c r="G109" s="244"/>
    </row>
    <row r="110" spans="1:7" x14ac:dyDescent="0.2">
      <c r="A110" s="1129" t="s">
        <v>1282</v>
      </c>
      <c r="B110" s="1129" t="s">
        <v>1283</v>
      </c>
      <c r="C110" s="1130" t="s">
        <v>61</v>
      </c>
      <c r="D110" s="1115">
        <v>329700.38455999998</v>
      </c>
      <c r="E110" s="1115">
        <v>230623.11535000001</v>
      </c>
      <c r="F110" s="247"/>
      <c r="G110" s="248"/>
    </row>
    <row r="111" spans="1:7" x14ac:dyDescent="0.2">
      <c r="A111" s="1129" t="s">
        <v>1284</v>
      </c>
      <c r="B111" s="1129" t="s">
        <v>1285</v>
      </c>
      <c r="C111" s="1130" t="s">
        <v>61</v>
      </c>
      <c r="D111" s="1115">
        <v>0</v>
      </c>
      <c r="E111" s="1115">
        <v>0</v>
      </c>
      <c r="F111" s="247"/>
      <c r="G111" s="248"/>
    </row>
    <row r="112" spans="1:7" x14ac:dyDescent="0.2">
      <c r="A112" s="275" t="s">
        <v>1286</v>
      </c>
      <c r="B112" s="275" t="s">
        <v>1285</v>
      </c>
      <c r="C112" s="280" t="s">
        <v>1287</v>
      </c>
      <c r="D112" s="276"/>
      <c r="E112" s="276"/>
      <c r="F112" s="251"/>
      <c r="G112" s="244"/>
    </row>
    <row r="113" spans="1:7" x14ac:dyDescent="0.2">
      <c r="A113" s="1129" t="s">
        <v>1288</v>
      </c>
      <c r="B113" s="1129" t="s">
        <v>1289</v>
      </c>
      <c r="C113" s="1130" t="s">
        <v>61</v>
      </c>
      <c r="D113" s="1115">
        <v>0</v>
      </c>
      <c r="E113" s="1115">
        <v>0</v>
      </c>
      <c r="F113" s="247"/>
      <c r="G113" s="248"/>
    </row>
    <row r="114" spans="1:7" x14ac:dyDescent="0.2">
      <c r="A114" s="275" t="s">
        <v>1290</v>
      </c>
      <c r="B114" s="275" t="s">
        <v>1291</v>
      </c>
      <c r="C114" s="280" t="s">
        <v>1292</v>
      </c>
      <c r="D114" s="276"/>
      <c r="E114" s="276"/>
      <c r="F114" s="251"/>
      <c r="G114" s="244"/>
    </row>
    <row r="115" spans="1:7" x14ac:dyDescent="0.2">
      <c r="A115" s="275" t="s">
        <v>1293</v>
      </c>
      <c r="B115" s="275" t="s">
        <v>1294</v>
      </c>
      <c r="C115" s="280" t="s">
        <v>1295</v>
      </c>
      <c r="D115" s="286">
        <v>0</v>
      </c>
      <c r="E115" s="286">
        <v>0</v>
      </c>
      <c r="F115" s="251"/>
      <c r="G115" s="244"/>
    </row>
    <row r="116" spans="1:7" x14ac:dyDescent="0.2">
      <c r="A116" s="275" t="s">
        <v>1299</v>
      </c>
      <c r="B116" s="275" t="s">
        <v>1300</v>
      </c>
      <c r="C116" s="280" t="s">
        <v>1301</v>
      </c>
      <c r="D116" s="286">
        <v>0</v>
      </c>
      <c r="E116" s="286">
        <v>0</v>
      </c>
      <c r="F116" s="251"/>
      <c r="G116" s="244"/>
    </row>
    <row r="117" spans="1:7" x14ac:dyDescent="0.2">
      <c r="A117" s="275" t="s">
        <v>1308</v>
      </c>
      <c r="B117" s="275" t="s">
        <v>1309</v>
      </c>
      <c r="C117" s="280" t="s">
        <v>1310</v>
      </c>
      <c r="D117" s="286">
        <v>0</v>
      </c>
      <c r="E117" s="286">
        <v>0</v>
      </c>
      <c r="F117" s="251"/>
      <c r="G117" s="244"/>
    </row>
    <row r="118" spans="1:7" x14ac:dyDescent="0.2">
      <c r="A118" s="275" t="s">
        <v>1311</v>
      </c>
      <c r="B118" s="275" t="s">
        <v>1312</v>
      </c>
      <c r="C118" s="280" t="s">
        <v>1313</v>
      </c>
      <c r="D118" s="286">
        <v>0</v>
      </c>
      <c r="E118" s="286">
        <v>0</v>
      </c>
      <c r="F118" s="251"/>
      <c r="G118" s="244"/>
    </row>
    <row r="119" spans="1:7" x14ac:dyDescent="0.2">
      <c r="A119" s="1129" t="s">
        <v>1314</v>
      </c>
      <c r="B119" s="1129" t="s">
        <v>1315</v>
      </c>
      <c r="C119" s="1130" t="s">
        <v>61</v>
      </c>
      <c r="D119" s="1115">
        <v>329700.38455999998</v>
      </c>
      <c r="E119" s="1115">
        <v>230623.11535000001</v>
      </c>
      <c r="F119" s="247"/>
      <c r="G119" s="248"/>
    </row>
    <row r="120" spans="1:7" x14ac:dyDescent="0.2">
      <c r="A120" s="275" t="s">
        <v>1316</v>
      </c>
      <c r="B120" s="275" t="s">
        <v>1317</v>
      </c>
      <c r="C120" s="280" t="s">
        <v>1318</v>
      </c>
      <c r="D120" s="276"/>
      <c r="E120" s="276"/>
      <c r="F120" s="251"/>
      <c r="G120" s="244"/>
    </row>
    <row r="121" spans="1:7" x14ac:dyDescent="0.2">
      <c r="A121" s="275" t="s">
        <v>1325</v>
      </c>
      <c r="B121" s="275" t="s">
        <v>1326</v>
      </c>
      <c r="C121" s="280" t="s">
        <v>1327</v>
      </c>
      <c r="D121" s="286">
        <v>0</v>
      </c>
      <c r="E121" s="286">
        <v>0</v>
      </c>
      <c r="F121" s="251"/>
      <c r="G121" s="244"/>
    </row>
    <row r="122" spans="1:7" x14ac:dyDescent="0.2">
      <c r="A122" s="275" t="s">
        <v>1328</v>
      </c>
      <c r="B122" s="275" t="s">
        <v>1329</v>
      </c>
      <c r="C122" s="280" t="s">
        <v>1330</v>
      </c>
      <c r="D122" s="286">
        <v>285267.14399999997</v>
      </c>
      <c r="E122" s="286">
        <v>187277.52424999999</v>
      </c>
      <c r="F122" s="249"/>
      <c r="G122" s="250"/>
    </row>
    <row r="123" spans="1:7" x14ac:dyDescent="0.2">
      <c r="A123" s="275" t="s">
        <v>1334</v>
      </c>
      <c r="B123" s="275" t="s">
        <v>1335</v>
      </c>
      <c r="C123" s="280" t="s">
        <v>1336</v>
      </c>
      <c r="D123" s="286">
        <v>1105</v>
      </c>
      <c r="E123" s="286">
        <v>2802</v>
      </c>
      <c r="F123" s="249"/>
      <c r="G123" s="250"/>
    </row>
    <row r="124" spans="1:7" x14ac:dyDescent="0.2">
      <c r="A124" s="275" t="s">
        <v>1340</v>
      </c>
      <c r="B124" s="275" t="s">
        <v>1341</v>
      </c>
      <c r="C124" s="280" t="s">
        <v>1342</v>
      </c>
      <c r="D124" s="286">
        <v>0</v>
      </c>
      <c r="E124" s="286">
        <v>0</v>
      </c>
      <c r="F124" s="251"/>
      <c r="G124" s="244"/>
    </row>
    <row r="125" spans="1:7" ht="12.75" customHeight="1" x14ac:dyDescent="0.2">
      <c r="A125" s="275" t="s">
        <v>1343</v>
      </c>
      <c r="B125" s="275" t="s">
        <v>1344</v>
      </c>
      <c r="C125" s="280" t="s">
        <v>1345</v>
      </c>
      <c r="D125" s="286">
        <v>0</v>
      </c>
      <c r="E125" s="286">
        <v>0</v>
      </c>
      <c r="F125" s="249"/>
      <c r="G125" s="250"/>
    </row>
    <row r="126" spans="1:7" ht="12.75" customHeight="1" x14ac:dyDescent="0.2">
      <c r="A126" s="275" t="s">
        <v>1346</v>
      </c>
      <c r="B126" s="275" t="s">
        <v>1347</v>
      </c>
      <c r="C126" s="280" t="s">
        <v>1348</v>
      </c>
      <c r="D126" s="286">
        <v>18109.597000000002</v>
      </c>
      <c r="E126" s="286">
        <v>18260.414000000001</v>
      </c>
      <c r="F126" s="249"/>
      <c r="G126" s="250"/>
    </row>
    <row r="127" spans="1:7" ht="12.75" customHeight="1" x14ac:dyDescent="0.2">
      <c r="A127" s="275" t="s">
        <v>1349</v>
      </c>
      <c r="B127" s="275" t="s">
        <v>1133</v>
      </c>
      <c r="C127" s="280" t="s">
        <v>1134</v>
      </c>
      <c r="D127" s="286">
        <v>7099.9030000000002</v>
      </c>
      <c r="E127" s="286">
        <v>6973.7579999999998</v>
      </c>
      <c r="F127" s="249"/>
      <c r="G127" s="250"/>
    </row>
    <row r="128" spans="1:7" ht="12.75" customHeight="1" x14ac:dyDescent="0.2">
      <c r="A128" s="275" t="s">
        <v>1350</v>
      </c>
      <c r="B128" s="275" t="s">
        <v>1136</v>
      </c>
      <c r="C128" s="280" t="s">
        <v>1137</v>
      </c>
      <c r="D128" s="286">
        <v>3023.5650000000001</v>
      </c>
      <c r="E128" s="286">
        <v>3026.0940000000001</v>
      </c>
      <c r="F128" s="249"/>
      <c r="G128" s="250"/>
    </row>
    <row r="129" spans="1:7" ht="12.75" customHeight="1" x14ac:dyDescent="0.2">
      <c r="A129" s="275" t="s">
        <v>1351</v>
      </c>
      <c r="B129" s="275" t="s">
        <v>1139</v>
      </c>
      <c r="C129" s="280" t="s">
        <v>1140</v>
      </c>
      <c r="D129" s="286">
        <v>0</v>
      </c>
      <c r="E129" s="286">
        <v>0</v>
      </c>
      <c r="F129" s="249"/>
      <c r="G129" s="250"/>
    </row>
    <row r="130" spans="1:7" ht="12.75" customHeight="1" x14ac:dyDescent="0.2">
      <c r="A130" s="275" t="s">
        <v>1352</v>
      </c>
      <c r="B130" s="275" t="s">
        <v>1142</v>
      </c>
      <c r="C130" s="280" t="s">
        <v>1143</v>
      </c>
      <c r="D130" s="286">
        <v>902.32</v>
      </c>
      <c r="E130" s="286">
        <v>0</v>
      </c>
      <c r="F130" s="249"/>
      <c r="G130" s="250"/>
    </row>
    <row r="131" spans="1:7" ht="12.75" customHeight="1" x14ac:dyDescent="0.2">
      <c r="A131" s="275" t="s">
        <v>1353</v>
      </c>
      <c r="B131" s="275" t="s">
        <v>1145</v>
      </c>
      <c r="C131" s="280" t="s">
        <v>1146</v>
      </c>
      <c r="D131" s="286">
        <v>1931.876</v>
      </c>
      <c r="E131" s="286">
        <v>1916.0640000000001</v>
      </c>
      <c r="F131" s="251"/>
      <c r="G131" s="244"/>
    </row>
    <row r="132" spans="1:7" ht="12.75" customHeight="1" x14ac:dyDescent="0.2">
      <c r="A132" s="275" t="s">
        <v>1354</v>
      </c>
      <c r="B132" s="275" t="s">
        <v>62</v>
      </c>
      <c r="C132" s="280" t="s">
        <v>1148</v>
      </c>
      <c r="D132" s="286">
        <v>1172.2519600000001</v>
      </c>
      <c r="E132" s="286">
        <v>1276.4851799999999</v>
      </c>
      <c r="F132" s="249"/>
      <c r="G132" s="250"/>
    </row>
    <row r="133" spans="1:7" ht="12.75" customHeight="1" x14ac:dyDescent="0.2">
      <c r="A133" s="275" t="s">
        <v>1355</v>
      </c>
      <c r="B133" s="275" t="s">
        <v>1356</v>
      </c>
      <c r="C133" s="280" t="s">
        <v>1357</v>
      </c>
      <c r="D133" s="286">
        <v>0</v>
      </c>
      <c r="E133" s="286">
        <v>0</v>
      </c>
      <c r="F133" s="249"/>
      <c r="G133" s="250"/>
    </row>
    <row r="134" spans="1:7" ht="12.75" customHeight="1" x14ac:dyDescent="0.2">
      <c r="A134" s="275" t="s">
        <v>1358</v>
      </c>
      <c r="B134" s="275" t="s">
        <v>1359</v>
      </c>
      <c r="C134" s="280" t="s">
        <v>1360</v>
      </c>
      <c r="D134" s="286">
        <v>0</v>
      </c>
      <c r="E134" s="286">
        <v>0</v>
      </c>
      <c r="F134" s="249"/>
      <c r="G134" s="250"/>
    </row>
    <row r="135" spans="1:7" ht="12.75" customHeight="1" x14ac:dyDescent="0.2">
      <c r="A135" s="275" t="s">
        <v>1361</v>
      </c>
      <c r="B135" s="275" t="s">
        <v>1362</v>
      </c>
      <c r="C135" s="280" t="s">
        <v>1363</v>
      </c>
      <c r="D135" s="286">
        <v>0</v>
      </c>
      <c r="E135" s="286">
        <v>1617.1980699999999</v>
      </c>
      <c r="F135" s="251"/>
      <c r="G135" s="244"/>
    </row>
    <row r="136" spans="1:7" ht="12.75" customHeight="1" x14ac:dyDescent="0.2">
      <c r="A136" s="275" t="s">
        <v>1377</v>
      </c>
      <c r="B136" s="275" t="s">
        <v>1378</v>
      </c>
      <c r="C136" s="280" t="s">
        <v>1379</v>
      </c>
      <c r="D136" s="286">
        <v>0</v>
      </c>
      <c r="E136" s="286">
        <v>3234.3850299999999</v>
      </c>
      <c r="F136" s="251"/>
      <c r="G136" s="244"/>
    </row>
    <row r="137" spans="1:7" ht="12.75" customHeight="1" x14ac:dyDescent="0.2">
      <c r="A137" s="275" t="s">
        <v>1381</v>
      </c>
      <c r="B137" s="275" t="s">
        <v>1382</v>
      </c>
      <c r="C137" s="280" t="s">
        <v>1383</v>
      </c>
      <c r="D137" s="286">
        <v>0</v>
      </c>
      <c r="E137" s="286">
        <v>0</v>
      </c>
      <c r="F137" s="251"/>
      <c r="G137" s="244"/>
    </row>
    <row r="138" spans="1:7" ht="12.75" customHeight="1" x14ac:dyDescent="0.2">
      <c r="A138" s="275" t="s">
        <v>1384</v>
      </c>
      <c r="B138" s="275" t="s">
        <v>1385</v>
      </c>
      <c r="C138" s="280" t="s">
        <v>1386</v>
      </c>
      <c r="D138" s="286">
        <v>1655.7705100000001</v>
      </c>
      <c r="E138" s="286">
        <v>1437.0304900000001</v>
      </c>
      <c r="F138" s="251"/>
      <c r="G138" s="244"/>
    </row>
    <row r="139" spans="1:7" ht="12.75" customHeight="1" x14ac:dyDescent="0.2">
      <c r="A139" s="275" t="s">
        <v>1387</v>
      </c>
      <c r="B139" s="275" t="s">
        <v>1388</v>
      </c>
      <c r="C139" s="280" t="s">
        <v>1389</v>
      </c>
      <c r="D139" s="286">
        <v>9118.8066999999992</v>
      </c>
      <c r="E139" s="286">
        <v>2528.6032399999999</v>
      </c>
      <c r="F139" s="251"/>
      <c r="G139" s="244"/>
    </row>
    <row r="140" spans="1:7" ht="12.75" customHeight="1" x14ac:dyDescent="0.2">
      <c r="A140" s="1117" t="s">
        <v>1390</v>
      </c>
      <c r="B140" s="1117" t="s">
        <v>1391</v>
      </c>
      <c r="C140" s="1118" t="s">
        <v>1392</v>
      </c>
      <c r="D140" s="1119">
        <v>314.15039000000002</v>
      </c>
      <c r="E140" s="1119">
        <v>273.55909000000003</v>
      </c>
      <c r="F140" s="251"/>
      <c r="G140" s="244"/>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3" firstPageNumber="475" fitToHeight="2" orientation="portrait" useFirstPageNumber="1" r:id="rId1"/>
  <headerFooter>
    <oddHeader>&amp;L&amp;"Tahoma,Kurzíva"Závěrečný účet Moravskoslezského kraje za rok 2024&amp;R&amp;"Tahoma,Kurzíva"Tabulka č. 40</oddHeader>
    <oddFooter>&amp;C&amp;"Tahoma,Obyčejné"&amp;P</oddFooter>
  </headerFooter>
  <rowBreaks count="1" manualBreakCount="1">
    <brk id="74" max="6"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A4C2A-9DE2-44DD-B736-6A0C509F8701}">
  <sheetPr>
    <pageSetUpPr fitToPage="1"/>
  </sheetPr>
  <dimension ref="A1:G83"/>
  <sheetViews>
    <sheetView showGridLines="0" zoomScaleNormal="100" zoomScaleSheetLayoutView="100" workbookViewId="0">
      <selection activeCell="H9" sqref="H9"/>
    </sheetView>
  </sheetViews>
  <sheetFormatPr defaultColWidth="9.28515625" defaultRowHeight="12.75" x14ac:dyDescent="0.2"/>
  <cols>
    <col min="1" max="1" width="6.7109375" style="194" customWidth="1"/>
    <col min="2" max="2" width="54.7109375" style="194" customWidth="1"/>
    <col min="3" max="3" width="8.5703125" style="117" customWidth="1"/>
    <col min="4" max="7" width="15.42578125" style="194" customWidth="1"/>
    <col min="8" max="16384" width="9.28515625" style="194"/>
  </cols>
  <sheetData>
    <row r="1" spans="1:7" s="258" customFormat="1" ht="18" customHeight="1" x14ac:dyDescent="0.2">
      <c r="A1" s="1449" t="s">
        <v>4770</v>
      </c>
      <c r="B1" s="1449"/>
      <c r="C1" s="1449"/>
      <c r="D1" s="1449"/>
      <c r="E1" s="1449"/>
      <c r="F1" s="1449"/>
      <c r="G1" s="1449"/>
    </row>
    <row r="2" spans="1:7" s="258" customFormat="1" ht="18" customHeight="1" x14ac:dyDescent="0.2">
      <c r="A2" s="1449" t="s">
        <v>2846</v>
      </c>
      <c r="B2" s="1449"/>
      <c r="C2" s="1449"/>
      <c r="D2" s="1449"/>
      <c r="E2" s="1449"/>
      <c r="F2" s="1449"/>
      <c r="G2" s="1449"/>
    </row>
    <row r="4" spans="1:7" ht="12.75" customHeight="1" x14ac:dyDescent="0.2">
      <c r="A4" s="482"/>
      <c r="B4" s="483"/>
      <c r="C4" s="387"/>
      <c r="D4" s="1144">
        <v>1</v>
      </c>
      <c r="E4" s="1144">
        <v>2</v>
      </c>
      <c r="F4" s="1144">
        <v>3</v>
      </c>
      <c r="G4" s="1144">
        <v>4</v>
      </c>
    </row>
    <row r="5" spans="1:7" s="195" customFormat="1" x14ac:dyDescent="0.2">
      <c r="A5" s="1471" t="s">
        <v>952</v>
      </c>
      <c r="B5" s="1472"/>
      <c r="C5" s="1475" t="s">
        <v>953</v>
      </c>
      <c r="D5" s="1477" t="s">
        <v>1396</v>
      </c>
      <c r="E5" s="1477"/>
      <c r="F5" s="1477" t="s">
        <v>1397</v>
      </c>
      <c r="G5" s="1477"/>
    </row>
    <row r="6" spans="1:7" s="195" customFormat="1" ht="34.5" customHeight="1" x14ac:dyDescent="0.2">
      <c r="A6" s="1473"/>
      <c r="B6" s="1474"/>
      <c r="C6" s="1476"/>
      <c r="D6" s="1145" t="s">
        <v>1398</v>
      </c>
      <c r="E6" s="1145" t="s">
        <v>1399</v>
      </c>
      <c r="F6" s="1146" t="s">
        <v>1398</v>
      </c>
      <c r="G6" s="1146" t="s">
        <v>1399</v>
      </c>
    </row>
    <row r="7" spans="1:7" s="195" customFormat="1" x14ac:dyDescent="0.2">
      <c r="A7" s="1129" t="s">
        <v>961</v>
      </c>
      <c r="B7" s="1129" t="s">
        <v>1400</v>
      </c>
      <c r="C7" s="1130" t="s">
        <v>61</v>
      </c>
      <c r="D7" s="1147">
        <v>1667824.47064</v>
      </c>
      <c r="E7" s="1147">
        <v>6847.92155</v>
      </c>
      <c r="F7" s="1147">
        <v>1374879.5620500001</v>
      </c>
      <c r="G7" s="1147">
        <v>7533.3331099999996</v>
      </c>
    </row>
    <row r="8" spans="1:7" x14ac:dyDescent="0.2">
      <c r="A8" s="1113" t="s">
        <v>963</v>
      </c>
      <c r="B8" s="1113" t="s">
        <v>1401</v>
      </c>
      <c r="C8" s="1134" t="s">
        <v>61</v>
      </c>
      <c r="D8" s="1147">
        <v>1662566.9662800001</v>
      </c>
      <c r="E8" s="1147">
        <v>6571.4675500000003</v>
      </c>
      <c r="F8" s="1147">
        <v>1370671.5595799999</v>
      </c>
      <c r="G8" s="1147">
        <v>7227.2941099999998</v>
      </c>
    </row>
    <row r="9" spans="1:7" x14ac:dyDescent="0.2">
      <c r="A9" s="1120" t="s">
        <v>965</v>
      </c>
      <c r="B9" s="1120" t="s">
        <v>1402</v>
      </c>
      <c r="C9" s="1137" t="s">
        <v>1403</v>
      </c>
      <c r="D9" s="281">
        <v>169365.93784</v>
      </c>
      <c r="E9" s="281">
        <v>1293.1631500000001</v>
      </c>
      <c r="F9" s="281">
        <v>170940.08392999999</v>
      </c>
      <c r="G9" s="281">
        <v>1538.1929500000001</v>
      </c>
    </row>
    <row r="10" spans="1:7" x14ac:dyDescent="0.2">
      <c r="A10" s="275" t="s">
        <v>968</v>
      </c>
      <c r="B10" s="275" t="s">
        <v>1404</v>
      </c>
      <c r="C10" s="280" t="s">
        <v>1405</v>
      </c>
      <c r="D10" s="281">
        <v>14282.02384</v>
      </c>
      <c r="E10" s="281">
        <v>182.85593</v>
      </c>
      <c r="F10" s="281">
        <v>12933.09951</v>
      </c>
      <c r="G10" s="281">
        <v>257.51546000000002</v>
      </c>
    </row>
    <row r="11" spans="1:7" x14ac:dyDescent="0.2">
      <c r="A11" s="275" t="s">
        <v>971</v>
      </c>
      <c r="B11" s="275" t="s">
        <v>1406</v>
      </c>
      <c r="C11" s="280" t="s">
        <v>1407</v>
      </c>
      <c r="D11" s="281"/>
      <c r="E11" s="281"/>
      <c r="F11" s="281"/>
      <c r="G11" s="281"/>
    </row>
    <row r="12" spans="1:7" x14ac:dyDescent="0.2">
      <c r="A12" s="275" t="s">
        <v>974</v>
      </c>
      <c r="B12" s="275" t="s">
        <v>1408</v>
      </c>
      <c r="C12" s="280" t="s">
        <v>1409</v>
      </c>
      <c r="D12" s="281"/>
      <c r="E12" s="281"/>
      <c r="F12" s="281"/>
      <c r="G12" s="281"/>
    </row>
    <row r="13" spans="1:7" x14ac:dyDescent="0.2">
      <c r="A13" s="275" t="s">
        <v>977</v>
      </c>
      <c r="B13" s="275" t="s">
        <v>1410</v>
      </c>
      <c r="C13" s="280" t="s">
        <v>1411</v>
      </c>
      <c r="D13" s="281">
        <v>-7989.9486999999999</v>
      </c>
      <c r="E13" s="281"/>
      <c r="F13" s="281">
        <v>-9430.4054400000005</v>
      </c>
      <c r="G13" s="281"/>
    </row>
    <row r="14" spans="1:7" x14ac:dyDescent="0.2">
      <c r="A14" s="275" t="s">
        <v>980</v>
      </c>
      <c r="B14" s="275" t="s">
        <v>1412</v>
      </c>
      <c r="C14" s="280" t="s">
        <v>1413</v>
      </c>
      <c r="D14" s="281">
        <v>-3654.3023699999999</v>
      </c>
      <c r="E14" s="281"/>
      <c r="F14" s="281">
        <v>-3490.1613499999999</v>
      </c>
      <c r="G14" s="281"/>
    </row>
    <row r="15" spans="1:7" x14ac:dyDescent="0.2">
      <c r="A15" s="275" t="s">
        <v>983</v>
      </c>
      <c r="B15" s="275" t="s">
        <v>1414</v>
      </c>
      <c r="C15" s="280" t="s">
        <v>1415</v>
      </c>
      <c r="D15" s="281"/>
      <c r="E15" s="281"/>
      <c r="F15" s="281"/>
      <c r="G15" s="281"/>
    </row>
    <row r="16" spans="1:7" x14ac:dyDescent="0.2">
      <c r="A16" s="275" t="s">
        <v>986</v>
      </c>
      <c r="B16" s="275" t="s">
        <v>155</v>
      </c>
      <c r="C16" s="280" t="s">
        <v>1416</v>
      </c>
      <c r="D16" s="281">
        <v>807945.30773999996</v>
      </c>
      <c r="E16" s="281">
        <v>373.71636999999998</v>
      </c>
      <c r="F16" s="281">
        <v>576530.64566000004</v>
      </c>
      <c r="G16" s="281">
        <v>287.56700000000001</v>
      </c>
    </row>
    <row r="17" spans="1:7" x14ac:dyDescent="0.2">
      <c r="A17" s="275" t="s">
        <v>989</v>
      </c>
      <c r="B17" s="275" t="s">
        <v>141</v>
      </c>
      <c r="C17" s="280" t="s">
        <v>1417</v>
      </c>
      <c r="D17" s="281">
        <v>5022.4120000000003</v>
      </c>
      <c r="E17" s="281">
        <v>52.261000000000003</v>
      </c>
      <c r="F17" s="281">
        <v>4136.0799200000001</v>
      </c>
      <c r="G17" s="281">
        <v>49.664079999999998</v>
      </c>
    </row>
    <row r="18" spans="1:7" x14ac:dyDescent="0.2">
      <c r="A18" s="275" t="s">
        <v>1418</v>
      </c>
      <c r="B18" s="275" t="s">
        <v>1419</v>
      </c>
      <c r="C18" s="280" t="s">
        <v>1420</v>
      </c>
      <c r="D18" s="281">
        <v>104.73099999999999</v>
      </c>
      <c r="E18" s="281"/>
      <c r="F18" s="281">
        <v>105.53259</v>
      </c>
      <c r="G18" s="281"/>
    </row>
    <row r="19" spans="1:7" x14ac:dyDescent="0.2">
      <c r="A19" s="275" t="s">
        <v>1421</v>
      </c>
      <c r="B19" s="275" t="s">
        <v>1422</v>
      </c>
      <c r="C19" s="280" t="s">
        <v>1423</v>
      </c>
      <c r="D19" s="281">
        <v>-16244.270829999999</v>
      </c>
      <c r="E19" s="281"/>
      <c r="F19" s="281">
        <v>-18230.500400000001</v>
      </c>
      <c r="G19" s="281"/>
    </row>
    <row r="20" spans="1:7" x14ac:dyDescent="0.2">
      <c r="A20" s="275" t="s">
        <v>1424</v>
      </c>
      <c r="B20" s="275" t="s">
        <v>1425</v>
      </c>
      <c r="C20" s="280" t="s">
        <v>1426</v>
      </c>
      <c r="D20" s="281">
        <v>38069.105750000002</v>
      </c>
      <c r="E20" s="281">
        <v>215.58025000000001</v>
      </c>
      <c r="F20" s="281">
        <v>23280.354230000001</v>
      </c>
      <c r="G20" s="281">
        <v>200.05195000000001</v>
      </c>
    </row>
    <row r="21" spans="1:7" x14ac:dyDescent="0.2">
      <c r="A21" s="275" t="s">
        <v>1427</v>
      </c>
      <c r="B21" s="275" t="s">
        <v>1428</v>
      </c>
      <c r="C21" s="280" t="s">
        <v>1429</v>
      </c>
      <c r="D21" s="281">
        <v>255401.13032</v>
      </c>
      <c r="E21" s="281">
        <v>2771.9726799999999</v>
      </c>
      <c r="F21" s="281">
        <v>236041.05397000001</v>
      </c>
      <c r="G21" s="281">
        <v>3008.2120300000001</v>
      </c>
    </row>
    <row r="22" spans="1:7" x14ac:dyDescent="0.2">
      <c r="A22" s="275" t="s">
        <v>1430</v>
      </c>
      <c r="B22" s="275" t="s">
        <v>1431</v>
      </c>
      <c r="C22" s="280" t="s">
        <v>1432</v>
      </c>
      <c r="D22" s="281">
        <v>85634.926500000001</v>
      </c>
      <c r="E22" s="281">
        <v>929.85050000000001</v>
      </c>
      <c r="F22" s="281">
        <v>79163.323759999999</v>
      </c>
      <c r="G22" s="281">
        <v>1009.23624</v>
      </c>
    </row>
    <row r="23" spans="1:7" x14ac:dyDescent="0.2">
      <c r="A23" s="275" t="s">
        <v>1433</v>
      </c>
      <c r="B23" s="275" t="s">
        <v>1434</v>
      </c>
      <c r="C23" s="280" t="s">
        <v>1435</v>
      </c>
      <c r="D23" s="281">
        <v>1421.28576</v>
      </c>
      <c r="E23" s="281">
        <v>14.789239999999999</v>
      </c>
      <c r="F23" s="281">
        <v>1329.28063</v>
      </c>
      <c r="G23" s="281">
        <v>15.961370000000001</v>
      </c>
    </row>
    <row r="24" spans="1:7" x14ac:dyDescent="0.2">
      <c r="A24" s="275" t="s">
        <v>1436</v>
      </c>
      <c r="B24" s="275" t="s">
        <v>1437</v>
      </c>
      <c r="C24" s="280" t="s">
        <v>1438</v>
      </c>
      <c r="D24" s="281">
        <v>11595.86132</v>
      </c>
      <c r="E24" s="281">
        <v>173.05063999999999</v>
      </c>
      <c r="F24" s="281">
        <v>11167.52363</v>
      </c>
      <c r="G24" s="281">
        <v>166.10865999999999</v>
      </c>
    </row>
    <row r="25" spans="1:7" x14ac:dyDescent="0.2">
      <c r="A25" s="275" t="s">
        <v>1439</v>
      </c>
      <c r="B25" s="275" t="s">
        <v>1440</v>
      </c>
      <c r="C25" s="280" t="s">
        <v>1441</v>
      </c>
      <c r="D25" s="281"/>
      <c r="E25" s="281"/>
      <c r="F25" s="281"/>
      <c r="G25" s="281"/>
    </row>
    <row r="26" spans="1:7" x14ac:dyDescent="0.2">
      <c r="A26" s="275" t="s">
        <v>1442</v>
      </c>
      <c r="B26" s="275" t="s">
        <v>1443</v>
      </c>
      <c r="C26" s="280" t="s">
        <v>1444</v>
      </c>
      <c r="D26" s="281"/>
      <c r="E26" s="281">
        <v>27.984000000000002</v>
      </c>
      <c r="F26" s="281"/>
      <c r="G26" s="281">
        <v>49.917000000000002</v>
      </c>
    </row>
    <row r="27" spans="1:7" x14ac:dyDescent="0.2">
      <c r="A27" s="275" t="s">
        <v>1445</v>
      </c>
      <c r="B27" s="275" t="s">
        <v>1446</v>
      </c>
      <c r="C27" s="280" t="s">
        <v>1447</v>
      </c>
      <c r="D27" s="281"/>
      <c r="E27" s="281"/>
      <c r="F27" s="281"/>
      <c r="G27" s="281"/>
    </row>
    <row r="28" spans="1:7" x14ac:dyDescent="0.2">
      <c r="A28" s="275" t="s">
        <v>1448</v>
      </c>
      <c r="B28" s="275" t="s">
        <v>1449</v>
      </c>
      <c r="C28" s="280" t="s">
        <v>1450</v>
      </c>
      <c r="D28" s="281">
        <v>557.00738999999999</v>
      </c>
      <c r="E28" s="281">
        <v>2.5518100000000001</v>
      </c>
      <c r="F28" s="281">
        <v>295.26747</v>
      </c>
      <c r="G28" s="281">
        <v>7.6129899999999999</v>
      </c>
    </row>
    <row r="29" spans="1:7" x14ac:dyDescent="0.2">
      <c r="A29" s="275" t="s">
        <v>1451</v>
      </c>
      <c r="B29" s="275" t="s">
        <v>1452</v>
      </c>
      <c r="C29" s="280" t="s">
        <v>1453</v>
      </c>
      <c r="D29" s="281"/>
      <c r="E29" s="281"/>
      <c r="F29" s="281">
        <v>1.357</v>
      </c>
      <c r="G29" s="281"/>
    </row>
    <row r="30" spans="1:7" x14ac:dyDescent="0.2">
      <c r="A30" s="275" t="s">
        <v>1454</v>
      </c>
      <c r="B30" s="275" t="s">
        <v>1455</v>
      </c>
      <c r="C30" s="280" t="s">
        <v>1456</v>
      </c>
      <c r="D30" s="281">
        <v>11</v>
      </c>
      <c r="E30" s="281"/>
      <c r="F30" s="281">
        <v>24.105</v>
      </c>
      <c r="G30" s="281"/>
    </row>
    <row r="31" spans="1:7" x14ac:dyDescent="0.2">
      <c r="A31" s="275" t="s">
        <v>1457</v>
      </c>
      <c r="B31" s="275" t="s">
        <v>1458</v>
      </c>
      <c r="C31" s="280" t="s">
        <v>1459</v>
      </c>
      <c r="D31" s="281"/>
      <c r="E31" s="281"/>
      <c r="F31" s="281"/>
      <c r="G31" s="281"/>
    </row>
    <row r="32" spans="1:7" x14ac:dyDescent="0.2">
      <c r="A32" s="275" t="s">
        <v>1460</v>
      </c>
      <c r="B32" s="275" t="s">
        <v>1461</v>
      </c>
      <c r="C32" s="280" t="s">
        <v>1462</v>
      </c>
      <c r="D32" s="281">
        <v>6.4783099999999996</v>
      </c>
      <c r="E32" s="281"/>
      <c r="F32" s="281">
        <v>17.658750000000001</v>
      </c>
      <c r="G32" s="281"/>
    </row>
    <row r="33" spans="1:7" x14ac:dyDescent="0.2">
      <c r="A33" s="275" t="s">
        <v>1463</v>
      </c>
      <c r="B33" s="275" t="s">
        <v>1464</v>
      </c>
      <c r="C33" s="280" t="s">
        <v>1465</v>
      </c>
      <c r="D33" s="281">
        <v>46.836640000000003</v>
      </c>
      <c r="E33" s="281"/>
      <c r="F33" s="281">
        <v>25.39705</v>
      </c>
      <c r="G33" s="281"/>
    </row>
    <row r="34" spans="1:7" x14ac:dyDescent="0.2">
      <c r="A34" s="275" t="s">
        <v>1466</v>
      </c>
      <c r="B34" s="275" t="s">
        <v>1467</v>
      </c>
      <c r="C34" s="280" t="s">
        <v>1468</v>
      </c>
      <c r="D34" s="281">
        <v>2120.0826699999998</v>
      </c>
      <c r="E34" s="281"/>
      <c r="F34" s="281"/>
      <c r="G34" s="281"/>
    </row>
    <row r="35" spans="1:7" x14ac:dyDescent="0.2">
      <c r="A35" s="275" t="s">
        <v>1469</v>
      </c>
      <c r="B35" s="275" t="s">
        <v>1470</v>
      </c>
      <c r="C35" s="280" t="s">
        <v>1471</v>
      </c>
      <c r="D35" s="281">
        <v>296593.86385999998</v>
      </c>
      <c r="E35" s="281">
        <v>510.92698999999999</v>
      </c>
      <c r="F35" s="281">
        <v>283844.24962000002</v>
      </c>
      <c r="G35" s="281">
        <v>610.99537999999995</v>
      </c>
    </row>
    <row r="36" spans="1:7" x14ac:dyDescent="0.2">
      <c r="A36" s="275" t="s">
        <v>1472</v>
      </c>
      <c r="B36" s="275" t="s">
        <v>1473</v>
      </c>
      <c r="C36" s="280" t="s">
        <v>1474</v>
      </c>
      <c r="D36" s="281"/>
      <c r="E36" s="281"/>
      <c r="F36" s="281"/>
      <c r="G36" s="281"/>
    </row>
    <row r="37" spans="1:7" x14ac:dyDescent="0.2">
      <c r="A37" s="275" t="s">
        <v>1475</v>
      </c>
      <c r="B37" s="275" t="s">
        <v>1476</v>
      </c>
      <c r="C37" s="280" t="s">
        <v>1477</v>
      </c>
      <c r="D37" s="281"/>
      <c r="E37" s="281"/>
      <c r="F37" s="281"/>
      <c r="G37" s="281"/>
    </row>
    <row r="38" spans="1:7" x14ac:dyDescent="0.2">
      <c r="A38" s="275" t="s">
        <v>1478</v>
      </c>
      <c r="B38" s="275" t="s">
        <v>1479</v>
      </c>
      <c r="C38" s="280" t="s">
        <v>1480</v>
      </c>
      <c r="D38" s="281"/>
      <c r="E38" s="281"/>
      <c r="F38" s="281"/>
      <c r="G38" s="281"/>
    </row>
    <row r="39" spans="1:7" x14ac:dyDescent="0.2">
      <c r="A39" s="275" t="s">
        <v>1481</v>
      </c>
      <c r="B39" s="275" t="s">
        <v>1482</v>
      </c>
      <c r="C39" s="280" t="s">
        <v>1483</v>
      </c>
      <c r="D39" s="281"/>
      <c r="E39" s="281"/>
      <c r="F39" s="281"/>
      <c r="G39" s="281"/>
    </row>
    <row r="40" spans="1:7" x14ac:dyDescent="0.2">
      <c r="A40" s="275" t="s">
        <v>1484</v>
      </c>
      <c r="B40" s="275" t="s">
        <v>1485</v>
      </c>
      <c r="C40" s="280" t="s">
        <v>1486</v>
      </c>
      <c r="D40" s="281"/>
      <c r="E40" s="281"/>
      <c r="F40" s="281"/>
      <c r="G40" s="281"/>
    </row>
    <row r="41" spans="1:7" x14ac:dyDescent="0.2">
      <c r="A41" s="275" t="s">
        <v>1487</v>
      </c>
      <c r="B41" s="275" t="s">
        <v>1488</v>
      </c>
      <c r="C41" s="280" t="s">
        <v>1489</v>
      </c>
      <c r="D41" s="281"/>
      <c r="E41" s="281"/>
      <c r="F41" s="281"/>
      <c r="G41" s="281"/>
    </row>
    <row r="42" spans="1:7" x14ac:dyDescent="0.2">
      <c r="A42" s="275" t="s">
        <v>1490</v>
      </c>
      <c r="B42" s="275" t="s">
        <v>1491</v>
      </c>
      <c r="C42" s="280" t="s">
        <v>1492</v>
      </c>
      <c r="D42" s="281">
        <v>2259.8016400000001</v>
      </c>
      <c r="E42" s="281">
        <v>22.764990000000001</v>
      </c>
      <c r="F42" s="281">
        <v>1985.6162400000001</v>
      </c>
      <c r="G42" s="281">
        <v>26.259</v>
      </c>
    </row>
    <row r="43" spans="1:7" x14ac:dyDescent="0.2">
      <c r="A43" s="275" t="s">
        <v>1493</v>
      </c>
      <c r="B43" s="275" t="s">
        <v>1494</v>
      </c>
      <c r="C43" s="280" t="s">
        <v>1495</v>
      </c>
      <c r="D43" s="281">
        <v>17.695599999999999</v>
      </c>
      <c r="E43" s="281"/>
      <c r="F43" s="281">
        <v>1.9978100000000001</v>
      </c>
      <c r="G43" s="281"/>
    </row>
    <row r="44" spans="1:7" x14ac:dyDescent="0.2">
      <c r="A44" s="1113" t="s">
        <v>992</v>
      </c>
      <c r="B44" s="1113" t="s">
        <v>1496</v>
      </c>
      <c r="C44" s="1134" t="s">
        <v>61</v>
      </c>
      <c r="D44" s="1147">
        <v>0</v>
      </c>
      <c r="E44" s="1147">
        <v>0</v>
      </c>
      <c r="F44" s="1147">
        <v>0</v>
      </c>
      <c r="G44" s="1147">
        <v>0</v>
      </c>
    </row>
    <row r="45" spans="1:7" x14ac:dyDescent="0.2">
      <c r="A45" s="275" t="s">
        <v>994</v>
      </c>
      <c r="B45" s="275" t="s">
        <v>1497</v>
      </c>
      <c r="C45" s="280" t="s">
        <v>1498</v>
      </c>
      <c r="D45" s="281"/>
      <c r="E45" s="281"/>
      <c r="F45" s="281"/>
      <c r="G45" s="281"/>
    </row>
    <row r="46" spans="1:7" x14ac:dyDescent="0.2">
      <c r="A46" s="275" t="s">
        <v>996</v>
      </c>
      <c r="B46" s="275" t="s">
        <v>1499</v>
      </c>
      <c r="C46" s="280" t="s">
        <v>1500</v>
      </c>
      <c r="D46" s="281"/>
      <c r="E46" s="281"/>
      <c r="F46" s="281"/>
      <c r="G46" s="281"/>
    </row>
    <row r="47" spans="1:7" x14ac:dyDescent="0.2">
      <c r="A47" s="275" t="s">
        <v>999</v>
      </c>
      <c r="B47" s="275" t="s">
        <v>1501</v>
      </c>
      <c r="C47" s="280" t="s">
        <v>1502</v>
      </c>
      <c r="D47" s="281"/>
      <c r="E47" s="281"/>
      <c r="F47" s="281"/>
      <c r="G47" s="281"/>
    </row>
    <row r="48" spans="1:7" x14ac:dyDescent="0.2">
      <c r="A48" s="275" t="s">
        <v>1002</v>
      </c>
      <c r="B48" s="275" t="s">
        <v>1503</v>
      </c>
      <c r="C48" s="280" t="s">
        <v>1504</v>
      </c>
      <c r="D48" s="281"/>
      <c r="E48" s="281"/>
      <c r="F48" s="281"/>
      <c r="G48" s="281"/>
    </row>
    <row r="49" spans="1:7" x14ac:dyDescent="0.2">
      <c r="A49" s="275" t="s">
        <v>1005</v>
      </c>
      <c r="B49" s="275" t="s">
        <v>1505</v>
      </c>
      <c r="C49" s="280" t="s">
        <v>1506</v>
      </c>
      <c r="D49" s="281"/>
      <c r="E49" s="281"/>
      <c r="F49" s="281"/>
      <c r="G49" s="281"/>
    </row>
    <row r="50" spans="1:7" x14ac:dyDescent="0.2">
      <c r="A50" s="1113" t="s">
        <v>1023</v>
      </c>
      <c r="B50" s="1113" t="s">
        <v>1507</v>
      </c>
      <c r="C50" s="1134" t="s">
        <v>61</v>
      </c>
      <c r="D50" s="1147">
        <v>0</v>
      </c>
      <c r="E50" s="1147">
        <v>0</v>
      </c>
      <c r="F50" s="1147">
        <v>0</v>
      </c>
      <c r="G50" s="1147">
        <v>0</v>
      </c>
    </row>
    <row r="51" spans="1:7" x14ac:dyDescent="0.2">
      <c r="A51" s="275" t="s">
        <v>1025</v>
      </c>
      <c r="B51" s="275" t="s">
        <v>1508</v>
      </c>
      <c r="C51" s="280" t="s">
        <v>1509</v>
      </c>
      <c r="D51" s="281"/>
      <c r="E51" s="281"/>
      <c r="F51" s="281"/>
      <c r="G51" s="281"/>
    </row>
    <row r="52" spans="1:7" x14ac:dyDescent="0.2">
      <c r="A52" s="275" t="s">
        <v>1028</v>
      </c>
      <c r="B52" s="275" t="s">
        <v>1510</v>
      </c>
      <c r="C52" s="280" t="s">
        <v>1511</v>
      </c>
      <c r="D52" s="281"/>
      <c r="E52" s="281"/>
      <c r="F52" s="281"/>
      <c r="G52" s="281"/>
    </row>
    <row r="53" spans="1:7" x14ac:dyDescent="0.2">
      <c r="A53" s="1113" t="s">
        <v>1512</v>
      </c>
      <c r="B53" s="1113" t="s">
        <v>1142</v>
      </c>
      <c r="C53" s="1134" t="s">
        <v>61</v>
      </c>
      <c r="D53" s="1147">
        <v>5257.5043599999999</v>
      </c>
      <c r="E53" s="1147">
        <v>276.45400000000001</v>
      </c>
      <c r="F53" s="1147">
        <v>4208.0024700000004</v>
      </c>
      <c r="G53" s="1147">
        <v>306.03899999999999</v>
      </c>
    </row>
    <row r="54" spans="1:7" x14ac:dyDescent="0.2">
      <c r="A54" s="275" t="s">
        <v>1513</v>
      </c>
      <c r="B54" s="275" t="s">
        <v>1142</v>
      </c>
      <c r="C54" s="280" t="s">
        <v>1514</v>
      </c>
      <c r="D54" s="281">
        <v>5257.5043599999999</v>
      </c>
      <c r="E54" s="281">
        <v>276.45400000000001</v>
      </c>
      <c r="F54" s="281">
        <v>4208.0024700000004</v>
      </c>
      <c r="G54" s="281">
        <v>306.03899999999999</v>
      </c>
    </row>
    <row r="55" spans="1:7" x14ac:dyDescent="0.2">
      <c r="A55" s="275" t="s">
        <v>1515</v>
      </c>
      <c r="B55" s="275" t="s">
        <v>1516</v>
      </c>
      <c r="C55" s="280" t="s">
        <v>1517</v>
      </c>
      <c r="D55" s="281"/>
      <c r="E55" s="281"/>
      <c r="F55" s="281"/>
      <c r="G55" s="281"/>
    </row>
    <row r="56" spans="1:7" x14ac:dyDescent="0.2">
      <c r="A56" s="1113" t="s">
        <v>1069</v>
      </c>
      <c r="B56" s="1113" t="s">
        <v>1518</v>
      </c>
      <c r="C56" s="1134" t="s">
        <v>61</v>
      </c>
      <c r="D56" s="1147">
        <v>1669172.49184</v>
      </c>
      <c r="E56" s="1147">
        <v>7586.7890299999999</v>
      </c>
      <c r="F56" s="1147">
        <v>1376000.5116099999</v>
      </c>
      <c r="G56" s="1147">
        <v>8533.5812900000001</v>
      </c>
    </row>
    <row r="57" spans="1:7" x14ac:dyDescent="0.2">
      <c r="A57" s="1113" t="s">
        <v>1071</v>
      </c>
      <c r="B57" s="1113" t="s">
        <v>1519</v>
      </c>
      <c r="C57" s="1134" t="s">
        <v>61</v>
      </c>
      <c r="D57" s="1147">
        <v>81528.221470000004</v>
      </c>
      <c r="E57" s="1147">
        <v>7586.7890299999999</v>
      </c>
      <c r="F57" s="1147">
        <v>60753.353219999997</v>
      </c>
      <c r="G57" s="1147">
        <v>8533.5812900000001</v>
      </c>
    </row>
    <row r="58" spans="1:7" x14ac:dyDescent="0.2">
      <c r="A58" s="275" t="s">
        <v>1073</v>
      </c>
      <c r="B58" s="275" t="s">
        <v>1520</v>
      </c>
      <c r="C58" s="280" t="s">
        <v>1521</v>
      </c>
      <c r="D58" s="281"/>
      <c r="E58" s="281"/>
      <c r="F58" s="281"/>
      <c r="G58" s="281"/>
    </row>
    <row r="59" spans="1:7" x14ac:dyDescent="0.2">
      <c r="A59" s="275" t="s">
        <v>1076</v>
      </c>
      <c r="B59" s="275" t="s">
        <v>1522</v>
      </c>
      <c r="C59" s="280" t="s">
        <v>1523</v>
      </c>
      <c r="D59" s="281">
        <v>1903.70209</v>
      </c>
      <c r="E59" s="281">
        <v>7586.7890299999999</v>
      </c>
      <c r="F59" s="281">
        <v>679.89395999999999</v>
      </c>
      <c r="G59" s="281">
        <v>8533.5812900000001</v>
      </c>
    </row>
    <row r="60" spans="1:7" x14ac:dyDescent="0.2">
      <c r="A60" s="275" t="s">
        <v>1079</v>
      </c>
      <c r="B60" s="275" t="s">
        <v>1524</v>
      </c>
      <c r="C60" s="280" t="s">
        <v>1525</v>
      </c>
      <c r="D60" s="281">
        <v>9475.4489300000005</v>
      </c>
      <c r="E60" s="281"/>
      <c r="F60" s="281">
        <v>7393.16939</v>
      </c>
      <c r="G60" s="281"/>
    </row>
    <row r="61" spans="1:7" x14ac:dyDescent="0.2">
      <c r="A61" s="275" t="s">
        <v>1082</v>
      </c>
      <c r="B61" s="275" t="s">
        <v>1526</v>
      </c>
      <c r="C61" s="280" t="s">
        <v>1527</v>
      </c>
      <c r="D61" s="281"/>
      <c r="E61" s="281"/>
      <c r="F61" s="281"/>
      <c r="G61" s="281"/>
    </row>
    <row r="62" spans="1:7" x14ac:dyDescent="0.2">
      <c r="A62" s="275" t="s">
        <v>1094</v>
      </c>
      <c r="B62" s="275" t="s">
        <v>1528</v>
      </c>
      <c r="C62" s="280" t="s">
        <v>1529</v>
      </c>
      <c r="D62" s="281"/>
      <c r="E62" s="281"/>
      <c r="F62" s="281"/>
      <c r="G62" s="281"/>
    </row>
    <row r="63" spans="1:7" x14ac:dyDescent="0.2">
      <c r="A63" s="275" t="s">
        <v>1097</v>
      </c>
      <c r="B63" s="275" t="s">
        <v>1452</v>
      </c>
      <c r="C63" s="280" t="s">
        <v>1530</v>
      </c>
      <c r="D63" s="281">
        <v>34.806550000000001</v>
      </c>
      <c r="E63" s="281"/>
      <c r="F63" s="281">
        <v>538.14128000000005</v>
      </c>
      <c r="G63" s="281"/>
    </row>
    <row r="64" spans="1:7" x14ac:dyDescent="0.2">
      <c r="A64" s="275" t="s">
        <v>1100</v>
      </c>
      <c r="B64" s="275" t="s">
        <v>1455</v>
      </c>
      <c r="C64" s="280" t="s">
        <v>1531</v>
      </c>
      <c r="D64" s="281">
        <v>100</v>
      </c>
      <c r="E64" s="281"/>
      <c r="F64" s="281"/>
      <c r="G64" s="281"/>
    </row>
    <row r="65" spans="1:7" x14ac:dyDescent="0.2">
      <c r="A65" s="275" t="s">
        <v>1532</v>
      </c>
      <c r="B65" s="275" t="s">
        <v>1533</v>
      </c>
      <c r="C65" s="280" t="s">
        <v>1534</v>
      </c>
      <c r="D65" s="281"/>
      <c r="E65" s="281"/>
      <c r="F65" s="281"/>
      <c r="G65" s="281"/>
    </row>
    <row r="66" spans="1:7" x14ac:dyDescent="0.2">
      <c r="A66" s="275" t="s">
        <v>1535</v>
      </c>
      <c r="B66" s="275" t="s">
        <v>1536</v>
      </c>
      <c r="C66" s="280" t="s">
        <v>1537</v>
      </c>
      <c r="D66" s="281">
        <v>6122.9773100000002</v>
      </c>
      <c r="E66" s="281"/>
      <c r="F66" s="281">
        <v>3822.3859499999999</v>
      </c>
      <c r="G66" s="281"/>
    </row>
    <row r="67" spans="1:7" x14ac:dyDescent="0.2">
      <c r="A67" s="275" t="s">
        <v>1538</v>
      </c>
      <c r="B67" s="275" t="s">
        <v>1539</v>
      </c>
      <c r="C67" s="280" t="s">
        <v>1540</v>
      </c>
      <c r="D67" s="281"/>
      <c r="E67" s="281"/>
      <c r="F67" s="281"/>
      <c r="G67" s="281"/>
    </row>
    <row r="68" spans="1:7" x14ac:dyDescent="0.2">
      <c r="A68" s="275" t="s">
        <v>1541</v>
      </c>
      <c r="B68" s="275" t="s">
        <v>1542</v>
      </c>
      <c r="C68" s="280" t="s">
        <v>1543</v>
      </c>
      <c r="D68" s="281">
        <v>2128.5124300000002</v>
      </c>
      <c r="E68" s="281"/>
      <c r="F68" s="281"/>
      <c r="G68" s="281"/>
    </row>
    <row r="69" spans="1:7" x14ac:dyDescent="0.2">
      <c r="A69" s="275" t="s">
        <v>1544</v>
      </c>
      <c r="B69" s="275" t="s">
        <v>1545</v>
      </c>
      <c r="C69" s="280" t="s">
        <v>1546</v>
      </c>
      <c r="D69" s="281"/>
      <c r="E69" s="281"/>
      <c r="F69" s="281"/>
      <c r="G69" s="281"/>
    </row>
    <row r="70" spans="1:7" x14ac:dyDescent="0.2">
      <c r="A70" s="275" t="s">
        <v>1547</v>
      </c>
      <c r="B70" s="275" t="s">
        <v>1548</v>
      </c>
      <c r="C70" s="280" t="s">
        <v>1549</v>
      </c>
      <c r="D70" s="281">
        <v>54175.549460000002</v>
      </c>
      <c r="E70" s="281"/>
      <c r="F70" s="281">
        <v>43058.310219999999</v>
      </c>
      <c r="G70" s="281"/>
    </row>
    <row r="71" spans="1:7" x14ac:dyDescent="0.2">
      <c r="A71" s="275" t="s">
        <v>1550</v>
      </c>
      <c r="B71" s="275" t="s">
        <v>1551</v>
      </c>
      <c r="C71" s="280" t="s">
        <v>1552</v>
      </c>
      <c r="D71" s="281">
        <v>7587.2246999999998</v>
      </c>
      <c r="E71" s="281"/>
      <c r="F71" s="281">
        <v>5261.4524199999996</v>
      </c>
      <c r="G71" s="281"/>
    </row>
    <row r="72" spans="1:7" x14ac:dyDescent="0.2">
      <c r="A72" s="1113" t="s">
        <v>1103</v>
      </c>
      <c r="B72" s="1113" t="s">
        <v>1553</v>
      </c>
      <c r="C72" s="1134" t="s">
        <v>61</v>
      </c>
      <c r="D72" s="1147">
        <v>11760.59937</v>
      </c>
      <c r="E72" s="1147">
        <v>0</v>
      </c>
      <c r="F72" s="1147">
        <v>12668.797420000001</v>
      </c>
      <c r="G72" s="1147">
        <v>0</v>
      </c>
    </row>
    <row r="73" spans="1:7" x14ac:dyDescent="0.2">
      <c r="A73" s="275" t="s">
        <v>1105</v>
      </c>
      <c r="B73" s="275" t="s">
        <v>1554</v>
      </c>
      <c r="C73" s="280" t="s">
        <v>1555</v>
      </c>
      <c r="D73" s="281"/>
      <c r="E73" s="281"/>
      <c r="F73" s="281"/>
      <c r="G73" s="281"/>
    </row>
    <row r="74" spans="1:7" x14ac:dyDescent="0.2">
      <c r="A74" s="275" t="s">
        <v>1108</v>
      </c>
      <c r="B74" s="275" t="s">
        <v>1499</v>
      </c>
      <c r="C74" s="280" t="s">
        <v>1556</v>
      </c>
      <c r="D74" s="281">
        <v>11760.59937</v>
      </c>
      <c r="E74" s="281"/>
      <c r="F74" s="281">
        <v>12668.797420000001</v>
      </c>
      <c r="G74" s="281"/>
    </row>
    <row r="75" spans="1:7" x14ac:dyDescent="0.2">
      <c r="A75" s="275" t="s">
        <v>1111</v>
      </c>
      <c r="B75" s="275" t="s">
        <v>1557</v>
      </c>
      <c r="C75" s="280" t="s">
        <v>1558</v>
      </c>
      <c r="D75" s="281"/>
      <c r="E75" s="281"/>
      <c r="F75" s="281"/>
      <c r="G75" s="281"/>
    </row>
    <row r="76" spans="1:7" x14ac:dyDescent="0.2">
      <c r="A76" s="275" t="s">
        <v>1114</v>
      </c>
      <c r="B76" s="275" t="s">
        <v>1559</v>
      </c>
      <c r="C76" s="280" t="s">
        <v>1560</v>
      </c>
      <c r="D76" s="281"/>
      <c r="E76" s="281"/>
      <c r="F76" s="281"/>
      <c r="G76" s="281"/>
    </row>
    <row r="77" spans="1:7" x14ac:dyDescent="0.2">
      <c r="A77" s="275" t="s">
        <v>1120</v>
      </c>
      <c r="B77" s="275" t="s">
        <v>1561</v>
      </c>
      <c r="C77" s="280" t="s">
        <v>1562</v>
      </c>
      <c r="D77" s="281"/>
      <c r="E77" s="281"/>
      <c r="F77" s="281"/>
      <c r="G77" s="281"/>
    </row>
    <row r="78" spans="1:7" x14ac:dyDescent="0.2">
      <c r="A78" s="1113" t="s">
        <v>1563</v>
      </c>
      <c r="B78" s="1113" t="s">
        <v>1564</v>
      </c>
      <c r="C78" s="1134" t="s">
        <v>61</v>
      </c>
      <c r="D78" s="1147">
        <v>1575883.6710000001</v>
      </c>
      <c r="E78" s="1147">
        <v>0</v>
      </c>
      <c r="F78" s="1147">
        <v>1302578.36097</v>
      </c>
      <c r="G78" s="1147">
        <v>0</v>
      </c>
    </row>
    <row r="79" spans="1:7" x14ac:dyDescent="0.2">
      <c r="A79" s="275" t="s">
        <v>1565</v>
      </c>
      <c r="B79" s="275" t="s">
        <v>1566</v>
      </c>
      <c r="C79" s="280" t="s">
        <v>1567</v>
      </c>
      <c r="D79" s="281"/>
      <c r="E79" s="281"/>
      <c r="F79" s="281"/>
      <c r="G79" s="281"/>
    </row>
    <row r="80" spans="1:7" x14ac:dyDescent="0.2">
      <c r="A80" s="275" t="s">
        <v>1568</v>
      </c>
      <c r="B80" s="275" t="s">
        <v>1569</v>
      </c>
      <c r="C80" s="280" t="s">
        <v>1570</v>
      </c>
      <c r="D80" s="281">
        <v>1575883.6710000001</v>
      </c>
      <c r="E80" s="281"/>
      <c r="F80" s="281">
        <v>1302578.36097</v>
      </c>
      <c r="G80" s="281"/>
    </row>
    <row r="81" spans="1:7" x14ac:dyDescent="0.2">
      <c r="A81" s="1113" t="s">
        <v>1230</v>
      </c>
      <c r="B81" s="1113" t="s">
        <v>1571</v>
      </c>
      <c r="C81" s="1134" t="s">
        <v>61</v>
      </c>
      <c r="D81" s="1148">
        <v>0</v>
      </c>
      <c r="E81" s="1148">
        <v>0</v>
      </c>
      <c r="F81" s="1148">
        <v>0</v>
      </c>
      <c r="G81" s="1148">
        <v>0</v>
      </c>
    </row>
    <row r="82" spans="1:7" x14ac:dyDescent="0.2">
      <c r="A82" s="1113" t="s">
        <v>1572</v>
      </c>
      <c r="B82" s="1113" t="s">
        <v>1573</v>
      </c>
      <c r="C82" s="1134" t="s">
        <v>61</v>
      </c>
      <c r="D82" s="1147">
        <v>6605.52556</v>
      </c>
      <c r="E82" s="1147">
        <v>1015.32148</v>
      </c>
      <c r="F82" s="1147">
        <v>5328.9520300000004</v>
      </c>
      <c r="G82" s="1147">
        <v>1306.28718</v>
      </c>
    </row>
    <row r="83" spans="1:7" x14ac:dyDescent="0.2">
      <c r="A83" s="1113" t="s">
        <v>1574</v>
      </c>
      <c r="B83" s="1113" t="s">
        <v>1275</v>
      </c>
      <c r="C83" s="1134" t="s">
        <v>61</v>
      </c>
      <c r="D83" s="1147">
        <v>1348.0211999999999</v>
      </c>
      <c r="E83" s="1147">
        <v>738.86748</v>
      </c>
      <c r="F83" s="1147">
        <v>1120.94956</v>
      </c>
      <c r="G83" s="1147">
        <v>1000.24818</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3" firstPageNumber="477" orientation="portrait" useFirstPageNumber="1" r:id="rId1"/>
  <headerFooter>
    <oddHeader>&amp;L&amp;"Tahoma,Kurzíva"Závěrečný účet Moravskoslezského kraje za rok 2024&amp;R&amp;"Tahoma,Kurzíva"Tabulka č. 41</oddHeader>
    <oddFooter>&amp;C&amp;"Tahoma,Obyčejné"&amp;P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8"/>
  <sheetViews>
    <sheetView showGridLines="0" zoomScaleNormal="100" zoomScaleSheetLayoutView="100" workbookViewId="0">
      <selection activeCell="K34" sqref="K34"/>
    </sheetView>
  </sheetViews>
  <sheetFormatPr defaultColWidth="9.140625" defaultRowHeight="15" x14ac:dyDescent="0.2"/>
  <cols>
    <col min="1" max="1" width="11.7109375" style="20" customWidth="1"/>
    <col min="2" max="3" width="11" style="20" customWidth="1"/>
    <col min="4" max="4" width="11" style="24" customWidth="1"/>
    <col min="5" max="5" width="11" style="25" customWidth="1"/>
    <col min="6" max="9" width="11" style="20" customWidth="1"/>
    <col min="10" max="10" width="10.28515625" style="20" customWidth="1"/>
    <col min="11" max="11" width="11" style="20" customWidth="1"/>
    <col min="12" max="12" width="6.85546875" style="20" customWidth="1"/>
    <col min="13" max="16384" width="9.140625" style="20"/>
  </cols>
  <sheetData>
    <row r="1" spans="10:12" x14ac:dyDescent="0.2">
      <c r="J1" s="19"/>
      <c r="K1" s="19"/>
      <c r="L1" s="19"/>
    </row>
    <row r="2" spans="10:12" x14ac:dyDescent="0.2">
      <c r="J2" s="21"/>
      <c r="K2" s="19"/>
      <c r="L2" s="19"/>
    </row>
    <row r="3" spans="10:12" x14ac:dyDescent="0.2">
      <c r="J3" s="22"/>
      <c r="K3" s="19"/>
      <c r="L3" s="19"/>
    </row>
    <row r="4" spans="10:12" x14ac:dyDescent="0.2">
      <c r="J4" s="23"/>
      <c r="K4" s="19"/>
      <c r="L4" s="19"/>
    </row>
    <row r="5" spans="10:12" x14ac:dyDescent="0.2">
      <c r="J5" s="23"/>
      <c r="K5" s="19"/>
      <c r="L5" s="19"/>
    </row>
    <row r="6" spans="10:12" x14ac:dyDescent="0.2">
      <c r="J6" s="23"/>
      <c r="K6" s="19"/>
      <c r="L6" s="19"/>
    </row>
    <row r="7" spans="10:12" x14ac:dyDescent="0.2">
      <c r="J7" s="23"/>
      <c r="K7" s="19"/>
      <c r="L7" s="19"/>
    </row>
    <row r="8" spans="10:12" x14ac:dyDescent="0.2">
      <c r="J8" s="23"/>
      <c r="K8" s="19"/>
      <c r="L8" s="19"/>
    </row>
    <row r="9" spans="10:12" x14ac:dyDescent="0.2">
      <c r="J9" s="23"/>
      <c r="K9" s="19"/>
      <c r="L9" s="19"/>
    </row>
    <row r="10" spans="10:12" x14ac:dyDescent="0.2">
      <c r="J10" s="23"/>
      <c r="K10" s="19"/>
      <c r="L10" s="19"/>
    </row>
    <row r="11" spans="10:12" x14ac:dyDescent="0.2">
      <c r="J11" s="23"/>
      <c r="K11" s="19"/>
      <c r="L11" s="19"/>
    </row>
    <row r="12" spans="10:12" x14ac:dyDescent="0.2">
      <c r="J12" s="23"/>
      <c r="K12" s="19"/>
      <c r="L12" s="19"/>
    </row>
    <row r="13" spans="10:12" x14ac:dyDescent="0.2">
      <c r="J13" s="23"/>
      <c r="K13" s="19"/>
      <c r="L13" s="19"/>
    </row>
    <row r="14" spans="10:12" x14ac:dyDescent="0.2">
      <c r="J14" s="23"/>
      <c r="K14" s="19"/>
      <c r="L14" s="19"/>
    </row>
    <row r="15" spans="10:12" x14ac:dyDescent="0.2">
      <c r="J15" s="23"/>
      <c r="K15" s="19"/>
      <c r="L15" s="19"/>
    </row>
    <row r="16" spans="10:12" x14ac:dyDescent="0.2">
      <c r="J16" s="23"/>
      <c r="K16" s="19"/>
      <c r="L16" s="19"/>
    </row>
    <row r="17" spans="1:12" x14ac:dyDescent="0.2">
      <c r="J17" s="26"/>
      <c r="K17" s="19"/>
      <c r="L17" s="19"/>
    </row>
    <row r="18" spans="1:12" x14ac:dyDescent="0.2">
      <c r="A18" s="27" t="s">
        <v>8</v>
      </c>
      <c r="B18" s="28" t="s">
        <v>20</v>
      </c>
      <c r="C18" s="29"/>
      <c r="D18" s="30"/>
      <c r="E18" s="31"/>
      <c r="F18" s="32"/>
      <c r="H18" s="32"/>
      <c r="J18" s="26"/>
      <c r="K18" s="19"/>
      <c r="L18" s="19"/>
    </row>
    <row r="19" spans="1:12" x14ac:dyDescent="0.2">
      <c r="E19" s="31"/>
      <c r="J19" s="19"/>
      <c r="K19" s="19"/>
      <c r="L19" s="19"/>
    </row>
    <row r="20" spans="1:12" ht="161.25" customHeight="1" x14ac:dyDescent="0.2">
      <c r="A20" s="19"/>
      <c r="B20" s="19"/>
      <c r="C20" s="19"/>
      <c r="D20" s="33"/>
      <c r="F20" s="19"/>
      <c r="G20" s="19"/>
      <c r="H20" s="19"/>
      <c r="I20" s="19"/>
      <c r="J20" s="19"/>
      <c r="K20" s="19"/>
      <c r="L20" s="19"/>
    </row>
    <row r="28" spans="1:12" ht="15" customHeight="1" x14ac:dyDescent="0.2"/>
  </sheetData>
  <customSheetViews>
    <customSheetView guid="{53E72506-0B1D-4F4A-A157-6DE69D2E678D}" showPageBreaks="1" showGridLines="0" printArea="1" view="pageBreakPreview" topLeftCell="B1">
      <selection activeCell="P11" sqref="P11"/>
      <pageMargins left="0.78740157480314965" right="0.78740157480314965" top="0.98425196850393704" bottom="0.98425196850393704" header="0.51181102362204722" footer="0.51181102362204722"/>
      <pageSetup paperSize="9" firstPageNumber="150" orientation="landscape" useFirstPageNumber="1" r:id="rId1"/>
      <headerFooter alignWithMargins="0">
        <oddHeader>&amp;L&amp;"Tahoma,Kurzíva"&amp;9Závěrečný účet za rok 2014&amp;R&amp;"Tahoma,Kurzíva"&amp;9Graf č. 4</oddHeader>
        <oddFooter>&amp;C&amp;"Tahoma,Obyčejné"&amp;P</oddFooter>
      </headerFooter>
    </customSheetView>
  </customSheetViews>
  <pageMargins left="0.78740157480314965" right="0.78740157480314965" top="0.98425196850393704" bottom="0.98425196850393704" header="0.51181102362204722" footer="0.51181102362204722"/>
  <pageSetup paperSize="9" firstPageNumber="68" orientation="landscape" useFirstPageNumber="1" r:id="rId2"/>
  <headerFooter scaleWithDoc="0" alignWithMargins="0">
    <oddHeader>&amp;L&amp;"Tahoma,Kurzíva"&amp;9Závěrečný účet Moravskoslezského kraje za rok 2024&amp;R&amp;"Tahoma,Kurzíva"&amp;9Graf č. 4</oddHeader>
    <oddFooter>&amp;C&amp;"Tahoma,Obyčejné"&amp;P</oddFooter>
  </headerFooter>
  <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144F6-B639-4B31-B28C-505DF8FDB72F}">
  <dimension ref="A1:G140"/>
  <sheetViews>
    <sheetView showGridLines="0" zoomScaleNormal="100" zoomScaleSheetLayoutView="100" workbookViewId="0">
      <selection activeCell="H12" sqref="H12"/>
    </sheetView>
  </sheetViews>
  <sheetFormatPr defaultColWidth="9.28515625" defaultRowHeight="12.75" x14ac:dyDescent="0.2"/>
  <cols>
    <col min="1" max="1" width="7" style="194" customWidth="1"/>
    <col min="2" max="2" width="45.42578125" style="194" customWidth="1"/>
    <col min="3" max="3" width="8.7109375" style="117" customWidth="1"/>
    <col min="4" max="7" width="13.85546875" style="242" customWidth="1"/>
    <col min="8" max="16384" width="9.28515625" style="194"/>
  </cols>
  <sheetData>
    <row r="1" spans="1:7" ht="18" customHeight="1" x14ac:dyDescent="0.2">
      <c r="A1" s="1449" t="s">
        <v>4770</v>
      </c>
      <c r="B1" s="1449"/>
      <c r="C1" s="1449"/>
      <c r="D1" s="1449"/>
      <c r="E1" s="1449"/>
      <c r="F1" s="1449"/>
      <c r="G1" s="1449"/>
    </row>
    <row r="2" spans="1:7" ht="18" customHeight="1" x14ac:dyDescent="0.2">
      <c r="A2" s="1449" t="s">
        <v>2843</v>
      </c>
      <c r="B2" s="1449"/>
      <c r="C2" s="1449"/>
      <c r="D2" s="1449"/>
      <c r="E2" s="1449"/>
      <c r="F2" s="1449"/>
      <c r="G2" s="1449"/>
    </row>
    <row r="4" spans="1:7" x14ac:dyDescent="0.2">
      <c r="A4" s="192"/>
      <c r="B4" s="192"/>
      <c r="C4" s="193"/>
      <c r="D4" s="1111">
        <v>1</v>
      </c>
      <c r="E4" s="1111">
        <v>2</v>
      </c>
      <c r="F4" s="1111">
        <v>3</v>
      </c>
      <c r="G4" s="1111">
        <v>4</v>
      </c>
    </row>
    <row r="5" spans="1:7" s="197" customFormat="1" ht="12.75" customHeight="1" x14ac:dyDescent="0.2">
      <c r="A5" s="1450" t="s">
        <v>952</v>
      </c>
      <c r="B5" s="1451"/>
      <c r="C5" s="1456" t="s">
        <v>953</v>
      </c>
      <c r="D5" s="1462" t="s">
        <v>954</v>
      </c>
      <c r="E5" s="1463"/>
      <c r="F5" s="1463"/>
      <c r="G5" s="1464"/>
    </row>
    <row r="6" spans="1:7" s="195" customFormat="1" x14ac:dyDescent="0.2">
      <c r="A6" s="1452"/>
      <c r="B6" s="1453"/>
      <c r="C6" s="1457"/>
      <c r="D6" s="1465" t="s">
        <v>955</v>
      </c>
      <c r="E6" s="1466"/>
      <c r="F6" s="1467"/>
      <c r="G6" s="1468" t="s">
        <v>956</v>
      </c>
    </row>
    <row r="7" spans="1:7" s="195" customFormat="1" x14ac:dyDescent="0.2">
      <c r="A7" s="1454"/>
      <c r="B7" s="1455"/>
      <c r="C7" s="1461"/>
      <c r="D7" s="1128" t="s">
        <v>957</v>
      </c>
      <c r="E7" s="1128" t="s">
        <v>958</v>
      </c>
      <c r="F7" s="1128" t="s">
        <v>959</v>
      </c>
      <c r="G7" s="1469"/>
    </row>
    <row r="8" spans="1:7" s="195" customFormat="1" x14ac:dyDescent="0.2">
      <c r="A8" s="1129"/>
      <c r="B8" s="1129" t="s">
        <v>960</v>
      </c>
      <c r="C8" s="1130" t="s">
        <v>61</v>
      </c>
      <c r="D8" s="1115">
        <v>149967.81169999999</v>
      </c>
      <c r="E8" s="1115">
        <v>17700.61823</v>
      </c>
      <c r="F8" s="1115">
        <v>132267.19347</v>
      </c>
      <c r="G8" s="1115">
        <v>69671.82144</v>
      </c>
    </row>
    <row r="9" spans="1:7" s="198" customFormat="1" x14ac:dyDescent="0.2">
      <c r="A9" s="1129" t="s">
        <v>961</v>
      </c>
      <c r="B9" s="1129" t="s">
        <v>962</v>
      </c>
      <c r="C9" s="1130" t="s">
        <v>61</v>
      </c>
      <c r="D9" s="1115">
        <v>72699.844589999993</v>
      </c>
      <c r="E9" s="1115">
        <v>17700.61823</v>
      </c>
      <c r="F9" s="1115">
        <v>54999.226360000001</v>
      </c>
      <c r="G9" s="1115">
        <v>41917.843459999996</v>
      </c>
    </row>
    <row r="10" spans="1:7" s="198" customFormat="1" x14ac:dyDescent="0.2">
      <c r="A10" s="1129" t="s">
        <v>963</v>
      </c>
      <c r="B10" s="1129" t="s">
        <v>964</v>
      </c>
      <c r="C10" s="1130" t="s">
        <v>61</v>
      </c>
      <c r="D10" s="1115">
        <v>10602.86463</v>
      </c>
      <c r="E10" s="1115">
        <v>2247.7956899999999</v>
      </c>
      <c r="F10" s="1115">
        <v>8355.0689399999992</v>
      </c>
      <c r="G10" s="1115">
        <v>9595.9599500000004</v>
      </c>
    </row>
    <row r="11" spans="1:7" x14ac:dyDescent="0.2">
      <c r="A11" s="275" t="s">
        <v>965</v>
      </c>
      <c r="B11" s="275" t="s">
        <v>966</v>
      </c>
      <c r="C11" s="280" t="s">
        <v>967</v>
      </c>
      <c r="D11" s="286">
        <v>0</v>
      </c>
      <c r="E11" s="286">
        <v>0</v>
      </c>
      <c r="F11" s="286">
        <v>0</v>
      </c>
      <c r="G11" s="286">
        <v>0</v>
      </c>
    </row>
    <row r="12" spans="1:7" x14ac:dyDescent="0.2">
      <c r="A12" s="275" t="s">
        <v>968</v>
      </c>
      <c r="B12" s="275" t="s">
        <v>969</v>
      </c>
      <c r="C12" s="280" t="s">
        <v>970</v>
      </c>
      <c r="D12" s="276">
        <v>9882.9612300000008</v>
      </c>
      <c r="E12" s="286">
        <v>1547.76412</v>
      </c>
      <c r="F12" s="276">
        <v>8335.1971099999992</v>
      </c>
      <c r="G12" s="286">
        <v>9595.9599500000004</v>
      </c>
    </row>
    <row r="13" spans="1:7" x14ac:dyDescent="0.2">
      <c r="A13" s="275" t="s">
        <v>971</v>
      </c>
      <c r="B13" s="275" t="s">
        <v>972</v>
      </c>
      <c r="C13" s="280" t="s">
        <v>973</v>
      </c>
      <c r="D13" s="276"/>
      <c r="E13" s="286">
        <v>0</v>
      </c>
      <c r="F13" s="276"/>
      <c r="G13" s="286">
        <v>0</v>
      </c>
    </row>
    <row r="14" spans="1:7" x14ac:dyDescent="0.2">
      <c r="A14" s="275" t="s">
        <v>974</v>
      </c>
      <c r="B14" s="275" t="s">
        <v>975</v>
      </c>
      <c r="C14" s="280" t="s">
        <v>976</v>
      </c>
      <c r="D14" s="276"/>
      <c r="E14" s="286">
        <v>0</v>
      </c>
      <c r="F14" s="276"/>
      <c r="G14" s="286">
        <v>0</v>
      </c>
    </row>
    <row r="15" spans="1:7" x14ac:dyDescent="0.2">
      <c r="A15" s="275" t="s">
        <v>977</v>
      </c>
      <c r="B15" s="275" t="s">
        <v>978</v>
      </c>
      <c r="C15" s="280" t="s">
        <v>979</v>
      </c>
      <c r="D15" s="276">
        <v>700.03156999999999</v>
      </c>
      <c r="E15" s="286">
        <v>700.03156999999999</v>
      </c>
      <c r="F15" s="276"/>
      <c r="G15" s="286">
        <v>0</v>
      </c>
    </row>
    <row r="16" spans="1:7" x14ac:dyDescent="0.2">
      <c r="A16" s="275" t="s">
        <v>980</v>
      </c>
      <c r="B16" s="275" t="s">
        <v>981</v>
      </c>
      <c r="C16" s="280" t="s">
        <v>982</v>
      </c>
      <c r="D16" s="276"/>
      <c r="E16" s="286">
        <v>0</v>
      </c>
      <c r="F16" s="276"/>
      <c r="G16" s="286">
        <v>0</v>
      </c>
    </row>
    <row r="17" spans="1:7" x14ac:dyDescent="0.2">
      <c r="A17" s="275" t="s">
        <v>983</v>
      </c>
      <c r="B17" s="275" t="s">
        <v>984</v>
      </c>
      <c r="C17" s="280" t="s">
        <v>985</v>
      </c>
      <c r="D17" s="276">
        <v>19.871829999999999</v>
      </c>
      <c r="E17" s="286">
        <v>0</v>
      </c>
      <c r="F17" s="276">
        <v>19.871829999999999</v>
      </c>
      <c r="G17" s="286">
        <v>0</v>
      </c>
    </row>
    <row r="18" spans="1:7" x14ac:dyDescent="0.2">
      <c r="A18" s="275" t="s">
        <v>986</v>
      </c>
      <c r="B18" s="275" t="s">
        <v>987</v>
      </c>
      <c r="C18" s="280" t="s">
        <v>988</v>
      </c>
      <c r="D18" s="276"/>
      <c r="E18" s="286">
        <v>0</v>
      </c>
      <c r="F18" s="276"/>
      <c r="G18" s="286">
        <v>0</v>
      </c>
    </row>
    <row r="19" spans="1:7" x14ac:dyDescent="0.2">
      <c r="A19" s="277" t="s">
        <v>989</v>
      </c>
      <c r="B19" s="275" t="s">
        <v>990</v>
      </c>
      <c r="C19" s="280" t="s">
        <v>991</v>
      </c>
      <c r="D19" s="276"/>
      <c r="E19" s="286">
        <v>0</v>
      </c>
      <c r="F19" s="276"/>
      <c r="G19" s="286">
        <v>0</v>
      </c>
    </row>
    <row r="20" spans="1:7" x14ac:dyDescent="0.2">
      <c r="A20" s="1129" t="s">
        <v>992</v>
      </c>
      <c r="B20" s="1129" t="s">
        <v>993</v>
      </c>
      <c r="C20" s="1130" t="s">
        <v>61</v>
      </c>
      <c r="D20" s="1115">
        <v>62096.979959999997</v>
      </c>
      <c r="E20" s="1115">
        <v>15452.822539999999</v>
      </c>
      <c r="F20" s="1115">
        <v>46644.157420000003</v>
      </c>
      <c r="G20" s="1115">
        <v>32321.88351</v>
      </c>
    </row>
    <row r="21" spans="1:7" s="198" customFormat="1" x14ac:dyDescent="0.2">
      <c r="A21" s="275" t="s">
        <v>994</v>
      </c>
      <c r="B21" s="275" t="s">
        <v>272</v>
      </c>
      <c r="C21" s="280" t="s">
        <v>995</v>
      </c>
      <c r="D21" s="286">
        <v>0</v>
      </c>
      <c r="E21" s="286">
        <v>0</v>
      </c>
      <c r="F21" s="286">
        <v>0</v>
      </c>
      <c r="G21" s="286">
        <v>0</v>
      </c>
    </row>
    <row r="22" spans="1:7" x14ac:dyDescent="0.2">
      <c r="A22" s="275" t="s">
        <v>996</v>
      </c>
      <c r="B22" s="275" t="s">
        <v>997</v>
      </c>
      <c r="C22" s="280" t="s">
        <v>998</v>
      </c>
      <c r="D22" s="276"/>
      <c r="E22" s="286">
        <v>0</v>
      </c>
      <c r="F22" s="276"/>
      <c r="G22" s="286">
        <v>0</v>
      </c>
    </row>
    <row r="23" spans="1:7" x14ac:dyDescent="0.2">
      <c r="A23" s="275" t="s">
        <v>999</v>
      </c>
      <c r="B23" s="275" t="s">
        <v>1000</v>
      </c>
      <c r="C23" s="280" t="s">
        <v>1001</v>
      </c>
      <c r="D23" s="276">
        <v>7647.8156900000004</v>
      </c>
      <c r="E23" s="286">
        <v>534.99324999999999</v>
      </c>
      <c r="F23" s="276">
        <v>7112.8224399999999</v>
      </c>
      <c r="G23" s="286">
        <v>1409.8978</v>
      </c>
    </row>
    <row r="24" spans="1:7" ht="21" x14ac:dyDescent="0.2">
      <c r="A24" s="275" t="s">
        <v>1002</v>
      </c>
      <c r="B24" s="275" t="s">
        <v>1003</v>
      </c>
      <c r="C24" s="280" t="s">
        <v>1004</v>
      </c>
      <c r="D24" s="276">
        <v>40005.251550000001</v>
      </c>
      <c r="E24" s="286">
        <v>7871.0145300000004</v>
      </c>
      <c r="F24" s="276">
        <v>32134.23702</v>
      </c>
      <c r="G24" s="286">
        <v>3781.3969999999999</v>
      </c>
    </row>
    <row r="25" spans="1:7" x14ac:dyDescent="0.2">
      <c r="A25" s="275" t="s">
        <v>1005</v>
      </c>
      <c r="B25" s="275" t="s">
        <v>1006</v>
      </c>
      <c r="C25" s="280" t="s">
        <v>1007</v>
      </c>
      <c r="D25" s="276"/>
      <c r="E25" s="286">
        <v>0</v>
      </c>
      <c r="F25" s="276"/>
      <c r="G25" s="286">
        <v>0</v>
      </c>
    </row>
    <row r="26" spans="1:7" x14ac:dyDescent="0.2">
      <c r="A26" s="275" t="s">
        <v>1008</v>
      </c>
      <c r="B26" s="275" t="s">
        <v>1009</v>
      </c>
      <c r="C26" s="280" t="s">
        <v>1010</v>
      </c>
      <c r="D26" s="276">
        <v>7046.8147600000002</v>
      </c>
      <c r="E26" s="286">
        <v>7046.8147600000002</v>
      </c>
      <c r="F26" s="276"/>
      <c r="G26" s="286">
        <v>0</v>
      </c>
    </row>
    <row r="27" spans="1:7" x14ac:dyDescent="0.2">
      <c r="A27" s="275" t="s">
        <v>1011</v>
      </c>
      <c r="B27" s="275" t="s">
        <v>1012</v>
      </c>
      <c r="C27" s="280" t="s">
        <v>1013</v>
      </c>
      <c r="D27" s="276"/>
      <c r="E27" s="286">
        <v>0</v>
      </c>
      <c r="F27" s="276"/>
      <c r="G27" s="286">
        <v>0</v>
      </c>
    </row>
    <row r="28" spans="1:7" x14ac:dyDescent="0.2">
      <c r="A28" s="275" t="s">
        <v>1014</v>
      </c>
      <c r="B28" s="275" t="s">
        <v>1015</v>
      </c>
      <c r="C28" s="280" t="s">
        <v>1016</v>
      </c>
      <c r="D28" s="276">
        <v>7397.0979600000001</v>
      </c>
      <c r="E28" s="286">
        <v>0</v>
      </c>
      <c r="F28" s="276">
        <v>7397.0979600000001</v>
      </c>
      <c r="G28" s="286">
        <v>27130.58871</v>
      </c>
    </row>
    <row r="29" spans="1:7" x14ac:dyDescent="0.2">
      <c r="A29" s="275" t="s">
        <v>1017</v>
      </c>
      <c r="B29" s="275" t="s">
        <v>1018</v>
      </c>
      <c r="C29" s="280" t="s">
        <v>1019</v>
      </c>
      <c r="D29" s="276"/>
      <c r="E29" s="286">
        <v>0</v>
      </c>
      <c r="F29" s="276"/>
      <c r="G29" s="286">
        <v>0</v>
      </c>
    </row>
    <row r="30" spans="1:7" x14ac:dyDescent="0.2">
      <c r="A30" s="277" t="s">
        <v>1020</v>
      </c>
      <c r="B30" s="275" t="s">
        <v>1021</v>
      </c>
      <c r="C30" s="280" t="s">
        <v>1022</v>
      </c>
      <c r="D30" s="276"/>
      <c r="E30" s="276"/>
      <c r="F30" s="276"/>
      <c r="G30" s="276"/>
    </row>
    <row r="31" spans="1:7" x14ac:dyDescent="0.2">
      <c r="A31" s="1129" t="s">
        <v>1023</v>
      </c>
      <c r="B31" s="1129" t="s">
        <v>1024</v>
      </c>
      <c r="C31" s="1130" t="s">
        <v>61</v>
      </c>
      <c r="D31" s="1115">
        <v>0</v>
      </c>
      <c r="E31" s="1115">
        <v>0</v>
      </c>
      <c r="F31" s="1115">
        <v>0</v>
      </c>
      <c r="G31" s="1115">
        <v>0</v>
      </c>
    </row>
    <row r="32" spans="1:7" x14ac:dyDescent="0.2">
      <c r="A32" s="275" t="s">
        <v>1025</v>
      </c>
      <c r="B32" s="275" t="s">
        <v>1026</v>
      </c>
      <c r="C32" s="280" t="s">
        <v>1027</v>
      </c>
      <c r="D32" s="286">
        <v>0</v>
      </c>
      <c r="E32" s="286">
        <v>0</v>
      </c>
      <c r="F32" s="286">
        <v>0</v>
      </c>
      <c r="G32" s="286">
        <v>0</v>
      </c>
    </row>
    <row r="33" spans="1:7" s="198" customFormat="1" x14ac:dyDescent="0.2">
      <c r="A33" s="275" t="s">
        <v>1028</v>
      </c>
      <c r="B33" s="275" t="s">
        <v>1029</v>
      </c>
      <c r="C33" s="280" t="s">
        <v>1030</v>
      </c>
      <c r="D33" s="286">
        <v>0</v>
      </c>
      <c r="E33" s="286">
        <v>0</v>
      </c>
      <c r="F33" s="286">
        <v>0</v>
      </c>
      <c r="G33" s="286">
        <v>0</v>
      </c>
    </row>
    <row r="34" spans="1:7" x14ac:dyDescent="0.2">
      <c r="A34" s="275" t="s">
        <v>1031</v>
      </c>
      <c r="B34" s="275" t="s">
        <v>1032</v>
      </c>
      <c r="C34" s="280" t="s">
        <v>1033</v>
      </c>
      <c r="D34" s="286">
        <v>0</v>
      </c>
      <c r="E34" s="286">
        <v>0</v>
      </c>
      <c r="F34" s="286">
        <v>0</v>
      </c>
      <c r="G34" s="286">
        <v>0</v>
      </c>
    </row>
    <row r="35" spans="1:7" x14ac:dyDescent="0.2">
      <c r="A35" s="275" t="s">
        <v>1037</v>
      </c>
      <c r="B35" s="275" t="s">
        <v>1038</v>
      </c>
      <c r="C35" s="280" t="s">
        <v>1039</v>
      </c>
      <c r="D35" s="276"/>
      <c r="E35" s="286">
        <v>0</v>
      </c>
      <c r="F35" s="276"/>
      <c r="G35" s="286">
        <v>0</v>
      </c>
    </row>
    <row r="36" spans="1:7" x14ac:dyDescent="0.2">
      <c r="A36" s="275" t="s">
        <v>1040</v>
      </c>
      <c r="B36" s="275" t="s">
        <v>1041</v>
      </c>
      <c r="C36" s="280" t="s">
        <v>1042</v>
      </c>
      <c r="D36" s="276"/>
      <c r="E36" s="286">
        <v>0</v>
      </c>
      <c r="F36" s="276"/>
      <c r="G36" s="286">
        <v>0</v>
      </c>
    </row>
    <row r="37" spans="1:7" x14ac:dyDescent="0.2">
      <c r="A37" s="1129" t="s">
        <v>1049</v>
      </c>
      <c r="B37" s="1129" t="s">
        <v>1050</v>
      </c>
      <c r="C37" s="1130" t="s">
        <v>61</v>
      </c>
      <c r="D37" s="1115">
        <v>0</v>
      </c>
      <c r="E37" s="1115">
        <v>0</v>
      </c>
      <c r="F37" s="1115">
        <v>0</v>
      </c>
      <c r="G37" s="1115">
        <v>0</v>
      </c>
    </row>
    <row r="38" spans="1:7" x14ac:dyDescent="0.2">
      <c r="A38" s="275" t="s">
        <v>1051</v>
      </c>
      <c r="B38" s="275" t="s">
        <v>1052</v>
      </c>
      <c r="C38" s="280" t="s">
        <v>1053</v>
      </c>
      <c r="D38" s="276"/>
      <c r="E38" s="286">
        <v>0</v>
      </c>
      <c r="F38" s="276"/>
      <c r="G38" s="286">
        <v>0</v>
      </c>
    </row>
    <row r="39" spans="1:7" x14ac:dyDescent="0.2">
      <c r="A39" s="275" t="s">
        <v>1054</v>
      </c>
      <c r="B39" s="275" t="s">
        <v>1055</v>
      </c>
      <c r="C39" s="280" t="s">
        <v>1056</v>
      </c>
      <c r="D39" s="276"/>
      <c r="E39" s="286">
        <v>0</v>
      </c>
      <c r="F39" s="276"/>
      <c r="G39" s="286">
        <v>0</v>
      </c>
    </row>
    <row r="40" spans="1:7" x14ac:dyDescent="0.2">
      <c r="A40" s="275" t="s">
        <v>1057</v>
      </c>
      <c r="B40" s="275" t="s">
        <v>1058</v>
      </c>
      <c r="C40" s="280" t="s">
        <v>1059</v>
      </c>
      <c r="D40" s="276"/>
      <c r="E40" s="286">
        <v>0</v>
      </c>
      <c r="F40" s="276"/>
      <c r="G40" s="286">
        <v>0</v>
      </c>
    </row>
    <row r="41" spans="1:7" s="198" customFormat="1" x14ac:dyDescent="0.2">
      <c r="A41" s="275" t="s">
        <v>1063</v>
      </c>
      <c r="B41" s="275" t="s">
        <v>1064</v>
      </c>
      <c r="C41" s="280" t="s">
        <v>1065</v>
      </c>
      <c r="D41" s="276"/>
      <c r="E41" s="286">
        <v>0</v>
      </c>
      <c r="F41" s="276"/>
      <c r="G41" s="286">
        <v>0</v>
      </c>
    </row>
    <row r="42" spans="1:7" s="198" customFormat="1" x14ac:dyDescent="0.2">
      <c r="A42" s="275" t="s">
        <v>1066</v>
      </c>
      <c r="B42" s="279" t="s">
        <v>1067</v>
      </c>
      <c r="C42" s="283" t="s">
        <v>1068</v>
      </c>
      <c r="D42" s="276"/>
      <c r="E42" s="286">
        <v>0</v>
      </c>
      <c r="F42" s="276"/>
      <c r="G42" s="286">
        <v>0</v>
      </c>
    </row>
    <row r="43" spans="1:7" x14ac:dyDescent="0.2">
      <c r="A43" s="1129" t="s">
        <v>1069</v>
      </c>
      <c r="B43" s="1129" t="s">
        <v>1070</v>
      </c>
      <c r="C43" s="1130" t="s">
        <v>61</v>
      </c>
      <c r="D43" s="1115">
        <v>77267.967109999998</v>
      </c>
      <c r="E43" s="1115">
        <v>0</v>
      </c>
      <c r="F43" s="1115">
        <v>77267.967109999998</v>
      </c>
      <c r="G43" s="1115">
        <v>27753.97798</v>
      </c>
    </row>
    <row r="44" spans="1:7" x14ac:dyDescent="0.2">
      <c r="A44" s="1113" t="s">
        <v>1071</v>
      </c>
      <c r="B44" s="1113" t="s">
        <v>1072</v>
      </c>
      <c r="C44" s="1134" t="s">
        <v>61</v>
      </c>
      <c r="D44" s="1115">
        <v>1.4145000000000001</v>
      </c>
      <c r="E44" s="1115">
        <v>0</v>
      </c>
      <c r="F44" s="1115">
        <v>1.4145000000000001</v>
      </c>
      <c r="G44" s="1115">
        <v>4.5413600000000001</v>
      </c>
    </row>
    <row r="45" spans="1:7" x14ac:dyDescent="0.2">
      <c r="A45" s="275" t="s">
        <v>1073</v>
      </c>
      <c r="B45" s="275" t="s">
        <v>1074</v>
      </c>
      <c r="C45" s="280" t="s">
        <v>1075</v>
      </c>
      <c r="D45" s="276"/>
      <c r="E45" s="286">
        <v>0</v>
      </c>
      <c r="F45" s="276"/>
      <c r="G45" s="286">
        <v>0</v>
      </c>
    </row>
    <row r="46" spans="1:7" x14ac:dyDescent="0.2">
      <c r="A46" s="275" t="s">
        <v>1076</v>
      </c>
      <c r="B46" s="275" t="s">
        <v>1077</v>
      </c>
      <c r="C46" s="280" t="s">
        <v>1078</v>
      </c>
      <c r="D46" s="276">
        <v>1.4145000000000001</v>
      </c>
      <c r="E46" s="286">
        <v>0</v>
      </c>
      <c r="F46" s="276">
        <v>1.4145000000000001</v>
      </c>
      <c r="G46" s="286">
        <v>4.5413600000000001</v>
      </c>
    </row>
    <row r="47" spans="1:7" x14ac:dyDescent="0.2">
      <c r="A47" s="275" t="s">
        <v>1079</v>
      </c>
      <c r="B47" s="275" t="s">
        <v>1080</v>
      </c>
      <c r="C47" s="280" t="s">
        <v>1081</v>
      </c>
      <c r="D47" s="276"/>
      <c r="E47" s="286">
        <v>0</v>
      </c>
      <c r="F47" s="276"/>
      <c r="G47" s="286">
        <v>0</v>
      </c>
    </row>
    <row r="48" spans="1:7" x14ac:dyDescent="0.2">
      <c r="A48" s="275" t="s">
        <v>1082</v>
      </c>
      <c r="B48" s="275" t="s">
        <v>1083</v>
      </c>
      <c r="C48" s="280" t="s">
        <v>1084</v>
      </c>
      <c r="D48" s="276"/>
      <c r="E48" s="286">
        <v>0</v>
      </c>
      <c r="F48" s="276"/>
      <c r="G48" s="286">
        <v>0</v>
      </c>
    </row>
    <row r="49" spans="1:7" x14ac:dyDescent="0.2">
      <c r="A49" s="275" t="s">
        <v>1085</v>
      </c>
      <c r="B49" s="275" t="s">
        <v>1086</v>
      </c>
      <c r="C49" s="280" t="s">
        <v>1087</v>
      </c>
      <c r="D49" s="276"/>
      <c r="E49" s="286">
        <v>0</v>
      </c>
      <c r="F49" s="276"/>
      <c r="G49" s="286">
        <v>0</v>
      </c>
    </row>
    <row r="50" spans="1:7" x14ac:dyDescent="0.2">
      <c r="A50" s="275" t="s">
        <v>1088</v>
      </c>
      <c r="B50" s="275" t="s">
        <v>1089</v>
      </c>
      <c r="C50" s="280" t="s">
        <v>1090</v>
      </c>
      <c r="D50" s="276"/>
      <c r="E50" s="286">
        <v>0</v>
      </c>
      <c r="F50" s="276"/>
      <c r="G50" s="286">
        <v>0</v>
      </c>
    </row>
    <row r="51" spans="1:7" x14ac:dyDescent="0.2">
      <c r="A51" s="275" t="s">
        <v>1091</v>
      </c>
      <c r="B51" s="275" t="s">
        <v>1092</v>
      </c>
      <c r="C51" s="280" t="s">
        <v>1093</v>
      </c>
      <c r="D51" s="276"/>
      <c r="E51" s="286">
        <v>0</v>
      </c>
      <c r="F51" s="276"/>
      <c r="G51" s="286">
        <v>0</v>
      </c>
    </row>
    <row r="52" spans="1:7" x14ac:dyDescent="0.2">
      <c r="A52" s="275" t="s">
        <v>1094</v>
      </c>
      <c r="B52" s="275" t="s">
        <v>1095</v>
      </c>
      <c r="C52" s="280" t="s">
        <v>1096</v>
      </c>
      <c r="D52" s="276"/>
      <c r="E52" s="286">
        <v>0</v>
      </c>
      <c r="F52" s="276"/>
      <c r="G52" s="286">
        <v>0</v>
      </c>
    </row>
    <row r="53" spans="1:7" s="198" customFormat="1" x14ac:dyDescent="0.2">
      <c r="A53" s="275" t="s">
        <v>1097</v>
      </c>
      <c r="B53" s="275" t="s">
        <v>1098</v>
      </c>
      <c r="C53" s="280" t="s">
        <v>1099</v>
      </c>
      <c r="D53" s="276"/>
      <c r="E53" s="286">
        <v>0</v>
      </c>
      <c r="F53" s="276"/>
      <c r="G53" s="286">
        <v>0</v>
      </c>
    </row>
    <row r="54" spans="1:7" x14ac:dyDescent="0.2">
      <c r="A54" s="279" t="s">
        <v>1100</v>
      </c>
      <c r="B54" s="279" t="s">
        <v>1101</v>
      </c>
      <c r="C54" s="283" t="s">
        <v>1102</v>
      </c>
      <c r="D54" s="276"/>
      <c r="E54" s="286">
        <v>0</v>
      </c>
      <c r="F54" s="276"/>
      <c r="G54" s="286">
        <v>0</v>
      </c>
    </row>
    <row r="55" spans="1:7" x14ac:dyDescent="0.2">
      <c r="A55" s="1113" t="s">
        <v>1103</v>
      </c>
      <c r="B55" s="1113" t="s">
        <v>1104</v>
      </c>
      <c r="C55" s="1134" t="s">
        <v>61</v>
      </c>
      <c r="D55" s="1115">
        <v>37039.265950000001</v>
      </c>
      <c r="E55" s="1115">
        <v>0</v>
      </c>
      <c r="F55" s="1115">
        <v>37039.265950000001</v>
      </c>
      <c r="G55" s="1115">
        <v>14965.6387</v>
      </c>
    </row>
    <row r="56" spans="1:7" x14ac:dyDescent="0.2">
      <c r="A56" s="1120" t="s">
        <v>1105</v>
      </c>
      <c r="B56" s="1120" t="s">
        <v>1106</v>
      </c>
      <c r="C56" s="1137" t="s">
        <v>1107</v>
      </c>
      <c r="D56" s="276"/>
      <c r="E56" s="286">
        <v>0</v>
      </c>
      <c r="F56" s="276"/>
      <c r="G56" s="286">
        <v>0</v>
      </c>
    </row>
    <row r="57" spans="1:7" x14ac:dyDescent="0.2">
      <c r="A57" s="275" t="s">
        <v>1114</v>
      </c>
      <c r="B57" s="275" t="s">
        <v>1115</v>
      </c>
      <c r="C57" s="280" t="s">
        <v>1116</v>
      </c>
      <c r="D57" s="276">
        <v>99.766490000000005</v>
      </c>
      <c r="E57" s="286">
        <v>0</v>
      </c>
      <c r="F57" s="276">
        <v>99.766490000000005</v>
      </c>
      <c r="G57" s="286">
        <v>33.252650000000003</v>
      </c>
    </row>
    <row r="58" spans="1:7" x14ac:dyDescent="0.2">
      <c r="A58" s="275" t="s">
        <v>1117</v>
      </c>
      <c r="B58" s="275" t="s">
        <v>1118</v>
      </c>
      <c r="C58" s="280" t="s">
        <v>1119</v>
      </c>
      <c r="D58" s="276">
        <v>20.20608</v>
      </c>
      <c r="E58" s="286">
        <v>0</v>
      </c>
      <c r="F58" s="276">
        <v>20.20608</v>
      </c>
      <c r="G58" s="286">
        <v>18.22308</v>
      </c>
    </row>
    <row r="59" spans="1:7" x14ac:dyDescent="0.2">
      <c r="A59" s="275" t="s">
        <v>1120</v>
      </c>
      <c r="B59" s="275" t="s">
        <v>1121</v>
      </c>
      <c r="C59" s="280" t="s">
        <v>1122</v>
      </c>
      <c r="D59" s="276"/>
      <c r="E59" s="286">
        <v>0</v>
      </c>
      <c r="F59" s="276"/>
      <c r="G59" s="286">
        <v>0</v>
      </c>
    </row>
    <row r="60" spans="1:7" x14ac:dyDescent="0.2">
      <c r="A60" s="275" t="s">
        <v>1129</v>
      </c>
      <c r="B60" s="275" t="s">
        <v>1130</v>
      </c>
      <c r="C60" s="280" t="s">
        <v>1131</v>
      </c>
      <c r="D60" s="276"/>
      <c r="E60" s="286">
        <v>0</v>
      </c>
      <c r="F60" s="276"/>
      <c r="G60" s="286">
        <v>0</v>
      </c>
    </row>
    <row r="61" spans="1:7" x14ac:dyDescent="0.2">
      <c r="A61" s="275" t="s">
        <v>1132</v>
      </c>
      <c r="B61" s="275" t="s">
        <v>1133</v>
      </c>
      <c r="C61" s="280" t="s">
        <v>1134</v>
      </c>
      <c r="D61" s="286">
        <v>0</v>
      </c>
      <c r="E61" s="286">
        <v>0</v>
      </c>
      <c r="F61" s="286">
        <v>0</v>
      </c>
      <c r="G61" s="286">
        <v>0</v>
      </c>
    </row>
    <row r="62" spans="1:7" x14ac:dyDescent="0.2">
      <c r="A62" s="275" t="s">
        <v>1135</v>
      </c>
      <c r="B62" s="275" t="s">
        <v>1136</v>
      </c>
      <c r="C62" s="280" t="s">
        <v>1137</v>
      </c>
      <c r="D62" s="286">
        <v>0</v>
      </c>
      <c r="E62" s="286">
        <v>0</v>
      </c>
      <c r="F62" s="286">
        <v>0</v>
      </c>
      <c r="G62" s="286">
        <v>0</v>
      </c>
    </row>
    <row r="63" spans="1:7" x14ac:dyDescent="0.2">
      <c r="A63" s="275" t="s">
        <v>1138</v>
      </c>
      <c r="B63" s="275" t="s">
        <v>1139</v>
      </c>
      <c r="C63" s="280" t="s">
        <v>1140</v>
      </c>
      <c r="D63" s="286">
        <v>0</v>
      </c>
      <c r="E63" s="286">
        <v>0</v>
      </c>
      <c r="F63" s="286">
        <v>0</v>
      </c>
      <c r="G63" s="286">
        <v>0</v>
      </c>
    </row>
    <row r="64" spans="1:7" x14ac:dyDescent="0.2">
      <c r="A64" s="275" t="s">
        <v>1141</v>
      </c>
      <c r="B64" s="275" t="s">
        <v>1142</v>
      </c>
      <c r="C64" s="280" t="s">
        <v>1143</v>
      </c>
      <c r="D64" s="286">
        <v>0</v>
      </c>
      <c r="E64" s="286">
        <v>0</v>
      </c>
      <c r="F64" s="286">
        <v>0</v>
      </c>
      <c r="G64" s="286">
        <v>0</v>
      </c>
    </row>
    <row r="65" spans="1:7" x14ac:dyDescent="0.2">
      <c r="A65" s="275" t="s">
        <v>1144</v>
      </c>
      <c r="B65" s="275" t="s">
        <v>1145</v>
      </c>
      <c r="C65" s="280" t="s">
        <v>1146</v>
      </c>
      <c r="D65" s="286">
        <v>0</v>
      </c>
      <c r="E65" s="286">
        <v>0</v>
      </c>
      <c r="F65" s="286">
        <v>0</v>
      </c>
      <c r="G65" s="286">
        <v>0</v>
      </c>
    </row>
    <row r="66" spans="1:7" x14ac:dyDescent="0.2">
      <c r="A66" s="275" t="s">
        <v>1147</v>
      </c>
      <c r="B66" s="275" t="s">
        <v>62</v>
      </c>
      <c r="C66" s="280" t="s">
        <v>1148</v>
      </c>
      <c r="D66" s="286">
        <v>0</v>
      </c>
      <c r="E66" s="286">
        <v>0</v>
      </c>
      <c r="F66" s="286">
        <v>0</v>
      </c>
      <c r="G66" s="286">
        <v>0</v>
      </c>
    </row>
    <row r="67" spans="1:7" x14ac:dyDescent="0.2">
      <c r="A67" s="275" t="s">
        <v>1149</v>
      </c>
      <c r="B67" s="275" t="s">
        <v>1150</v>
      </c>
      <c r="C67" s="280" t="s">
        <v>1151</v>
      </c>
      <c r="D67" s="286">
        <v>0</v>
      </c>
      <c r="E67" s="286">
        <v>0</v>
      </c>
      <c r="F67" s="286">
        <v>0</v>
      </c>
      <c r="G67" s="286">
        <v>0</v>
      </c>
    </row>
    <row r="68" spans="1:7" x14ac:dyDescent="0.2">
      <c r="A68" s="275" t="s">
        <v>1152</v>
      </c>
      <c r="B68" s="275" t="s">
        <v>1153</v>
      </c>
      <c r="C68" s="280" t="s">
        <v>1154</v>
      </c>
      <c r="D68" s="286">
        <v>0</v>
      </c>
      <c r="E68" s="286">
        <v>0</v>
      </c>
      <c r="F68" s="286">
        <v>0</v>
      </c>
      <c r="G68" s="286">
        <v>0</v>
      </c>
    </row>
    <row r="69" spans="1:7" x14ac:dyDescent="0.2">
      <c r="A69" s="275" t="s">
        <v>1155</v>
      </c>
      <c r="B69" s="275" t="s">
        <v>1156</v>
      </c>
      <c r="C69" s="280" t="s">
        <v>1157</v>
      </c>
      <c r="D69" s="286">
        <v>238.59362999999999</v>
      </c>
      <c r="E69" s="286">
        <v>0</v>
      </c>
      <c r="F69" s="286">
        <v>238.59362999999999</v>
      </c>
      <c r="G69" s="286">
        <v>364.88824</v>
      </c>
    </row>
    <row r="70" spans="1:7" x14ac:dyDescent="0.2">
      <c r="A70" s="275" t="s">
        <v>1173</v>
      </c>
      <c r="B70" s="275" t="s">
        <v>1174</v>
      </c>
      <c r="C70" s="280" t="s">
        <v>1175</v>
      </c>
      <c r="D70" s="286">
        <v>0</v>
      </c>
      <c r="E70" s="286">
        <v>0</v>
      </c>
      <c r="F70" s="286">
        <v>0</v>
      </c>
      <c r="G70" s="286">
        <v>0</v>
      </c>
    </row>
    <row r="71" spans="1:7" x14ac:dyDescent="0.2">
      <c r="A71" s="275" t="s">
        <v>1179</v>
      </c>
      <c r="B71" s="275" t="s">
        <v>1180</v>
      </c>
      <c r="C71" s="280" t="s">
        <v>1181</v>
      </c>
      <c r="D71" s="286">
        <v>356.6071</v>
      </c>
      <c r="E71" s="286">
        <v>0</v>
      </c>
      <c r="F71" s="286">
        <v>356.6071</v>
      </c>
      <c r="G71" s="286">
        <v>380.85784999999998</v>
      </c>
    </row>
    <row r="72" spans="1:7" x14ac:dyDescent="0.2">
      <c r="A72" s="275" t="s">
        <v>1182</v>
      </c>
      <c r="B72" s="275" t="s">
        <v>1183</v>
      </c>
      <c r="C72" s="280" t="s">
        <v>1184</v>
      </c>
      <c r="D72" s="286">
        <v>0</v>
      </c>
      <c r="E72" s="286">
        <v>0</v>
      </c>
      <c r="F72" s="286">
        <v>0</v>
      </c>
      <c r="G72" s="286">
        <v>0</v>
      </c>
    </row>
    <row r="73" spans="1:7" x14ac:dyDescent="0.2">
      <c r="A73" s="275" t="s">
        <v>1185</v>
      </c>
      <c r="B73" s="275" t="s">
        <v>1186</v>
      </c>
      <c r="C73" s="280" t="s">
        <v>1187</v>
      </c>
      <c r="D73" s="286">
        <v>36321.196029999999</v>
      </c>
      <c r="E73" s="286">
        <v>0</v>
      </c>
      <c r="F73" s="286">
        <v>36321.196029999999</v>
      </c>
      <c r="G73" s="286">
        <v>14168.41588</v>
      </c>
    </row>
    <row r="74" spans="1:7" x14ac:dyDescent="0.2">
      <c r="A74" s="1141" t="s">
        <v>1188</v>
      </c>
      <c r="B74" s="1141" t="s">
        <v>1189</v>
      </c>
      <c r="C74" s="1142" t="s">
        <v>1190</v>
      </c>
      <c r="D74" s="1143">
        <v>2.89662</v>
      </c>
      <c r="E74" s="1143">
        <v>0</v>
      </c>
      <c r="F74" s="1143">
        <v>2.89662</v>
      </c>
      <c r="G74" s="1143">
        <v>1E-3</v>
      </c>
    </row>
    <row r="75" spans="1:7" x14ac:dyDescent="0.2">
      <c r="A75" s="1129" t="s">
        <v>1191</v>
      </c>
      <c r="B75" s="1129" t="s">
        <v>1192</v>
      </c>
      <c r="C75" s="1130" t="s">
        <v>61</v>
      </c>
      <c r="D75" s="1115">
        <v>40227.286659999998</v>
      </c>
      <c r="E75" s="1115">
        <v>0</v>
      </c>
      <c r="F75" s="1115">
        <v>40227.286659999998</v>
      </c>
      <c r="G75" s="1115">
        <v>12783.797920000001</v>
      </c>
    </row>
    <row r="76" spans="1:7" x14ac:dyDescent="0.2">
      <c r="A76" s="279" t="s">
        <v>1193</v>
      </c>
      <c r="B76" s="279" t="s">
        <v>1194</v>
      </c>
      <c r="C76" s="283" t="s">
        <v>1195</v>
      </c>
      <c r="D76" s="276"/>
      <c r="E76" s="276"/>
      <c r="F76" s="276"/>
      <c r="G76" s="276"/>
    </row>
    <row r="77" spans="1:7" x14ac:dyDescent="0.2">
      <c r="A77" s="275" t="s">
        <v>1196</v>
      </c>
      <c r="B77" s="275" t="s">
        <v>1197</v>
      </c>
      <c r="C77" s="280" t="s">
        <v>1198</v>
      </c>
      <c r="D77" s="276"/>
      <c r="E77" s="276"/>
      <c r="F77" s="276"/>
      <c r="G77" s="276"/>
    </row>
    <row r="78" spans="1:7" x14ac:dyDescent="0.2">
      <c r="A78" s="275" t="s">
        <v>1199</v>
      </c>
      <c r="B78" s="275" t="s">
        <v>1200</v>
      </c>
      <c r="C78" s="280" t="s">
        <v>1201</v>
      </c>
      <c r="D78" s="276"/>
      <c r="E78" s="276"/>
      <c r="F78" s="276"/>
      <c r="G78" s="276"/>
    </row>
    <row r="79" spans="1:7" s="195" customFormat="1" x14ac:dyDescent="0.2">
      <c r="A79" s="275" t="s">
        <v>1202</v>
      </c>
      <c r="B79" s="275" t="s">
        <v>1203</v>
      </c>
      <c r="C79" s="280" t="s">
        <v>1204</v>
      </c>
      <c r="D79" s="276"/>
      <c r="E79" s="276"/>
      <c r="F79" s="276"/>
      <c r="G79" s="276"/>
    </row>
    <row r="80" spans="1:7" s="195" customFormat="1" x14ac:dyDescent="0.2">
      <c r="A80" s="275" t="s">
        <v>1205</v>
      </c>
      <c r="B80" s="275" t="s">
        <v>1206</v>
      </c>
      <c r="C80" s="280" t="s">
        <v>1207</v>
      </c>
      <c r="D80" s="276"/>
      <c r="E80" s="276"/>
      <c r="F80" s="276"/>
      <c r="G80" s="276"/>
    </row>
    <row r="81" spans="1:7" s="198" customFormat="1" x14ac:dyDescent="0.2">
      <c r="A81" s="275" t="s">
        <v>1208</v>
      </c>
      <c r="B81" s="275" t="s">
        <v>1209</v>
      </c>
      <c r="C81" s="280" t="s">
        <v>1210</v>
      </c>
      <c r="D81" s="276">
        <v>39954.883009999998</v>
      </c>
      <c r="E81" s="276"/>
      <c r="F81" s="276">
        <v>39954.883009999998</v>
      </c>
      <c r="G81" s="276">
        <v>12433.419690000001</v>
      </c>
    </row>
    <row r="82" spans="1:7" s="198" customFormat="1" x14ac:dyDescent="0.2">
      <c r="A82" s="275" t="s">
        <v>1211</v>
      </c>
      <c r="B82" s="275" t="s">
        <v>1212</v>
      </c>
      <c r="C82" s="280" t="s">
        <v>1213</v>
      </c>
      <c r="D82" s="276">
        <v>250.21440000000001</v>
      </c>
      <c r="E82" s="276"/>
      <c r="F82" s="276">
        <v>250.21440000000001</v>
      </c>
      <c r="G82" s="276">
        <v>320.84447999999998</v>
      </c>
    </row>
    <row r="83" spans="1:7" x14ac:dyDescent="0.2">
      <c r="A83" s="275" t="s">
        <v>1220</v>
      </c>
      <c r="B83" s="275" t="s">
        <v>1221</v>
      </c>
      <c r="C83" s="280" t="s">
        <v>1222</v>
      </c>
      <c r="D83" s="276">
        <v>0.53800000000000003</v>
      </c>
      <c r="E83" s="276"/>
      <c r="F83" s="276">
        <v>0.53800000000000003</v>
      </c>
      <c r="G83" s="276">
        <v>1.88</v>
      </c>
    </row>
    <row r="84" spans="1:7" x14ac:dyDescent="0.2">
      <c r="A84" s="275" t="s">
        <v>1223</v>
      </c>
      <c r="B84" s="275" t="s">
        <v>1224</v>
      </c>
      <c r="C84" s="280" t="s">
        <v>1225</v>
      </c>
      <c r="D84" s="276"/>
      <c r="E84" s="276"/>
      <c r="F84" s="276"/>
      <c r="G84" s="276"/>
    </row>
    <row r="85" spans="1:7" x14ac:dyDescent="0.2">
      <c r="A85" s="1117" t="s">
        <v>1226</v>
      </c>
      <c r="B85" s="1117" t="s">
        <v>1227</v>
      </c>
      <c r="C85" s="1118" t="s">
        <v>1228</v>
      </c>
      <c r="D85" s="1119">
        <v>21.651250000000001</v>
      </c>
      <c r="E85" s="1119"/>
      <c r="F85" s="1119">
        <v>21.651250000000001</v>
      </c>
      <c r="G85" s="1119">
        <v>27.653749999999999</v>
      </c>
    </row>
    <row r="86" spans="1:7" x14ac:dyDescent="0.2">
      <c r="A86" s="255"/>
      <c r="B86" s="255"/>
      <c r="C86" s="255"/>
      <c r="D86" s="256"/>
      <c r="E86" s="257"/>
      <c r="F86" s="256"/>
      <c r="G86" s="256"/>
    </row>
    <row r="87" spans="1:7" x14ac:dyDescent="0.2">
      <c r="A87" s="255"/>
      <c r="B87" s="255"/>
      <c r="C87" s="255"/>
      <c r="D87" s="256"/>
      <c r="E87" s="257"/>
      <c r="F87" s="256"/>
      <c r="G87" s="256"/>
    </row>
    <row r="88" spans="1:7" s="198" customFormat="1" x14ac:dyDescent="0.2">
      <c r="A88" s="481"/>
      <c r="B88" s="254"/>
      <c r="C88" s="386"/>
      <c r="D88" s="1122">
        <v>1</v>
      </c>
      <c r="E88" s="1122">
        <v>2</v>
      </c>
      <c r="F88" s="249"/>
      <c r="G88" s="250"/>
    </row>
    <row r="89" spans="1:7" x14ac:dyDescent="0.2">
      <c r="A89" s="1450" t="s">
        <v>952</v>
      </c>
      <c r="B89" s="1451"/>
      <c r="C89" s="1456" t="s">
        <v>953</v>
      </c>
      <c r="D89" s="1470" t="s">
        <v>954</v>
      </c>
      <c r="E89" s="1470"/>
      <c r="F89" s="249"/>
      <c r="G89" s="250"/>
    </row>
    <row r="90" spans="1:7" x14ac:dyDescent="0.2">
      <c r="A90" s="1454"/>
      <c r="B90" s="1455"/>
      <c r="C90" s="1461"/>
      <c r="D90" s="1123" t="s">
        <v>955</v>
      </c>
      <c r="E90" s="1124" t="s">
        <v>956</v>
      </c>
      <c r="F90" s="249"/>
      <c r="G90" s="250"/>
    </row>
    <row r="91" spans="1:7" ht="13.5" customHeight="1" x14ac:dyDescent="0.2">
      <c r="A91" s="1129"/>
      <c r="B91" s="1129" t="s">
        <v>1229</v>
      </c>
      <c r="C91" s="1130" t="s">
        <v>61</v>
      </c>
      <c r="D91" s="1115">
        <v>132267.19347</v>
      </c>
      <c r="E91" s="1115">
        <v>69671.82144</v>
      </c>
      <c r="F91" s="247"/>
      <c r="G91" s="248"/>
    </row>
    <row r="92" spans="1:7" x14ac:dyDescent="0.2">
      <c r="A92" s="1129" t="s">
        <v>1230</v>
      </c>
      <c r="B92" s="1129" t="s">
        <v>1231</v>
      </c>
      <c r="C92" s="1130" t="s">
        <v>61</v>
      </c>
      <c r="D92" s="1115">
        <v>64862.12124</v>
      </c>
      <c r="E92" s="1115">
        <v>45963.875359999998</v>
      </c>
      <c r="F92" s="247"/>
      <c r="G92" s="248"/>
    </row>
    <row r="93" spans="1:7" x14ac:dyDescent="0.2">
      <c r="A93" s="1129" t="s">
        <v>1232</v>
      </c>
      <c r="B93" s="1129" t="s">
        <v>1233</v>
      </c>
      <c r="C93" s="1130" t="s">
        <v>61</v>
      </c>
      <c r="D93" s="1115">
        <v>54635.641739999999</v>
      </c>
      <c r="E93" s="1115">
        <v>41853.856870000003</v>
      </c>
      <c r="F93" s="247"/>
      <c r="G93" s="248"/>
    </row>
    <row r="94" spans="1:7" s="198" customFormat="1" x14ac:dyDescent="0.2">
      <c r="A94" s="275" t="s">
        <v>1234</v>
      </c>
      <c r="B94" s="275" t="s">
        <v>1235</v>
      </c>
      <c r="C94" s="280" t="s">
        <v>1236</v>
      </c>
      <c r="D94" s="276">
        <v>53521.364699999998</v>
      </c>
      <c r="E94" s="276">
        <v>40509.12631</v>
      </c>
      <c r="F94" s="249"/>
      <c r="G94" s="250"/>
    </row>
    <row r="95" spans="1:7" x14ac:dyDescent="0.2">
      <c r="A95" s="275" t="s">
        <v>1237</v>
      </c>
      <c r="B95" s="275" t="s">
        <v>1238</v>
      </c>
      <c r="C95" s="280" t="s">
        <v>1239</v>
      </c>
      <c r="D95" s="286">
        <v>1114.2770399999999</v>
      </c>
      <c r="E95" s="286">
        <v>1344.73056</v>
      </c>
      <c r="F95" s="249"/>
      <c r="G95" s="244"/>
    </row>
    <row r="96" spans="1:7" x14ac:dyDescent="0.2">
      <c r="A96" s="275" t="s">
        <v>1240</v>
      </c>
      <c r="B96" s="275" t="s">
        <v>1241</v>
      </c>
      <c r="C96" s="280" t="s">
        <v>1242</v>
      </c>
      <c r="D96" s="286">
        <v>0</v>
      </c>
      <c r="E96" s="286">
        <v>0</v>
      </c>
      <c r="F96" s="251"/>
      <c r="G96" s="244"/>
    </row>
    <row r="97" spans="1:7" x14ac:dyDescent="0.2">
      <c r="A97" s="275" t="s">
        <v>1243</v>
      </c>
      <c r="B97" s="275" t="s">
        <v>1244</v>
      </c>
      <c r="C97" s="280" t="s">
        <v>1245</v>
      </c>
      <c r="D97" s="286">
        <v>0</v>
      </c>
      <c r="E97" s="286">
        <v>0</v>
      </c>
      <c r="F97" s="251"/>
      <c r="G97" s="244"/>
    </row>
    <row r="98" spans="1:7" s="198" customFormat="1" x14ac:dyDescent="0.2">
      <c r="A98" s="275" t="s">
        <v>1246</v>
      </c>
      <c r="B98" s="275" t="s">
        <v>1247</v>
      </c>
      <c r="C98" s="280" t="s">
        <v>1248</v>
      </c>
      <c r="D98" s="286">
        <v>0</v>
      </c>
      <c r="E98" s="286">
        <v>0</v>
      </c>
      <c r="F98" s="251"/>
      <c r="G98" s="244"/>
    </row>
    <row r="99" spans="1:7" s="198" customFormat="1" x14ac:dyDescent="0.2">
      <c r="A99" s="275" t="s">
        <v>1249</v>
      </c>
      <c r="B99" s="275" t="s">
        <v>1250</v>
      </c>
      <c r="C99" s="280" t="s">
        <v>1251</v>
      </c>
      <c r="D99" s="286">
        <v>0</v>
      </c>
      <c r="E99" s="286">
        <v>0</v>
      </c>
      <c r="F99" s="251"/>
      <c r="G99" s="244"/>
    </row>
    <row r="100" spans="1:7" x14ac:dyDescent="0.2">
      <c r="A100" s="1129" t="s">
        <v>1252</v>
      </c>
      <c r="B100" s="1129" t="s">
        <v>1253</v>
      </c>
      <c r="C100" s="1130" t="s">
        <v>61</v>
      </c>
      <c r="D100" s="1115">
        <v>9795.4229599999999</v>
      </c>
      <c r="E100" s="1115">
        <v>3840.3460399999999</v>
      </c>
      <c r="F100" s="247"/>
      <c r="G100" s="248"/>
    </row>
    <row r="101" spans="1:7" s="198" customFormat="1" x14ac:dyDescent="0.2">
      <c r="A101" s="275" t="s">
        <v>1254</v>
      </c>
      <c r="B101" s="275" t="s">
        <v>1255</v>
      </c>
      <c r="C101" s="280" t="s">
        <v>1256</v>
      </c>
      <c r="D101" s="276">
        <v>461.08539999999999</v>
      </c>
      <c r="E101" s="276">
        <v>341.08539999999999</v>
      </c>
      <c r="F101" s="249"/>
      <c r="G101" s="250"/>
    </row>
    <row r="102" spans="1:7" x14ac:dyDescent="0.2">
      <c r="A102" s="275" t="s">
        <v>1257</v>
      </c>
      <c r="B102" s="275" t="s">
        <v>1258</v>
      </c>
      <c r="C102" s="280" t="s">
        <v>1259</v>
      </c>
      <c r="D102" s="286">
        <v>274.83611000000002</v>
      </c>
      <c r="E102" s="286">
        <v>340.74860999999999</v>
      </c>
      <c r="F102" s="249"/>
      <c r="G102" s="250"/>
    </row>
    <row r="103" spans="1:7" x14ac:dyDescent="0.2">
      <c r="A103" s="275" t="s">
        <v>1260</v>
      </c>
      <c r="B103" s="275" t="s">
        <v>1261</v>
      </c>
      <c r="C103" s="280" t="s">
        <v>1262</v>
      </c>
      <c r="D103" s="286">
        <v>668.52302999999995</v>
      </c>
      <c r="E103" s="286">
        <v>518.85058000000004</v>
      </c>
      <c r="F103" s="249"/>
      <c r="G103" s="250"/>
    </row>
    <row r="104" spans="1:7" x14ac:dyDescent="0.2">
      <c r="A104" s="275" t="s">
        <v>1263</v>
      </c>
      <c r="B104" s="275" t="s">
        <v>1264</v>
      </c>
      <c r="C104" s="280" t="s">
        <v>1265</v>
      </c>
      <c r="D104" s="286">
        <v>0</v>
      </c>
      <c r="E104" s="286">
        <v>0</v>
      </c>
      <c r="F104" s="251"/>
      <c r="G104" s="244"/>
    </row>
    <row r="105" spans="1:7" x14ac:dyDescent="0.2">
      <c r="A105" s="275" t="s">
        <v>1266</v>
      </c>
      <c r="B105" s="275" t="s">
        <v>1267</v>
      </c>
      <c r="C105" s="280" t="s">
        <v>1268</v>
      </c>
      <c r="D105" s="286">
        <v>8390.9784199999995</v>
      </c>
      <c r="E105" s="286">
        <v>2639.6614500000001</v>
      </c>
      <c r="F105" s="249"/>
      <c r="G105" s="250"/>
    </row>
    <row r="106" spans="1:7" x14ac:dyDescent="0.2">
      <c r="A106" s="1129" t="s">
        <v>1272</v>
      </c>
      <c r="B106" s="1129" t="s">
        <v>1273</v>
      </c>
      <c r="C106" s="1130" t="s">
        <v>61</v>
      </c>
      <c r="D106" s="1115">
        <v>431.05653999999998</v>
      </c>
      <c r="E106" s="1115">
        <v>269.67245000000003</v>
      </c>
      <c r="F106" s="247"/>
      <c r="G106" s="248"/>
    </row>
    <row r="107" spans="1:7" s="198" customFormat="1" x14ac:dyDescent="0.2">
      <c r="A107" s="275" t="s">
        <v>1274</v>
      </c>
      <c r="B107" s="275" t="s">
        <v>1275</v>
      </c>
      <c r="C107" s="280" t="s">
        <v>61</v>
      </c>
      <c r="D107" s="276">
        <v>431.05653999999998</v>
      </c>
      <c r="E107" s="276">
        <v>269.67245000000003</v>
      </c>
      <c r="F107" s="249"/>
      <c r="G107" s="244"/>
    </row>
    <row r="108" spans="1:7" x14ac:dyDescent="0.2">
      <c r="A108" s="275" t="s">
        <v>1276</v>
      </c>
      <c r="B108" s="275" t="s">
        <v>1277</v>
      </c>
      <c r="C108" s="280" t="s">
        <v>1278</v>
      </c>
      <c r="D108" s="286">
        <v>0</v>
      </c>
      <c r="E108" s="286">
        <v>0</v>
      </c>
      <c r="F108" s="251"/>
      <c r="G108" s="250"/>
    </row>
    <row r="109" spans="1:7" x14ac:dyDescent="0.2">
      <c r="A109" s="275" t="s">
        <v>1279</v>
      </c>
      <c r="B109" s="275" t="s">
        <v>1280</v>
      </c>
      <c r="C109" s="280" t="s">
        <v>1281</v>
      </c>
      <c r="D109" s="286">
        <v>0</v>
      </c>
      <c r="E109" s="286">
        <v>0</v>
      </c>
      <c r="F109" s="251"/>
      <c r="G109" s="244"/>
    </row>
    <row r="110" spans="1:7" x14ac:dyDescent="0.2">
      <c r="A110" s="1129" t="s">
        <v>1282</v>
      </c>
      <c r="B110" s="1129" t="s">
        <v>1283</v>
      </c>
      <c r="C110" s="1130" t="s">
        <v>61</v>
      </c>
      <c r="D110" s="1115">
        <v>67405.072230000005</v>
      </c>
      <c r="E110" s="1115">
        <v>23707.946080000002</v>
      </c>
      <c r="F110" s="247"/>
      <c r="G110" s="248"/>
    </row>
    <row r="111" spans="1:7" x14ac:dyDescent="0.2">
      <c r="A111" s="1129" t="s">
        <v>1284</v>
      </c>
      <c r="B111" s="1129" t="s">
        <v>1285</v>
      </c>
      <c r="C111" s="1130" t="s">
        <v>61</v>
      </c>
      <c r="D111" s="1115">
        <v>0</v>
      </c>
      <c r="E111" s="1115">
        <v>0</v>
      </c>
      <c r="F111" s="247"/>
      <c r="G111" s="248"/>
    </row>
    <row r="112" spans="1:7" x14ac:dyDescent="0.2">
      <c r="A112" s="275" t="s">
        <v>1286</v>
      </c>
      <c r="B112" s="275" t="s">
        <v>1285</v>
      </c>
      <c r="C112" s="280" t="s">
        <v>1287</v>
      </c>
      <c r="D112" s="276"/>
      <c r="E112" s="276"/>
      <c r="F112" s="251"/>
      <c r="G112" s="244"/>
    </row>
    <row r="113" spans="1:7" x14ac:dyDescent="0.2">
      <c r="A113" s="1129" t="s">
        <v>1288</v>
      </c>
      <c r="B113" s="1129" t="s">
        <v>1289</v>
      </c>
      <c r="C113" s="1130" t="s">
        <v>61</v>
      </c>
      <c r="D113" s="1115">
        <v>45730.414900000003</v>
      </c>
      <c r="E113" s="1115">
        <v>16829.977340000001</v>
      </c>
      <c r="F113" s="247"/>
      <c r="G113" s="248"/>
    </row>
    <row r="114" spans="1:7" x14ac:dyDescent="0.2">
      <c r="A114" s="275" t="s">
        <v>1290</v>
      </c>
      <c r="B114" s="275" t="s">
        <v>1291</v>
      </c>
      <c r="C114" s="280" t="s">
        <v>1292</v>
      </c>
      <c r="D114" s="276"/>
      <c r="E114" s="276"/>
      <c r="F114" s="251"/>
      <c r="G114" s="244"/>
    </row>
    <row r="115" spans="1:7" x14ac:dyDescent="0.2">
      <c r="A115" s="275" t="s">
        <v>1293</v>
      </c>
      <c r="B115" s="275" t="s">
        <v>1294</v>
      </c>
      <c r="C115" s="280" t="s">
        <v>1295</v>
      </c>
      <c r="D115" s="286">
        <v>26407.215550000001</v>
      </c>
      <c r="E115" s="286">
        <v>5682.57665</v>
      </c>
      <c r="F115" s="251"/>
      <c r="G115" s="244"/>
    </row>
    <row r="116" spans="1:7" x14ac:dyDescent="0.2">
      <c r="A116" s="275" t="s">
        <v>1299</v>
      </c>
      <c r="B116" s="275" t="s">
        <v>1300</v>
      </c>
      <c r="C116" s="280" t="s">
        <v>1301</v>
      </c>
      <c r="D116" s="286">
        <v>0</v>
      </c>
      <c r="E116" s="286">
        <v>0</v>
      </c>
      <c r="F116" s="251"/>
      <c r="G116" s="244"/>
    </row>
    <row r="117" spans="1:7" x14ac:dyDescent="0.2">
      <c r="A117" s="275" t="s">
        <v>1308</v>
      </c>
      <c r="B117" s="275" t="s">
        <v>1309</v>
      </c>
      <c r="C117" s="280" t="s">
        <v>1310</v>
      </c>
      <c r="D117" s="286">
        <v>0</v>
      </c>
      <c r="E117" s="286">
        <v>0</v>
      </c>
      <c r="F117" s="251"/>
      <c r="G117" s="244"/>
    </row>
    <row r="118" spans="1:7" x14ac:dyDescent="0.2">
      <c r="A118" s="275" t="s">
        <v>1311</v>
      </c>
      <c r="B118" s="275" t="s">
        <v>1312</v>
      </c>
      <c r="C118" s="280" t="s">
        <v>1313</v>
      </c>
      <c r="D118" s="286">
        <v>19323.199349999999</v>
      </c>
      <c r="E118" s="286">
        <v>11147.40069</v>
      </c>
      <c r="F118" s="251"/>
      <c r="G118" s="244"/>
    </row>
    <row r="119" spans="1:7" x14ac:dyDescent="0.2">
      <c r="A119" s="1129" t="s">
        <v>1314</v>
      </c>
      <c r="B119" s="1129" t="s">
        <v>1315</v>
      </c>
      <c r="C119" s="1130" t="s">
        <v>61</v>
      </c>
      <c r="D119" s="1115">
        <v>21674.657329999998</v>
      </c>
      <c r="E119" s="1115">
        <v>6877.9687400000003</v>
      </c>
      <c r="F119" s="247"/>
      <c r="G119" s="248"/>
    </row>
    <row r="120" spans="1:7" x14ac:dyDescent="0.2">
      <c r="A120" s="275" t="s">
        <v>1316</v>
      </c>
      <c r="B120" s="275" t="s">
        <v>1317</v>
      </c>
      <c r="C120" s="280" t="s">
        <v>1318</v>
      </c>
      <c r="D120" s="276"/>
      <c r="E120" s="276"/>
      <c r="F120" s="251"/>
      <c r="G120" s="244"/>
    </row>
    <row r="121" spans="1:7" x14ac:dyDescent="0.2">
      <c r="A121" s="275" t="s">
        <v>1325</v>
      </c>
      <c r="B121" s="275" t="s">
        <v>1326</v>
      </c>
      <c r="C121" s="280" t="s">
        <v>1327</v>
      </c>
      <c r="D121" s="286">
        <v>0</v>
      </c>
      <c r="E121" s="286">
        <v>0</v>
      </c>
      <c r="F121" s="251"/>
      <c r="G121" s="244"/>
    </row>
    <row r="122" spans="1:7" x14ac:dyDescent="0.2">
      <c r="A122" s="275" t="s">
        <v>1328</v>
      </c>
      <c r="B122" s="275" t="s">
        <v>1329</v>
      </c>
      <c r="C122" s="280" t="s">
        <v>1330</v>
      </c>
      <c r="D122" s="286">
        <v>2427.9016499999998</v>
      </c>
      <c r="E122" s="286">
        <v>2481.2890000000002</v>
      </c>
      <c r="F122" s="249"/>
      <c r="G122" s="250"/>
    </row>
    <row r="123" spans="1:7" x14ac:dyDescent="0.2">
      <c r="A123" s="275" t="s">
        <v>1334</v>
      </c>
      <c r="B123" s="275" t="s">
        <v>1335</v>
      </c>
      <c r="C123" s="280" t="s">
        <v>1336</v>
      </c>
      <c r="D123" s="286">
        <v>0</v>
      </c>
      <c r="E123" s="286">
        <v>0</v>
      </c>
      <c r="F123" s="249"/>
      <c r="G123" s="250"/>
    </row>
    <row r="124" spans="1:7" x14ac:dyDescent="0.2">
      <c r="A124" s="275" t="s">
        <v>1340</v>
      </c>
      <c r="B124" s="275" t="s">
        <v>1341</v>
      </c>
      <c r="C124" s="280" t="s">
        <v>1342</v>
      </c>
      <c r="D124" s="286">
        <v>11175.8</v>
      </c>
      <c r="E124" s="286">
        <v>0</v>
      </c>
      <c r="F124" s="251"/>
      <c r="G124" s="244"/>
    </row>
    <row r="125" spans="1:7" ht="12.75" customHeight="1" x14ac:dyDescent="0.2">
      <c r="A125" s="275" t="s">
        <v>1343</v>
      </c>
      <c r="B125" s="275" t="s">
        <v>1344</v>
      </c>
      <c r="C125" s="280" t="s">
        <v>1345</v>
      </c>
      <c r="D125" s="286">
        <v>3270.8004999999998</v>
      </c>
      <c r="E125" s="286">
        <v>2611.7469999999998</v>
      </c>
      <c r="F125" s="249"/>
      <c r="G125" s="250"/>
    </row>
    <row r="126" spans="1:7" ht="12.75" customHeight="1" x14ac:dyDescent="0.2">
      <c r="A126" s="275" t="s">
        <v>1346</v>
      </c>
      <c r="B126" s="275" t="s">
        <v>1347</v>
      </c>
      <c r="C126" s="280" t="s">
        <v>1348</v>
      </c>
      <c r="D126" s="286">
        <v>9.7070000000000007</v>
      </c>
      <c r="E126" s="286">
        <v>15.263</v>
      </c>
      <c r="F126" s="249"/>
      <c r="G126" s="250"/>
    </row>
    <row r="127" spans="1:7" ht="12.75" customHeight="1" x14ac:dyDescent="0.2">
      <c r="A127" s="275" t="s">
        <v>1349</v>
      </c>
      <c r="B127" s="275" t="s">
        <v>1133</v>
      </c>
      <c r="C127" s="280" t="s">
        <v>1134</v>
      </c>
      <c r="D127" s="286">
        <v>1230.152</v>
      </c>
      <c r="E127" s="286">
        <v>961.02</v>
      </c>
      <c r="F127" s="249"/>
      <c r="G127" s="250"/>
    </row>
    <row r="128" spans="1:7" ht="12.75" customHeight="1" x14ac:dyDescent="0.2">
      <c r="A128" s="275" t="s">
        <v>1350</v>
      </c>
      <c r="B128" s="275" t="s">
        <v>1136</v>
      </c>
      <c r="C128" s="280" t="s">
        <v>1137</v>
      </c>
      <c r="D128" s="286">
        <v>544.61400000000003</v>
      </c>
      <c r="E128" s="286">
        <v>441.767</v>
      </c>
      <c r="F128" s="249"/>
      <c r="G128" s="250"/>
    </row>
    <row r="129" spans="1:7" ht="12.75" customHeight="1" x14ac:dyDescent="0.2">
      <c r="A129" s="275" t="s">
        <v>1351</v>
      </c>
      <c r="B129" s="275" t="s">
        <v>1139</v>
      </c>
      <c r="C129" s="280" t="s">
        <v>1140</v>
      </c>
      <c r="D129" s="286">
        <v>0</v>
      </c>
      <c r="E129" s="286">
        <v>0</v>
      </c>
      <c r="F129" s="249"/>
      <c r="G129" s="250"/>
    </row>
    <row r="130" spans="1:7" ht="12.75" customHeight="1" x14ac:dyDescent="0.2">
      <c r="A130" s="275" t="s">
        <v>1352</v>
      </c>
      <c r="B130" s="275" t="s">
        <v>1142</v>
      </c>
      <c r="C130" s="280" t="s">
        <v>1143</v>
      </c>
      <c r="D130" s="286">
        <v>0</v>
      </c>
      <c r="E130" s="286">
        <v>0</v>
      </c>
      <c r="F130" s="249"/>
      <c r="G130" s="250"/>
    </row>
    <row r="131" spans="1:7" ht="12.75" customHeight="1" x14ac:dyDescent="0.2">
      <c r="A131" s="275" t="s">
        <v>1353</v>
      </c>
      <c r="B131" s="275" t="s">
        <v>1145</v>
      </c>
      <c r="C131" s="280" t="s">
        <v>1146</v>
      </c>
      <c r="D131" s="286">
        <v>390.22800000000001</v>
      </c>
      <c r="E131" s="286">
        <v>312.81700000000001</v>
      </c>
      <c r="F131" s="251"/>
      <c r="G131" s="244"/>
    </row>
    <row r="132" spans="1:7" ht="12.75" customHeight="1" x14ac:dyDescent="0.2">
      <c r="A132" s="275" t="s">
        <v>1354</v>
      </c>
      <c r="B132" s="275" t="s">
        <v>62</v>
      </c>
      <c r="C132" s="280" t="s">
        <v>1148</v>
      </c>
      <c r="D132" s="286">
        <v>0</v>
      </c>
      <c r="E132" s="286">
        <v>0</v>
      </c>
      <c r="F132" s="249"/>
      <c r="G132" s="250"/>
    </row>
    <row r="133" spans="1:7" ht="12.75" customHeight="1" x14ac:dyDescent="0.2">
      <c r="A133" s="275" t="s">
        <v>1355</v>
      </c>
      <c r="B133" s="275" t="s">
        <v>1356</v>
      </c>
      <c r="C133" s="280" t="s">
        <v>1357</v>
      </c>
      <c r="D133" s="286">
        <v>0</v>
      </c>
      <c r="E133" s="286">
        <v>0</v>
      </c>
      <c r="F133" s="249"/>
      <c r="G133" s="250"/>
    </row>
    <row r="134" spans="1:7" ht="12.75" customHeight="1" x14ac:dyDescent="0.2">
      <c r="A134" s="275" t="s">
        <v>1358</v>
      </c>
      <c r="B134" s="275" t="s">
        <v>1359</v>
      </c>
      <c r="C134" s="280" t="s">
        <v>1360</v>
      </c>
      <c r="D134" s="286">
        <v>0</v>
      </c>
      <c r="E134" s="286">
        <v>0</v>
      </c>
      <c r="F134" s="249"/>
      <c r="G134" s="250"/>
    </row>
    <row r="135" spans="1:7" ht="12.75" customHeight="1" x14ac:dyDescent="0.2">
      <c r="A135" s="275" t="s">
        <v>1361</v>
      </c>
      <c r="B135" s="275" t="s">
        <v>1362</v>
      </c>
      <c r="C135" s="280" t="s">
        <v>1363</v>
      </c>
      <c r="D135" s="286">
        <v>0</v>
      </c>
      <c r="E135" s="286">
        <v>0</v>
      </c>
      <c r="F135" s="251"/>
      <c r="G135" s="244"/>
    </row>
    <row r="136" spans="1:7" ht="12.75" customHeight="1" x14ac:dyDescent="0.2">
      <c r="A136" s="275" t="s">
        <v>1377</v>
      </c>
      <c r="B136" s="275" t="s">
        <v>1378</v>
      </c>
      <c r="C136" s="280" t="s">
        <v>1379</v>
      </c>
      <c r="D136" s="286">
        <v>2495.7904400000002</v>
      </c>
      <c r="E136" s="286">
        <v>0</v>
      </c>
      <c r="F136" s="251"/>
      <c r="G136" s="244"/>
    </row>
    <row r="137" spans="1:7" ht="12.75" customHeight="1" x14ac:dyDescent="0.2">
      <c r="A137" s="275" t="s">
        <v>1381</v>
      </c>
      <c r="B137" s="275" t="s">
        <v>1382</v>
      </c>
      <c r="C137" s="280" t="s">
        <v>1383</v>
      </c>
      <c r="D137" s="286">
        <v>0</v>
      </c>
      <c r="E137" s="286">
        <v>0</v>
      </c>
      <c r="F137" s="251"/>
      <c r="G137" s="244"/>
    </row>
    <row r="138" spans="1:7" ht="12.75" customHeight="1" x14ac:dyDescent="0.2">
      <c r="A138" s="275" t="s">
        <v>1384</v>
      </c>
      <c r="B138" s="275" t="s">
        <v>1385</v>
      </c>
      <c r="C138" s="280" t="s">
        <v>1386</v>
      </c>
      <c r="D138" s="286">
        <v>0</v>
      </c>
      <c r="E138" s="286">
        <v>0</v>
      </c>
      <c r="F138" s="251"/>
      <c r="G138" s="244"/>
    </row>
    <row r="139" spans="1:7" ht="12.75" customHeight="1" x14ac:dyDescent="0.2">
      <c r="A139" s="275" t="s">
        <v>1387</v>
      </c>
      <c r="B139" s="275" t="s">
        <v>1388</v>
      </c>
      <c r="C139" s="280" t="s">
        <v>1389</v>
      </c>
      <c r="D139" s="286">
        <v>79.935000000000002</v>
      </c>
      <c r="E139" s="286">
        <v>28.8</v>
      </c>
      <c r="F139" s="251"/>
      <c r="G139" s="244"/>
    </row>
    <row r="140" spans="1:7" ht="12.75" customHeight="1" x14ac:dyDescent="0.2">
      <c r="A140" s="1117" t="s">
        <v>1390</v>
      </c>
      <c r="B140" s="1117" t="s">
        <v>1391</v>
      </c>
      <c r="C140" s="1118" t="s">
        <v>1392</v>
      </c>
      <c r="D140" s="1119">
        <v>49.728740000000002</v>
      </c>
      <c r="E140" s="1119">
        <v>25.265740000000001</v>
      </c>
      <c r="F140" s="251"/>
      <c r="G140" s="244"/>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78" firstPageNumber="478" fitToHeight="2" orientation="portrait" useFirstPageNumber="1" r:id="rId1"/>
  <headerFooter>
    <oddHeader>&amp;L&amp;"Tahoma,Kurzíva"Závěrečný účet Moravskoslezského kraje za rok 2024&amp;R&amp;"Tahoma,Kurzíva"Tabulka č. 42</oddHeader>
    <oddFooter>&amp;C&amp;"Tahoma,Obyčejné"&amp;P</oddFooter>
  </headerFooter>
  <rowBreaks count="1" manualBreakCount="1">
    <brk id="74" max="6"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AAFD0-D5F2-41FC-9CBD-D84AAFCAC0CF}">
  <sheetPr>
    <pageSetUpPr fitToPage="1"/>
  </sheetPr>
  <dimension ref="A1:G83"/>
  <sheetViews>
    <sheetView showGridLines="0" zoomScaleNormal="100" zoomScaleSheetLayoutView="100" workbookViewId="0">
      <selection activeCell="H9" sqref="H9"/>
    </sheetView>
  </sheetViews>
  <sheetFormatPr defaultColWidth="9.28515625" defaultRowHeight="12.75" x14ac:dyDescent="0.2"/>
  <cols>
    <col min="1" max="1" width="6.7109375" style="194" customWidth="1"/>
    <col min="2" max="2" width="54.7109375" style="194" customWidth="1"/>
    <col min="3" max="3" width="8.5703125" style="117" customWidth="1"/>
    <col min="4" max="7" width="15.42578125" style="194" customWidth="1"/>
    <col min="8" max="16384" width="9.28515625" style="194"/>
  </cols>
  <sheetData>
    <row r="1" spans="1:7" s="258" customFormat="1" ht="18" customHeight="1" x14ac:dyDescent="0.2">
      <c r="A1" s="1449" t="s">
        <v>4770</v>
      </c>
      <c r="B1" s="1449"/>
      <c r="C1" s="1449"/>
      <c r="D1" s="1449"/>
      <c r="E1" s="1449"/>
      <c r="F1" s="1449"/>
      <c r="G1" s="1449"/>
    </row>
    <row r="2" spans="1:7" s="258" customFormat="1" ht="18" customHeight="1" x14ac:dyDescent="0.2">
      <c r="A2" s="1449" t="s">
        <v>2844</v>
      </c>
      <c r="B2" s="1449"/>
      <c r="C2" s="1449"/>
      <c r="D2" s="1449"/>
      <c r="E2" s="1449"/>
      <c r="F2" s="1449"/>
      <c r="G2" s="1449"/>
    </row>
    <row r="4" spans="1:7" ht="12.75" customHeight="1" x14ac:dyDescent="0.2">
      <c r="A4" s="482"/>
      <c r="B4" s="483"/>
      <c r="C4" s="387"/>
      <c r="D4" s="1144">
        <v>1</v>
      </c>
      <c r="E4" s="1144">
        <v>2</v>
      </c>
      <c r="F4" s="1144">
        <v>3</v>
      </c>
      <c r="G4" s="1144">
        <v>4</v>
      </c>
    </row>
    <row r="5" spans="1:7" s="195" customFormat="1" x14ac:dyDescent="0.2">
      <c r="A5" s="1471" t="s">
        <v>952</v>
      </c>
      <c r="B5" s="1472"/>
      <c r="C5" s="1475" t="s">
        <v>953</v>
      </c>
      <c r="D5" s="1477" t="s">
        <v>1396</v>
      </c>
      <c r="E5" s="1477"/>
      <c r="F5" s="1477" t="s">
        <v>1397</v>
      </c>
      <c r="G5" s="1477"/>
    </row>
    <row r="6" spans="1:7" s="195" customFormat="1" ht="34.5" customHeight="1" x14ac:dyDescent="0.2">
      <c r="A6" s="1473"/>
      <c r="B6" s="1474"/>
      <c r="C6" s="1476"/>
      <c r="D6" s="1145" t="s">
        <v>1398</v>
      </c>
      <c r="E6" s="1145" t="s">
        <v>1399</v>
      </c>
      <c r="F6" s="1146" t="s">
        <v>1398</v>
      </c>
      <c r="G6" s="1146" t="s">
        <v>1399</v>
      </c>
    </row>
    <row r="7" spans="1:7" s="195" customFormat="1" x14ac:dyDescent="0.2">
      <c r="A7" s="1129" t="s">
        <v>961</v>
      </c>
      <c r="B7" s="1129" t="s">
        <v>1400</v>
      </c>
      <c r="C7" s="1130" t="s">
        <v>61</v>
      </c>
      <c r="D7" s="1147">
        <v>106751.61149</v>
      </c>
      <c r="E7" s="1147">
        <v>0</v>
      </c>
      <c r="F7" s="1147">
        <v>69956.101060000001</v>
      </c>
      <c r="G7" s="1147">
        <v>0</v>
      </c>
    </row>
    <row r="8" spans="1:7" x14ac:dyDescent="0.2">
      <c r="A8" s="1113" t="s">
        <v>963</v>
      </c>
      <c r="B8" s="1113" t="s">
        <v>1401</v>
      </c>
      <c r="C8" s="1134" t="s">
        <v>61</v>
      </c>
      <c r="D8" s="1147">
        <v>106660.07343999999</v>
      </c>
      <c r="E8" s="1147">
        <v>0</v>
      </c>
      <c r="F8" s="1147">
        <v>69944.824380000005</v>
      </c>
      <c r="G8" s="1147">
        <v>0</v>
      </c>
    </row>
    <row r="9" spans="1:7" x14ac:dyDescent="0.2">
      <c r="A9" s="1120" t="s">
        <v>965</v>
      </c>
      <c r="B9" s="1120" t="s">
        <v>1402</v>
      </c>
      <c r="C9" s="1137" t="s">
        <v>1403</v>
      </c>
      <c r="D9" s="281">
        <v>974.16679999999997</v>
      </c>
      <c r="E9" s="281"/>
      <c r="F9" s="281">
        <v>753.8741</v>
      </c>
      <c r="G9" s="281"/>
    </row>
    <row r="10" spans="1:7" x14ac:dyDescent="0.2">
      <c r="A10" s="275" t="s">
        <v>968</v>
      </c>
      <c r="B10" s="275" t="s">
        <v>1404</v>
      </c>
      <c r="C10" s="280" t="s">
        <v>1405</v>
      </c>
      <c r="D10" s="281">
        <v>0.61851</v>
      </c>
      <c r="E10" s="281"/>
      <c r="F10" s="281"/>
      <c r="G10" s="281"/>
    </row>
    <row r="11" spans="1:7" x14ac:dyDescent="0.2">
      <c r="A11" s="275" t="s">
        <v>971</v>
      </c>
      <c r="B11" s="275" t="s">
        <v>1406</v>
      </c>
      <c r="C11" s="280" t="s">
        <v>1407</v>
      </c>
      <c r="D11" s="281"/>
      <c r="E11" s="281"/>
      <c r="F11" s="281"/>
      <c r="G11" s="281"/>
    </row>
    <row r="12" spans="1:7" x14ac:dyDescent="0.2">
      <c r="A12" s="275" t="s">
        <v>974</v>
      </c>
      <c r="B12" s="275" t="s">
        <v>1408</v>
      </c>
      <c r="C12" s="280" t="s">
        <v>1409</v>
      </c>
      <c r="D12" s="281"/>
      <c r="E12" s="281"/>
      <c r="F12" s="281"/>
      <c r="G12" s="281"/>
    </row>
    <row r="13" spans="1:7" x14ac:dyDescent="0.2">
      <c r="A13" s="275" t="s">
        <v>977</v>
      </c>
      <c r="B13" s="275" t="s">
        <v>1410</v>
      </c>
      <c r="C13" s="280" t="s">
        <v>1411</v>
      </c>
      <c r="D13" s="281"/>
      <c r="E13" s="281"/>
      <c r="F13" s="281"/>
      <c r="G13" s="281"/>
    </row>
    <row r="14" spans="1:7" x14ac:dyDescent="0.2">
      <c r="A14" s="275" t="s">
        <v>980</v>
      </c>
      <c r="B14" s="275" t="s">
        <v>1412</v>
      </c>
      <c r="C14" s="280" t="s">
        <v>1413</v>
      </c>
      <c r="D14" s="281"/>
      <c r="E14" s="281"/>
      <c r="F14" s="281"/>
      <c r="G14" s="281"/>
    </row>
    <row r="15" spans="1:7" x14ac:dyDescent="0.2">
      <c r="A15" s="275" t="s">
        <v>983</v>
      </c>
      <c r="B15" s="275" t="s">
        <v>1414</v>
      </c>
      <c r="C15" s="280" t="s">
        <v>1415</v>
      </c>
      <c r="D15" s="281"/>
      <c r="E15" s="281"/>
      <c r="F15" s="281"/>
      <c r="G15" s="281"/>
    </row>
    <row r="16" spans="1:7" x14ac:dyDescent="0.2">
      <c r="A16" s="275" t="s">
        <v>986</v>
      </c>
      <c r="B16" s="275" t="s">
        <v>155</v>
      </c>
      <c r="C16" s="280" t="s">
        <v>1416</v>
      </c>
      <c r="D16" s="281">
        <v>357.17894999999999</v>
      </c>
      <c r="E16" s="281"/>
      <c r="F16" s="281">
        <v>124.32835</v>
      </c>
      <c r="G16" s="281"/>
    </row>
    <row r="17" spans="1:7" x14ac:dyDescent="0.2">
      <c r="A17" s="275" t="s">
        <v>989</v>
      </c>
      <c r="B17" s="275" t="s">
        <v>141</v>
      </c>
      <c r="C17" s="280" t="s">
        <v>1417</v>
      </c>
      <c r="D17" s="281">
        <v>1673.0654400000001</v>
      </c>
      <c r="E17" s="281"/>
      <c r="F17" s="281">
        <v>579.76949999999999</v>
      </c>
      <c r="G17" s="281"/>
    </row>
    <row r="18" spans="1:7" x14ac:dyDescent="0.2">
      <c r="A18" s="275" t="s">
        <v>1418</v>
      </c>
      <c r="B18" s="275" t="s">
        <v>1419</v>
      </c>
      <c r="C18" s="280" t="s">
        <v>1420</v>
      </c>
      <c r="D18" s="281">
        <v>204.87495000000001</v>
      </c>
      <c r="E18" s="281"/>
      <c r="F18" s="281">
        <v>219.84464</v>
      </c>
      <c r="G18" s="281"/>
    </row>
    <row r="19" spans="1:7" x14ac:dyDescent="0.2">
      <c r="A19" s="275" t="s">
        <v>1421</v>
      </c>
      <c r="B19" s="275" t="s">
        <v>1422</v>
      </c>
      <c r="C19" s="280" t="s">
        <v>1423</v>
      </c>
      <c r="D19" s="281"/>
      <c r="E19" s="281"/>
      <c r="F19" s="281"/>
      <c r="G19" s="281"/>
    </row>
    <row r="20" spans="1:7" x14ac:dyDescent="0.2">
      <c r="A20" s="275" t="s">
        <v>1424</v>
      </c>
      <c r="B20" s="275" t="s">
        <v>1425</v>
      </c>
      <c r="C20" s="280" t="s">
        <v>1426</v>
      </c>
      <c r="D20" s="281">
        <v>30200.244470000001</v>
      </c>
      <c r="E20" s="281"/>
      <c r="F20" s="281">
        <v>17258.78138</v>
      </c>
      <c r="G20" s="281"/>
    </row>
    <row r="21" spans="1:7" x14ac:dyDescent="0.2">
      <c r="A21" s="275" t="s">
        <v>1427</v>
      </c>
      <c r="B21" s="275" t="s">
        <v>1428</v>
      </c>
      <c r="C21" s="280" t="s">
        <v>1429</v>
      </c>
      <c r="D21" s="281">
        <v>46665.688499999997</v>
      </c>
      <c r="E21" s="281"/>
      <c r="F21" s="281">
        <v>34455.350989999999</v>
      </c>
      <c r="G21" s="281"/>
    </row>
    <row r="22" spans="1:7" x14ac:dyDescent="0.2">
      <c r="A22" s="275" t="s">
        <v>1430</v>
      </c>
      <c r="B22" s="275" t="s">
        <v>1431</v>
      </c>
      <c r="C22" s="280" t="s">
        <v>1432</v>
      </c>
      <c r="D22" s="281">
        <v>15545.757</v>
      </c>
      <c r="E22" s="281"/>
      <c r="F22" s="281">
        <v>11293.26764</v>
      </c>
      <c r="G22" s="281"/>
    </row>
    <row r="23" spans="1:7" x14ac:dyDescent="0.2">
      <c r="A23" s="275" t="s">
        <v>1433</v>
      </c>
      <c r="B23" s="275" t="s">
        <v>1434</v>
      </c>
      <c r="C23" s="280" t="s">
        <v>1435</v>
      </c>
      <c r="D23" s="281">
        <v>186.501</v>
      </c>
      <c r="E23" s="281"/>
      <c r="F23" s="281">
        <v>154.56899999999999</v>
      </c>
      <c r="G23" s="281"/>
    </row>
    <row r="24" spans="1:7" x14ac:dyDescent="0.2">
      <c r="A24" s="275" t="s">
        <v>1436</v>
      </c>
      <c r="B24" s="275" t="s">
        <v>1437</v>
      </c>
      <c r="C24" s="280" t="s">
        <v>1438</v>
      </c>
      <c r="D24" s="281">
        <v>3347.5171</v>
      </c>
      <c r="E24" s="281"/>
      <c r="F24" s="281">
        <v>2393.0147900000002</v>
      </c>
      <c r="G24" s="281"/>
    </row>
    <row r="25" spans="1:7" x14ac:dyDescent="0.2">
      <c r="A25" s="275" t="s">
        <v>1439</v>
      </c>
      <c r="B25" s="275" t="s">
        <v>1440</v>
      </c>
      <c r="C25" s="280" t="s">
        <v>1441</v>
      </c>
      <c r="D25" s="281"/>
      <c r="E25" s="281"/>
      <c r="F25" s="281"/>
      <c r="G25" s="281"/>
    </row>
    <row r="26" spans="1:7" x14ac:dyDescent="0.2">
      <c r="A26" s="275" t="s">
        <v>1442</v>
      </c>
      <c r="B26" s="275" t="s">
        <v>1443</v>
      </c>
      <c r="C26" s="280" t="s">
        <v>1444</v>
      </c>
      <c r="D26" s="281"/>
      <c r="E26" s="281"/>
      <c r="F26" s="281"/>
      <c r="G26" s="281"/>
    </row>
    <row r="27" spans="1:7" x14ac:dyDescent="0.2">
      <c r="A27" s="275" t="s">
        <v>1445</v>
      </c>
      <c r="B27" s="275" t="s">
        <v>1446</v>
      </c>
      <c r="C27" s="280" t="s">
        <v>1447</v>
      </c>
      <c r="D27" s="281"/>
      <c r="E27" s="281"/>
      <c r="F27" s="281"/>
      <c r="G27" s="281"/>
    </row>
    <row r="28" spans="1:7" x14ac:dyDescent="0.2">
      <c r="A28" s="275" t="s">
        <v>1448</v>
      </c>
      <c r="B28" s="275" t="s">
        <v>1449</v>
      </c>
      <c r="C28" s="280" t="s">
        <v>1450</v>
      </c>
      <c r="D28" s="281">
        <v>4.9741600000000004</v>
      </c>
      <c r="E28" s="281"/>
      <c r="F28" s="281">
        <v>4</v>
      </c>
      <c r="G28" s="281"/>
    </row>
    <row r="29" spans="1:7" x14ac:dyDescent="0.2">
      <c r="A29" s="275" t="s">
        <v>1451</v>
      </c>
      <c r="B29" s="275" t="s">
        <v>1452</v>
      </c>
      <c r="C29" s="280" t="s">
        <v>1453</v>
      </c>
      <c r="D29" s="281"/>
      <c r="E29" s="281"/>
      <c r="F29" s="281"/>
      <c r="G29" s="281"/>
    </row>
    <row r="30" spans="1:7" x14ac:dyDescent="0.2">
      <c r="A30" s="275" t="s">
        <v>1454</v>
      </c>
      <c r="B30" s="275" t="s">
        <v>1455</v>
      </c>
      <c r="C30" s="280" t="s">
        <v>1456</v>
      </c>
      <c r="D30" s="281"/>
      <c r="E30" s="281"/>
      <c r="F30" s="281"/>
      <c r="G30" s="281"/>
    </row>
    <row r="31" spans="1:7" x14ac:dyDescent="0.2">
      <c r="A31" s="275" t="s">
        <v>1457</v>
      </c>
      <c r="B31" s="275" t="s">
        <v>1458</v>
      </c>
      <c r="C31" s="280" t="s">
        <v>1459</v>
      </c>
      <c r="D31" s="281"/>
      <c r="E31" s="281"/>
      <c r="F31" s="281"/>
      <c r="G31" s="281"/>
    </row>
    <row r="32" spans="1:7" x14ac:dyDescent="0.2">
      <c r="A32" s="275" t="s">
        <v>1460</v>
      </c>
      <c r="B32" s="275" t="s">
        <v>1461</v>
      </c>
      <c r="C32" s="280" t="s">
        <v>1462</v>
      </c>
      <c r="D32" s="281"/>
      <c r="E32" s="281"/>
      <c r="F32" s="281"/>
      <c r="G32" s="281"/>
    </row>
    <row r="33" spans="1:7" x14ac:dyDescent="0.2">
      <c r="A33" s="275" t="s">
        <v>1463</v>
      </c>
      <c r="B33" s="275" t="s">
        <v>1464</v>
      </c>
      <c r="C33" s="280" t="s">
        <v>1465</v>
      </c>
      <c r="D33" s="281">
        <v>40.636330000000001</v>
      </c>
      <c r="E33" s="281"/>
      <c r="F33" s="281"/>
      <c r="G33" s="281"/>
    </row>
    <row r="34" spans="1:7" x14ac:dyDescent="0.2">
      <c r="A34" s="275" t="s">
        <v>1466</v>
      </c>
      <c r="B34" s="275" t="s">
        <v>1467</v>
      </c>
      <c r="C34" s="280" t="s">
        <v>1468</v>
      </c>
      <c r="D34" s="281"/>
      <c r="E34" s="281"/>
      <c r="F34" s="281"/>
      <c r="G34" s="281"/>
    </row>
    <row r="35" spans="1:7" x14ac:dyDescent="0.2">
      <c r="A35" s="275" t="s">
        <v>1469</v>
      </c>
      <c r="B35" s="275" t="s">
        <v>1470</v>
      </c>
      <c r="C35" s="280" t="s">
        <v>1471</v>
      </c>
      <c r="D35" s="281">
        <v>6536.9106199999997</v>
      </c>
      <c r="E35" s="281"/>
      <c r="F35" s="281">
        <v>807.79463999999996</v>
      </c>
      <c r="G35" s="281"/>
    </row>
    <row r="36" spans="1:7" x14ac:dyDescent="0.2">
      <c r="A36" s="275" t="s">
        <v>1472</v>
      </c>
      <c r="B36" s="275" t="s">
        <v>1473</v>
      </c>
      <c r="C36" s="280" t="s">
        <v>1474</v>
      </c>
      <c r="D36" s="281"/>
      <c r="E36" s="281"/>
      <c r="F36" s="281"/>
      <c r="G36" s="281"/>
    </row>
    <row r="37" spans="1:7" x14ac:dyDescent="0.2">
      <c r="A37" s="275" t="s">
        <v>1475</v>
      </c>
      <c r="B37" s="275" t="s">
        <v>1476</v>
      </c>
      <c r="C37" s="280" t="s">
        <v>1477</v>
      </c>
      <c r="D37" s="281"/>
      <c r="E37" s="281"/>
      <c r="F37" s="281"/>
      <c r="G37" s="281"/>
    </row>
    <row r="38" spans="1:7" x14ac:dyDescent="0.2">
      <c r="A38" s="275" t="s">
        <v>1478</v>
      </c>
      <c r="B38" s="275" t="s">
        <v>1479</v>
      </c>
      <c r="C38" s="280" t="s">
        <v>1480</v>
      </c>
      <c r="D38" s="281"/>
      <c r="E38" s="281"/>
      <c r="F38" s="281"/>
      <c r="G38" s="281"/>
    </row>
    <row r="39" spans="1:7" x14ac:dyDescent="0.2">
      <c r="A39" s="275" t="s">
        <v>1481</v>
      </c>
      <c r="B39" s="275" t="s">
        <v>1482</v>
      </c>
      <c r="C39" s="280" t="s">
        <v>1483</v>
      </c>
      <c r="D39" s="281"/>
      <c r="E39" s="281"/>
      <c r="F39" s="281"/>
      <c r="G39" s="281"/>
    </row>
    <row r="40" spans="1:7" x14ac:dyDescent="0.2">
      <c r="A40" s="275" t="s">
        <v>1484</v>
      </c>
      <c r="B40" s="275" t="s">
        <v>1485</v>
      </c>
      <c r="C40" s="280" t="s">
        <v>1486</v>
      </c>
      <c r="D40" s="281"/>
      <c r="E40" s="281"/>
      <c r="F40" s="281"/>
      <c r="G40" s="281"/>
    </row>
    <row r="41" spans="1:7" x14ac:dyDescent="0.2">
      <c r="A41" s="275" t="s">
        <v>1487</v>
      </c>
      <c r="B41" s="275" t="s">
        <v>1488</v>
      </c>
      <c r="C41" s="280" t="s">
        <v>1489</v>
      </c>
      <c r="D41" s="281"/>
      <c r="E41" s="281"/>
      <c r="F41" s="281"/>
      <c r="G41" s="281"/>
    </row>
    <row r="42" spans="1:7" x14ac:dyDescent="0.2">
      <c r="A42" s="275" t="s">
        <v>1490</v>
      </c>
      <c r="B42" s="275" t="s">
        <v>1491</v>
      </c>
      <c r="C42" s="280" t="s">
        <v>1492</v>
      </c>
      <c r="D42" s="281">
        <v>912.94055000000003</v>
      </c>
      <c r="E42" s="281"/>
      <c r="F42" s="281">
        <v>1896.8799100000001</v>
      </c>
      <c r="G42" s="281"/>
    </row>
    <row r="43" spans="1:7" x14ac:dyDescent="0.2">
      <c r="A43" s="275" t="s">
        <v>1493</v>
      </c>
      <c r="B43" s="275" t="s">
        <v>1494</v>
      </c>
      <c r="C43" s="280" t="s">
        <v>1495</v>
      </c>
      <c r="D43" s="281">
        <v>8.9990600000000001</v>
      </c>
      <c r="E43" s="281"/>
      <c r="F43" s="281">
        <v>3.34944</v>
      </c>
      <c r="G43" s="281"/>
    </row>
    <row r="44" spans="1:7" x14ac:dyDescent="0.2">
      <c r="A44" s="1113" t="s">
        <v>992</v>
      </c>
      <c r="B44" s="1113" t="s">
        <v>1496</v>
      </c>
      <c r="C44" s="1134" t="s">
        <v>61</v>
      </c>
      <c r="D44" s="1147">
        <v>1.9425300000000001</v>
      </c>
      <c r="E44" s="1147">
        <v>0</v>
      </c>
      <c r="F44" s="1147">
        <v>1.9512100000000001</v>
      </c>
      <c r="G44" s="1147">
        <v>0</v>
      </c>
    </row>
    <row r="45" spans="1:7" x14ac:dyDescent="0.2">
      <c r="A45" s="275" t="s">
        <v>994</v>
      </c>
      <c r="B45" s="275" t="s">
        <v>1497</v>
      </c>
      <c r="C45" s="280" t="s">
        <v>1498</v>
      </c>
      <c r="D45" s="281"/>
      <c r="E45" s="281"/>
      <c r="F45" s="281"/>
      <c r="G45" s="281"/>
    </row>
    <row r="46" spans="1:7" x14ac:dyDescent="0.2">
      <c r="A46" s="275" t="s">
        <v>996</v>
      </c>
      <c r="B46" s="275" t="s">
        <v>1499</v>
      </c>
      <c r="C46" s="280" t="s">
        <v>1500</v>
      </c>
      <c r="D46" s="281"/>
      <c r="E46" s="281"/>
      <c r="F46" s="281">
        <v>6.9999999999999994E-5</v>
      </c>
      <c r="G46" s="281"/>
    </row>
    <row r="47" spans="1:7" x14ac:dyDescent="0.2">
      <c r="A47" s="275" t="s">
        <v>999</v>
      </c>
      <c r="B47" s="275" t="s">
        <v>1501</v>
      </c>
      <c r="C47" s="280" t="s">
        <v>1502</v>
      </c>
      <c r="D47" s="281">
        <v>1.9425300000000001</v>
      </c>
      <c r="E47" s="281"/>
      <c r="F47" s="281">
        <v>1.9511400000000001</v>
      </c>
      <c r="G47" s="281"/>
    </row>
    <row r="48" spans="1:7" x14ac:dyDescent="0.2">
      <c r="A48" s="275" t="s">
        <v>1002</v>
      </c>
      <c r="B48" s="275" t="s">
        <v>1503</v>
      </c>
      <c r="C48" s="280" t="s">
        <v>1504</v>
      </c>
      <c r="D48" s="281"/>
      <c r="E48" s="281"/>
      <c r="F48" s="281"/>
      <c r="G48" s="281"/>
    </row>
    <row r="49" spans="1:7" x14ac:dyDescent="0.2">
      <c r="A49" s="275" t="s">
        <v>1005</v>
      </c>
      <c r="B49" s="275" t="s">
        <v>1505</v>
      </c>
      <c r="C49" s="280" t="s">
        <v>1506</v>
      </c>
      <c r="D49" s="281"/>
      <c r="E49" s="281"/>
      <c r="F49" s="281"/>
      <c r="G49" s="281"/>
    </row>
    <row r="50" spans="1:7" x14ac:dyDescent="0.2">
      <c r="A50" s="1113" t="s">
        <v>1023</v>
      </c>
      <c r="B50" s="1113" t="s">
        <v>1507</v>
      </c>
      <c r="C50" s="1134" t="s">
        <v>61</v>
      </c>
      <c r="D50" s="1147">
        <v>0</v>
      </c>
      <c r="E50" s="1147">
        <v>0</v>
      </c>
      <c r="F50" s="1147">
        <v>0</v>
      </c>
      <c r="G50" s="1147">
        <v>0</v>
      </c>
    </row>
    <row r="51" spans="1:7" x14ac:dyDescent="0.2">
      <c r="A51" s="275" t="s">
        <v>1025</v>
      </c>
      <c r="B51" s="275" t="s">
        <v>1508</v>
      </c>
      <c r="C51" s="280" t="s">
        <v>1509</v>
      </c>
      <c r="D51" s="281"/>
      <c r="E51" s="281"/>
      <c r="F51" s="281"/>
      <c r="G51" s="281"/>
    </row>
    <row r="52" spans="1:7" x14ac:dyDescent="0.2">
      <c r="A52" s="275" t="s">
        <v>1028</v>
      </c>
      <c r="B52" s="275" t="s">
        <v>1510</v>
      </c>
      <c r="C52" s="280" t="s">
        <v>1511</v>
      </c>
      <c r="D52" s="281"/>
      <c r="E52" s="281"/>
      <c r="F52" s="281"/>
      <c r="G52" s="281"/>
    </row>
    <row r="53" spans="1:7" x14ac:dyDescent="0.2">
      <c r="A53" s="1113" t="s">
        <v>1512</v>
      </c>
      <c r="B53" s="1113" t="s">
        <v>1142</v>
      </c>
      <c r="C53" s="1134" t="s">
        <v>61</v>
      </c>
      <c r="D53" s="1147">
        <v>89.595519999999993</v>
      </c>
      <c r="E53" s="1147">
        <v>0</v>
      </c>
      <c r="F53" s="1147">
        <v>9.3254699999999993</v>
      </c>
      <c r="G53" s="1147">
        <v>0</v>
      </c>
    </row>
    <row r="54" spans="1:7" x14ac:dyDescent="0.2">
      <c r="A54" s="275" t="s">
        <v>1513</v>
      </c>
      <c r="B54" s="275" t="s">
        <v>1142</v>
      </c>
      <c r="C54" s="280" t="s">
        <v>1514</v>
      </c>
      <c r="D54" s="281">
        <v>89.595519999999993</v>
      </c>
      <c r="E54" s="281"/>
      <c r="F54" s="281">
        <v>9.3254699999999993</v>
      </c>
      <c r="G54" s="281"/>
    </row>
    <row r="55" spans="1:7" x14ac:dyDescent="0.2">
      <c r="A55" s="275" t="s">
        <v>1515</v>
      </c>
      <c r="B55" s="275" t="s">
        <v>1516</v>
      </c>
      <c r="C55" s="280" t="s">
        <v>1517</v>
      </c>
      <c r="D55" s="281"/>
      <c r="E55" s="281"/>
      <c r="F55" s="281"/>
      <c r="G55" s="281"/>
    </row>
    <row r="56" spans="1:7" x14ac:dyDescent="0.2">
      <c r="A56" s="1113" t="s">
        <v>1069</v>
      </c>
      <c r="B56" s="1113" t="s">
        <v>1518</v>
      </c>
      <c r="C56" s="1134" t="s">
        <v>61</v>
      </c>
      <c r="D56" s="1147">
        <v>107182.66803</v>
      </c>
      <c r="E56" s="1147">
        <v>0</v>
      </c>
      <c r="F56" s="1147">
        <v>70225.773509999999</v>
      </c>
      <c r="G56" s="1147">
        <v>0</v>
      </c>
    </row>
    <row r="57" spans="1:7" x14ac:dyDescent="0.2">
      <c r="A57" s="1113" t="s">
        <v>1071</v>
      </c>
      <c r="B57" s="1113" t="s">
        <v>1519</v>
      </c>
      <c r="C57" s="1134" t="s">
        <v>61</v>
      </c>
      <c r="D57" s="1147">
        <v>95.27458</v>
      </c>
      <c r="E57" s="1147">
        <v>0</v>
      </c>
      <c r="F57" s="1147">
        <v>74.934399999999997</v>
      </c>
      <c r="G57" s="1147">
        <v>0</v>
      </c>
    </row>
    <row r="58" spans="1:7" x14ac:dyDescent="0.2">
      <c r="A58" s="275" t="s">
        <v>1073</v>
      </c>
      <c r="B58" s="275" t="s">
        <v>1520</v>
      </c>
      <c r="C58" s="280" t="s">
        <v>1521</v>
      </c>
      <c r="D58" s="281"/>
      <c r="E58" s="281"/>
      <c r="F58" s="281"/>
      <c r="G58" s="281"/>
    </row>
    <row r="59" spans="1:7" x14ac:dyDescent="0.2">
      <c r="A59" s="275" t="s">
        <v>1076</v>
      </c>
      <c r="B59" s="275" t="s">
        <v>1522</v>
      </c>
      <c r="C59" s="280" t="s">
        <v>1523</v>
      </c>
      <c r="D59" s="281"/>
      <c r="E59" s="281"/>
      <c r="F59" s="281"/>
      <c r="G59" s="281"/>
    </row>
    <row r="60" spans="1:7" x14ac:dyDescent="0.2">
      <c r="A60" s="275" t="s">
        <v>1079</v>
      </c>
      <c r="B60" s="275" t="s">
        <v>1524</v>
      </c>
      <c r="C60" s="280" t="s">
        <v>1525</v>
      </c>
      <c r="D60" s="281"/>
      <c r="E60" s="281"/>
      <c r="F60" s="281"/>
      <c r="G60" s="281"/>
    </row>
    <row r="61" spans="1:7" x14ac:dyDescent="0.2">
      <c r="A61" s="275" t="s">
        <v>1082</v>
      </c>
      <c r="B61" s="275" t="s">
        <v>1526</v>
      </c>
      <c r="C61" s="280" t="s">
        <v>1527</v>
      </c>
      <c r="D61" s="281"/>
      <c r="E61" s="281"/>
      <c r="F61" s="281"/>
      <c r="G61" s="281"/>
    </row>
    <row r="62" spans="1:7" x14ac:dyDescent="0.2">
      <c r="A62" s="275" t="s">
        <v>1094</v>
      </c>
      <c r="B62" s="275" t="s">
        <v>1528</v>
      </c>
      <c r="C62" s="280" t="s">
        <v>1529</v>
      </c>
      <c r="D62" s="281"/>
      <c r="E62" s="281"/>
      <c r="F62" s="281"/>
      <c r="G62" s="281"/>
    </row>
    <row r="63" spans="1:7" x14ac:dyDescent="0.2">
      <c r="A63" s="275" t="s">
        <v>1097</v>
      </c>
      <c r="B63" s="275" t="s">
        <v>1452</v>
      </c>
      <c r="C63" s="280" t="s">
        <v>1530</v>
      </c>
      <c r="D63" s="281">
        <v>43.148260000000001</v>
      </c>
      <c r="E63" s="281"/>
      <c r="F63" s="281"/>
      <c r="G63" s="281"/>
    </row>
    <row r="64" spans="1:7" x14ac:dyDescent="0.2">
      <c r="A64" s="275" t="s">
        <v>1100</v>
      </c>
      <c r="B64" s="275" t="s">
        <v>1455</v>
      </c>
      <c r="C64" s="280" t="s">
        <v>1531</v>
      </c>
      <c r="D64" s="281"/>
      <c r="E64" s="281"/>
      <c r="F64" s="281"/>
      <c r="G64" s="281"/>
    </row>
    <row r="65" spans="1:7" x14ac:dyDescent="0.2">
      <c r="A65" s="275" t="s">
        <v>1532</v>
      </c>
      <c r="B65" s="275" t="s">
        <v>1533</v>
      </c>
      <c r="C65" s="280" t="s">
        <v>1534</v>
      </c>
      <c r="D65" s="281"/>
      <c r="E65" s="281"/>
      <c r="F65" s="281"/>
      <c r="G65" s="281"/>
    </row>
    <row r="66" spans="1:7" x14ac:dyDescent="0.2">
      <c r="A66" s="275" t="s">
        <v>1535</v>
      </c>
      <c r="B66" s="275" t="s">
        <v>1536</v>
      </c>
      <c r="C66" s="280" t="s">
        <v>1537</v>
      </c>
      <c r="D66" s="281"/>
      <c r="E66" s="281"/>
      <c r="F66" s="281"/>
      <c r="G66" s="281"/>
    </row>
    <row r="67" spans="1:7" x14ac:dyDescent="0.2">
      <c r="A67" s="275" t="s">
        <v>1538</v>
      </c>
      <c r="B67" s="275" t="s">
        <v>1539</v>
      </c>
      <c r="C67" s="280" t="s">
        <v>1540</v>
      </c>
      <c r="D67" s="281"/>
      <c r="E67" s="281"/>
      <c r="F67" s="281"/>
      <c r="G67" s="281"/>
    </row>
    <row r="68" spans="1:7" x14ac:dyDescent="0.2">
      <c r="A68" s="275" t="s">
        <v>1541</v>
      </c>
      <c r="B68" s="275" t="s">
        <v>1542</v>
      </c>
      <c r="C68" s="280" t="s">
        <v>1543</v>
      </c>
      <c r="D68" s="281"/>
      <c r="E68" s="281"/>
      <c r="F68" s="281"/>
      <c r="G68" s="281"/>
    </row>
    <row r="69" spans="1:7" x14ac:dyDescent="0.2">
      <c r="A69" s="275" t="s">
        <v>1544</v>
      </c>
      <c r="B69" s="275" t="s">
        <v>1545</v>
      </c>
      <c r="C69" s="280" t="s">
        <v>1546</v>
      </c>
      <c r="D69" s="281"/>
      <c r="E69" s="281"/>
      <c r="F69" s="281"/>
      <c r="G69" s="281"/>
    </row>
    <row r="70" spans="1:7" x14ac:dyDescent="0.2">
      <c r="A70" s="275" t="s">
        <v>1547</v>
      </c>
      <c r="B70" s="275" t="s">
        <v>1548</v>
      </c>
      <c r="C70" s="280" t="s">
        <v>1549</v>
      </c>
      <c r="D70" s="281"/>
      <c r="E70" s="281"/>
      <c r="F70" s="281"/>
      <c r="G70" s="281"/>
    </row>
    <row r="71" spans="1:7" x14ac:dyDescent="0.2">
      <c r="A71" s="275" t="s">
        <v>1550</v>
      </c>
      <c r="B71" s="275" t="s">
        <v>1551</v>
      </c>
      <c r="C71" s="280" t="s">
        <v>1552</v>
      </c>
      <c r="D71" s="281">
        <v>52.12632</v>
      </c>
      <c r="E71" s="281"/>
      <c r="F71" s="281">
        <v>74.934399999999997</v>
      </c>
      <c r="G71" s="281"/>
    </row>
    <row r="72" spans="1:7" x14ac:dyDescent="0.2">
      <c r="A72" s="1113" t="s">
        <v>1103</v>
      </c>
      <c r="B72" s="1113" t="s">
        <v>1553</v>
      </c>
      <c r="C72" s="1134" t="s">
        <v>61</v>
      </c>
      <c r="D72" s="1147">
        <v>430.21552000000003</v>
      </c>
      <c r="E72" s="1147">
        <v>0</v>
      </c>
      <c r="F72" s="1147">
        <v>49.500109999999999</v>
      </c>
      <c r="G72" s="1147">
        <v>0</v>
      </c>
    </row>
    <row r="73" spans="1:7" x14ac:dyDescent="0.2">
      <c r="A73" s="275" t="s">
        <v>1105</v>
      </c>
      <c r="B73" s="275" t="s">
        <v>1554</v>
      </c>
      <c r="C73" s="280" t="s">
        <v>1555</v>
      </c>
      <c r="D73" s="281"/>
      <c r="E73" s="281"/>
      <c r="F73" s="281"/>
      <c r="G73" s="281"/>
    </row>
    <row r="74" spans="1:7" x14ac:dyDescent="0.2">
      <c r="A74" s="275" t="s">
        <v>1108</v>
      </c>
      <c r="B74" s="275" t="s">
        <v>1499</v>
      </c>
      <c r="C74" s="280" t="s">
        <v>1556</v>
      </c>
      <c r="D74" s="281">
        <v>430.13574</v>
      </c>
      <c r="E74" s="281"/>
      <c r="F74" s="281">
        <v>49.478259999999999</v>
      </c>
      <c r="G74" s="281"/>
    </row>
    <row r="75" spans="1:7" x14ac:dyDescent="0.2">
      <c r="A75" s="275" t="s">
        <v>1111</v>
      </c>
      <c r="B75" s="275" t="s">
        <v>1557</v>
      </c>
      <c r="C75" s="280" t="s">
        <v>1558</v>
      </c>
      <c r="D75" s="281">
        <v>7.954E-2</v>
      </c>
      <c r="E75" s="281"/>
      <c r="F75" s="281">
        <v>2.1850000000000001E-2</v>
      </c>
      <c r="G75" s="281"/>
    </row>
    <row r="76" spans="1:7" x14ac:dyDescent="0.2">
      <c r="A76" s="275" t="s">
        <v>1114</v>
      </c>
      <c r="B76" s="275" t="s">
        <v>1559</v>
      </c>
      <c r="C76" s="280" t="s">
        <v>1560</v>
      </c>
      <c r="D76" s="281"/>
      <c r="E76" s="281"/>
      <c r="F76" s="281"/>
      <c r="G76" s="281"/>
    </row>
    <row r="77" spans="1:7" x14ac:dyDescent="0.2">
      <c r="A77" s="275" t="s">
        <v>1120</v>
      </c>
      <c r="B77" s="275" t="s">
        <v>1561</v>
      </c>
      <c r="C77" s="280" t="s">
        <v>1562</v>
      </c>
      <c r="D77" s="281">
        <v>2.4000000000000001E-4</v>
      </c>
      <c r="E77" s="281"/>
      <c r="F77" s="281"/>
      <c r="G77" s="281"/>
    </row>
    <row r="78" spans="1:7" x14ac:dyDescent="0.2">
      <c r="A78" s="1113" t="s">
        <v>1563</v>
      </c>
      <c r="B78" s="1113" t="s">
        <v>1564</v>
      </c>
      <c r="C78" s="1134" t="s">
        <v>61</v>
      </c>
      <c r="D78" s="1147">
        <v>106657.17793000001</v>
      </c>
      <c r="E78" s="1147">
        <v>0</v>
      </c>
      <c r="F78" s="1147">
        <v>70101.339000000007</v>
      </c>
      <c r="G78" s="1147">
        <v>0</v>
      </c>
    </row>
    <row r="79" spans="1:7" x14ac:dyDescent="0.2">
      <c r="A79" s="275" t="s">
        <v>1565</v>
      </c>
      <c r="B79" s="275" t="s">
        <v>1566</v>
      </c>
      <c r="C79" s="280" t="s">
        <v>1567</v>
      </c>
      <c r="D79" s="281"/>
      <c r="E79" s="281"/>
      <c r="F79" s="281"/>
      <c r="G79" s="281"/>
    </row>
    <row r="80" spans="1:7" x14ac:dyDescent="0.2">
      <c r="A80" s="275" t="s">
        <v>1568</v>
      </c>
      <c r="B80" s="275" t="s">
        <v>1569</v>
      </c>
      <c r="C80" s="280" t="s">
        <v>1570</v>
      </c>
      <c r="D80" s="281">
        <v>106657.17793000001</v>
      </c>
      <c r="E80" s="281"/>
      <c r="F80" s="281">
        <v>70101.339000000007</v>
      </c>
      <c r="G80" s="281"/>
    </row>
    <row r="81" spans="1:7" x14ac:dyDescent="0.2">
      <c r="A81" s="1113" t="s">
        <v>1230</v>
      </c>
      <c r="B81" s="1113" t="s">
        <v>1571</v>
      </c>
      <c r="C81" s="1134" t="s">
        <v>61</v>
      </c>
      <c r="D81" s="1148">
        <v>0</v>
      </c>
      <c r="E81" s="1148">
        <v>0</v>
      </c>
      <c r="F81" s="1148">
        <v>0</v>
      </c>
      <c r="G81" s="1148">
        <v>0</v>
      </c>
    </row>
    <row r="82" spans="1:7" x14ac:dyDescent="0.2">
      <c r="A82" s="1113" t="s">
        <v>1572</v>
      </c>
      <c r="B82" s="1113" t="s">
        <v>1573</v>
      </c>
      <c r="C82" s="1134" t="s">
        <v>61</v>
      </c>
      <c r="D82" s="1147">
        <v>520.65206000000001</v>
      </c>
      <c r="E82" s="1147">
        <v>0</v>
      </c>
      <c r="F82" s="1147">
        <v>278.99792000000002</v>
      </c>
      <c r="G82" s="1147">
        <v>0</v>
      </c>
    </row>
    <row r="83" spans="1:7" x14ac:dyDescent="0.2">
      <c r="A83" s="1113" t="s">
        <v>1574</v>
      </c>
      <c r="B83" s="1113" t="s">
        <v>1275</v>
      </c>
      <c r="C83" s="1134" t="s">
        <v>61</v>
      </c>
      <c r="D83" s="1147">
        <v>431.05653999999998</v>
      </c>
      <c r="E83" s="1147">
        <v>0</v>
      </c>
      <c r="F83" s="1147">
        <v>269.67245000000003</v>
      </c>
      <c r="G83" s="1147">
        <v>0</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3" firstPageNumber="480" orientation="portrait" useFirstPageNumber="1" r:id="rId1"/>
  <headerFooter>
    <oddHeader>&amp;L&amp;"Tahoma,Kurzíva"Závěrečný účet Moravskoslezského kraje za rok 2024&amp;R&amp;"Tahoma,Kurzíva"Tabulka č. 43</oddHeader>
    <oddFooter>&amp;C&amp;"Tahoma,Obyčejné"&amp;P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2C3C5-4B8C-4E44-98E2-85192DA3AEB8}">
  <dimension ref="A1:G146"/>
  <sheetViews>
    <sheetView showGridLines="0" zoomScaleNormal="100" zoomScaleSheetLayoutView="100" workbookViewId="0">
      <selection activeCell="H8" sqref="H8"/>
    </sheetView>
  </sheetViews>
  <sheetFormatPr defaultColWidth="9.28515625" defaultRowHeight="12.75" x14ac:dyDescent="0.2"/>
  <cols>
    <col min="1" max="1" width="7" style="194" customWidth="1"/>
    <col min="2" max="2" width="45.42578125" style="194" customWidth="1"/>
    <col min="3" max="3" width="8.7109375" style="117" customWidth="1"/>
    <col min="4" max="7" width="13.85546875" style="242" customWidth="1"/>
    <col min="8" max="16384" width="9.28515625" style="194"/>
  </cols>
  <sheetData>
    <row r="1" spans="1:7" ht="18" customHeight="1" x14ac:dyDescent="0.2">
      <c r="A1" s="1449" t="s">
        <v>4770</v>
      </c>
      <c r="B1" s="1449"/>
      <c r="C1" s="1449"/>
      <c r="D1" s="1449"/>
      <c r="E1" s="1449"/>
      <c r="F1" s="1449"/>
      <c r="G1" s="1449"/>
    </row>
    <row r="2" spans="1:7" ht="18" customHeight="1" x14ac:dyDescent="0.2">
      <c r="A2" s="1449" t="s">
        <v>1580</v>
      </c>
      <c r="B2" s="1449"/>
      <c r="C2" s="1449"/>
      <c r="D2" s="1449"/>
      <c r="E2" s="1449"/>
      <c r="F2" s="1449"/>
      <c r="G2" s="1449"/>
    </row>
    <row r="4" spans="1:7" x14ac:dyDescent="0.2">
      <c r="A4" s="192"/>
      <c r="B4" s="192"/>
      <c r="C4" s="193"/>
      <c r="D4" s="1111">
        <v>1</v>
      </c>
      <c r="E4" s="1111">
        <v>2</v>
      </c>
      <c r="F4" s="1111">
        <v>3</v>
      </c>
      <c r="G4" s="1111">
        <v>4</v>
      </c>
    </row>
    <row r="5" spans="1:7" s="197" customFormat="1" ht="12.75" customHeight="1" x14ac:dyDescent="0.2">
      <c r="A5" s="1450" t="s">
        <v>952</v>
      </c>
      <c r="B5" s="1451"/>
      <c r="C5" s="1456" t="s">
        <v>953</v>
      </c>
      <c r="D5" s="1462" t="s">
        <v>954</v>
      </c>
      <c r="E5" s="1463"/>
      <c r="F5" s="1463"/>
      <c r="G5" s="1464"/>
    </row>
    <row r="6" spans="1:7" s="195" customFormat="1" x14ac:dyDescent="0.2">
      <c r="A6" s="1452"/>
      <c r="B6" s="1453"/>
      <c r="C6" s="1457"/>
      <c r="D6" s="1465" t="s">
        <v>955</v>
      </c>
      <c r="E6" s="1466"/>
      <c r="F6" s="1467"/>
      <c r="G6" s="1468" t="s">
        <v>956</v>
      </c>
    </row>
    <row r="7" spans="1:7" s="195" customFormat="1" x14ac:dyDescent="0.2">
      <c r="A7" s="1454"/>
      <c r="B7" s="1455"/>
      <c r="C7" s="1461"/>
      <c r="D7" s="1128" t="s">
        <v>957</v>
      </c>
      <c r="E7" s="1128" t="s">
        <v>958</v>
      </c>
      <c r="F7" s="1128" t="s">
        <v>959</v>
      </c>
      <c r="G7" s="1469"/>
    </row>
    <row r="8" spans="1:7" s="195" customFormat="1" x14ac:dyDescent="0.2">
      <c r="A8" s="1129"/>
      <c r="B8" s="1129" t="s">
        <v>960</v>
      </c>
      <c r="C8" s="1130" t="s">
        <v>61</v>
      </c>
      <c r="D8" s="1115">
        <v>2141461.3686099998</v>
      </c>
      <c r="E8" s="1115">
        <v>515137.52189999999</v>
      </c>
      <c r="F8" s="1115">
        <v>1626323.84671</v>
      </c>
      <c r="G8" s="1115">
        <v>1458174.98942</v>
      </c>
    </row>
    <row r="9" spans="1:7" s="198" customFormat="1" x14ac:dyDescent="0.2">
      <c r="A9" s="1129" t="s">
        <v>961</v>
      </c>
      <c r="B9" s="1129" t="s">
        <v>962</v>
      </c>
      <c r="C9" s="1130" t="s">
        <v>61</v>
      </c>
      <c r="D9" s="1115">
        <v>2026365.0261599999</v>
      </c>
      <c r="E9" s="1115">
        <v>515137.52189999999</v>
      </c>
      <c r="F9" s="1115">
        <v>1511227.5042600001</v>
      </c>
      <c r="G9" s="1115">
        <v>1329955.0730399999</v>
      </c>
    </row>
    <row r="10" spans="1:7" s="198" customFormat="1" x14ac:dyDescent="0.2">
      <c r="A10" s="1129" t="s">
        <v>963</v>
      </c>
      <c r="B10" s="1129" t="s">
        <v>964</v>
      </c>
      <c r="C10" s="1130" t="s">
        <v>61</v>
      </c>
      <c r="D10" s="1115">
        <v>45388.80083</v>
      </c>
      <c r="E10" s="1115">
        <v>24495.092949999998</v>
      </c>
      <c r="F10" s="1115">
        <v>20893.707880000002</v>
      </c>
      <c r="G10" s="1115">
        <v>16931.585650000001</v>
      </c>
    </row>
    <row r="11" spans="1:7" x14ac:dyDescent="0.2">
      <c r="A11" s="275" t="s">
        <v>965</v>
      </c>
      <c r="B11" s="275" t="s">
        <v>966</v>
      </c>
      <c r="C11" s="280" t="s">
        <v>967</v>
      </c>
      <c r="D11" s="286">
        <v>0</v>
      </c>
      <c r="E11" s="286">
        <v>0</v>
      </c>
      <c r="F11" s="286">
        <v>0</v>
      </c>
      <c r="G11" s="286">
        <v>0</v>
      </c>
    </row>
    <row r="12" spans="1:7" x14ac:dyDescent="0.2">
      <c r="A12" s="275" t="s">
        <v>968</v>
      </c>
      <c r="B12" s="275" t="s">
        <v>969</v>
      </c>
      <c r="C12" s="280" t="s">
        <v>970</v>
      </c>
      <c r="D12" s="276">
        <v>23671.536899999999</v>
      </c>
      <c r="E12" s="286">
        <v>12006.71566</v>
      </c>
      <c r="F12" s="276">
        <v>11664.821239999999</v>
      </c>
      <c r="G12" s="286">
        <v>8394.7405099999996</v>
      </c>
    </row>
    <row r="13" spans="1:7" x14ac:dyDescent="0.2">
      <c r="A13" s="275" t="s">
        <v>971</v>
      </c>
      <c r="B13" s="275" t="s">
        <v>972</v>
      </c>
      <c r="C13" s="280" t="s">
        <v>973</v>
      </c>
      <c r="D13" s="276">
        <v>1495.68804</v>
      </c>
      <c r="E13" s="286">
        <v>585.56399999999996</v>
      </c>
      <c r="F13" s="276">
        <v>910.12404000000004</v>
      </c>
      <c r="G13" s="286">
        <v>447.52204</v>
      </c>
    </row>
    <row r="14" spans="1:7" x14ac:dyDescent="0.2">
      <c r="A14" s="275" t="s">
        <v>974</v>
      </c>
      <c r="B14" s="275" t="s">
        <v>975</v>
      </c>
      <c r="C14" s="280" t="s">
        <v>976</v>
      </c>
      <c r="D14" s="276"/>
      <c r="E14" s="286">
        <v>0</v>
      </c>
      <c r="F14" s="276"/>
      <c r="G14" s="286">
        <v>0</v>
      </c>
    </row>
    <row r="15" spans="1:7" x14ac:dyDescent="0.2">
      <c r="A15" s="275" t="s">
        <v>977</v>
      </c>
      <c r="B15" s="275" t="s">
        <v>978</v>
      </c>
      <c r="C15" s="280" t="s">
        <v>979</v>
      </c>
      <c r="D15" s="276">
        <v>7580.2532899999997</v>
      </c>
      <c r="E15" s="286">
        <v>7580.2532899999997</v>
      </c>
      <c r="F15" s="276"/>
      <c r="G15" s="286">
        <v>0</v>
      </c>
    </row>
    <row r="16" spans="1:7" x14ac:dyDescent="0.2">
      <c r="A16" s="275" t="s">
        <v>980</v>
      </c>
      <c r="B16" s="275" t="s">
        <v>981</v>
      </c>
      <c r="C16" s="280" t="s">
        <v>982</v>
      </c>
      <c r="D16" s="276">
        <v>12585.420599999999</v>
      </c>
      <c r="E16" s="286">
        <v>4322.5600000000004</v>
      </c>
      <c r="F16" s="276">
        <v>8262.8606</v>
      </c>
      <c r="G16" s="286">
        <v>7929.9056</v>
      </c>
    </row>
    <row r="17" spans="1:7" x14ac:dyDescent="0.2">
      <c r="A17" s="275" t="s">
        <v>983</v>
      </c>
      <c r="B17" s="275" t="s">
        <v>984</v>
      </c>
      <c r="C17" s="280" t="s">
        <v>985</v>
      </c>
      <c r="D17" s="276">
        <v>55.902000000000001</v>
      </c>
      <c r="E17" s="286">
        <v>0</v>
      </c>
      <c r="F17" s="276">
        <v>55.902000000000001</v>
      </c>
      <c r="G17" s="286">
        <v>159.41749999999999</v>
      </c>
    </row>
    <row r="18" spans="1:7" x14ac:dyDescent="0.2">
      <c r="A18" s="275" t="s">
        <v>986</v>
      </c>
      <c r="B18" s="275" t="s">
        <v>987</v>
      </c>
      <c r="C18" s="280" t="s">
        <v>988</v>
      </c>
      <c r="D18" s="276"/>
      <c r="E18" s="286">
        <v>0</v>
      </c>
      <c r="F18" s="276"/>
      <c r="G18" s="286">
        <v>0</v>
      </c>
    </row>
    <row r="19" spans="1:7" x14ac:dyDescent="0.2">
      <c r="A19" s="277" t="s">
        <v>989</v>
      </c>
      <c r="B19" s="275" t="s">
        <v>990</v>
      </c>
      <c r="C19" s="280" t="s">
        <v>991</v>
      </c>
      <c r="D19" s="276"/>
      <c r="E19" s="286">
        <v>0</v>
      </c>
      <c r="F19" s="276"/>
      <c r="G19" s="286">
        <v>0</v>
      </c>
    </row>
    <row r="20" spans="1:7" x14ac:dyDescent="0.2">
      <c r="A20" s="1129" t="s">
        <v>992</v>
      </c>
      <c r="B20" s="1129" t="s">
        <v>993</v>
      </c>
      <c r="C20" s="1130" t="s">
        <v>61</v>
      </c>
      <c r="D20" s="1115">
        <v>1980856.0663300001</v>
      </c>
      <c r="E20" s="1115">
        <v>490642.42894999997</v>
      </c>
      <c r="F20" s="1115">
        <v>1490213.63738</v>
      </c>
      <c r="G20" s="1115">
        <v>1313010.9873899999</v>
      </c>
    </row>
    <row r="21" spans="1:7" s="198" customFormat="1" x14ac:dyDescent="0.2">
      <c r="A21" s="275" t="s">
        <v>994</v>
      </c>
      <c r="B21" s="275" t="s">
        <v>272</v>
      </c>
      <c r="C21" s="280" t="s">
        <v>995</v>
      </c>
      <c r="D21" s="286">
        <v>35858.435570000001</v>
      </c>
      <c r="E21" s="286">
        <v>0</v>
      </c>
      <c r="F21" s="286">
        <v>35858.435570000001</v>
      </c>
      <c r="G21" s="286">
        <v>36326.625569999997</v>
      </c>
    </row>
    <row r="22" spans="1:7" x14ac:dyDescent="0.2">
      <c r="A22" s="275" t="s">
        <v>996</v>
      </c>
      <c r="B22" s="275" t="s">
        <v>997</v>
      </c>
      <c r="C22" s="280" t="s">
        <v>998</v>
      </c>
      <c r="D22" s="276">
        <v>65024.564200000001</v>
      </c>
      <c r="E22" s="286">
        <v>0</v>
      </c>
      <c r="F22" s="276">
        <v>65024.564200000001</v>
      </c>
      <c r="G22" s="286">
        <v>57463.523500000003</v>
      </c>
    </row>
    <row r="23" spans="1:7" x14ac:dyDescent="0.2">
      <c r="A23" s="275" t="s">
        <v>999</v>
      </c>
      <c r="B23" s="275" t="s">
        <v>1000</v>
      </c>
      <c r="C23" s="280" t="s">
        <v>1001</v>
      </c>
      <c r="D23" s="276">
        <v>1420084.4484999999</v>
      </c>
      <c r="E23" s="286">
        <v>205472.36166</v>
      </c>
      <c r="F23" s="276">
        <v>1214612.08684</v>
      </c>
      <c r="G23" s="286">
        <v>1075325.24553</v>
      </c>
    </row>
    <row r="24" spans="1:7" ht="21" x14ac:dyDescent="0.2">
      <c r="A24" s="275" t="s">
        <v>1002</v>
      </c>
      <c r="B24" s="275" t="s">
        <v>1003</v>
      </c>
      <c r="C24" s="280" t="s">
        <v>1004</v>
      </c>
      <c r="D24" s="276">
        <v>272488.51467</v>
      </c>
      <c r="E24" s="286">
        <v>146626.44365999999</v>
      </c>
      <c r="F24" s="276">
        <v>125862.07101</v>
      </c>
      <c r="G24" s="286">
        <v>110671.03589</v>
      </c>
    </row>
    <row r="25" spans="1:7" x14ac:dyDescent="0.2">
      <c r="A25" s="275" t="s">
        <v>1005</v>
      </c>
      <c r="B25" s="275" t="s">
        <v>1006</v>
      </c>
      <c r="C25" s="280" t="s">
        <v>1007</v>
      </c>
      <c r="D25" s="276"/>
      <c r="E25" s="286">
        <v>0</v>
      </c>
      <c r="F25" s="276"/>
      <c r="G25" s="286">
        <v>0</v>
      </c>
    </row>
    <row r="26" spans="1:7" x14ac:dyDescent="0.2">
      <c r="A26" s="275" t="s">
        <v>1008</v>
      </c>
      <c r="B26" s="275" t="s">
        <v>1009</v>
      </c>
      <c r="C26" s="280" t="s">
        <v>1010</v>
      </c>
      <c r="D26" s="276">
        <v>138541.24763</v>
      </c>
      <c r="E26" s="286">
        <v>138541.24763</v>
      </c>
      <c r="F26" s="276"/>
      <c r="G26" s="286">
        <v>0</v>
      </c>
    </row>
    <row r="27" spans="1:7" x14ac:dyDescent="0.2">
      <c r="A27" s="275" t="s">
        <v>1011</v>
      </c>
      <c r="B27" s="275" t="s">
        <v>1012</v>
      </c>
      <c r="C27" s="280" t="s">
        <v>1013</v>
      </c>
      <c r="D27" s="276">
        <v>95</v>
      </c>
      <c r="E27" s="286">
        <v>2.3759999999999999</v>
      </c>
      <c r="F27" s="276">
        <v>92.623999999999995</v>
      </c>
      <c r="G27" s="286">
        <v>0</v>
      </c>
    </row>
    <row r="28" spans="1:7" x14ac:dyDescent="0.2">
      <c r="A28" s="275" t="s">
        <v>1014</v>
      </c>
      <c r="B28" s="275" t="s">
        <v>1015</v>
      </c>
      <c r="C28" s="280" t="s">
        <v>1016</v>
      </c>
      <c r="D28" s="276">
        <v>48585.400759999997</v>
      </c>
      <c r="E28" s="286">
        <v>0</v>
      </c>
      <c r="F28" s="276">
        <v>48585.400759999997</v>
      </c>
      <c r="G28" s="286">
        <v>33046.101900000001</v>
      </c>
    </row>
    <row r="29" spans="1:7" x14ac:dyDescent="0.2">
      <c r="A29" s="275" t="s">
        <v>1017</v>
      </c>
      <c r="B29" s="275" t="s">
        <v>1018</v>
      </c>
      <c r="C29" s="280" t="s">
        <v>1019</v>
      </c>
      <c r="D29" s="276">
        <v>178.45500000000001</v>
      </c>
      <c r="E29" s="286">
        <v>0</v>
      </c>
      <c r="F29" s="276">
        <v>178.45500000000001</v>
      </c>
      <c r="G29" s="286">
        <v>178.45500000000001</v>
      </c>
    </row>
    <row r="30" spans="1:7" x14ac:dyDescent="0.2">
      <c r="A30" s="277" t="s">
        <v>1020</v>
      </c>
      <c r="B30" s="275" t="s">
        <v>1021</v>
      </c>
      <c r="C30" s="280" t="s">
        <v>1022</v>
      </c>
      <c r="D30" s="276"/>
      <c r="E30" s="276"/>
      <c r="F30" s="276"/>
      <c r="G30" s="276"/>
    </row>
    <row r="31" spans="1:7" x14ac:dyDescent="0.2">
      <c r="A31" s="1129" t="s">
        <v>1023</v>
      </c>
      <c r="B31" s="1129" t="s">
        <v>1024</v>
      </c>
      <c r="C31" s="1130" t="s">
        <v>61</v>
      </c>
      <c r="D31" s="1115">
        <v>0</v>
      </c>
      <c r="E31" s="1115">
        <v>0</v>
      </c>
      <c r="F31" s="1115">
        <v>0</v>
      </c>
      <c r="G31" s="1115">
        <v>0</v>
      </c>
    </row>
    <row r="32" spans="1:7" x14ac:dyDescent="0.2">
      <c r="A32" s="275" t="s">
        <v>1025</v>
      </c>
      <c r="B32" s="275" t="s">
        <v>1026</v>
      </c>
      <c r="C32" s="280" t="s">
        <v>1027</v>
      </c>
      <c r="D32" s="286">
        <v>0</v>
      </c>
      <c r="E32" s="286">
        <v>0</v>
      </c>
      <c r="F32" s="286">
        <v>0</v>
      </c>
      <c r="G32" s="286">
        <v>0</v>
      </c>
    </row>
    <row r="33" spans="1:7" s="198" customFormat="1" x14ac:dyDescent="0.2">
      <c r="A33" s="275" t="s">
        <v>1028</v>
      </c>
      <c r="B33" s="275" t="s">
        <v>1029</v>
      </c>
      <c r="C33" s="280" t="s">
        <v>1030</v>
      </c>
      <c r="D33" s="286">
        <v>0</v>
      </c>
      <c r="E33" s="286">
        <v>0</v>
      </c>
      <c r="F33" s="286">
        <v>0</v>
      </c>
      <c r="G33" s="286">
        <v>0</v>
      </c>
    </row>
    <row r="34" spans="1:7" x14ac:dyDescent="0.2">
      <c r="A34" s="275" t="s">
        <v>1031</v>
      </c>
      <c r="B34" s="275" t="s">
        <v>1032</v>
      </c>
      <c r="C34" s="280" t="s">
        <v>1033</v>
      </c>
      <c r="D34" s="286">
        <v>0</v>
      </c>
      <c r="E34" s="286">
        <v>0</v>
      </c>
      <c r="F34" s="286">
        <v>0</v>
      </c>
      <c r="G34" s="286">
        <v>0</v>
      </c>
    </row>
    <row r="35" spans="1:7" x14ac:dyDescent="0.2">
      <c r="A35" s="275" t="s">
        <v>1037</v>
      </c>
      <c r="B35" s="275" t="s">
        <v>1038</v>
      </c>
      <c r="C35" s="280" t="s">
        <v>1039</v>
      </c>
      <c r="D35" s="276"/>
      <c r="E35" s="286">
        <v>0</v>
      </c>
      <c r="F35" s="276"/>
      <c r="G35" s="286">
        <v>0</v>
      </c>
    </row>
    <row r="36" spans="1:7" x14ac:dyDescent="0.2">
      <c r="A36" s="275" t="s">
        <v>1040</v>
      </c>
      <c r="B36" s="275" t="s">
        <v>1041</v>
      </c>
      <c r="C36" s="280" t="s">
        <v>1042</v>
      </c>
      <c r="D36" s="276"/>
      <c r="E36" s="286">
        <v>0</v>
      </c>
      <c r="F36" s="276"/>
      <c r="G36" s="286">
        <v>0</v>
      </c>
    </row>
    <row r="37" spans="1:7" x14ac:dyDescent="0.2">
      <c r="A37" s="1129" t="s">
        <v>1049</v>
      </c>
      <c r="B37" s="1129" t="s">
        <v>1050</v>
      </c>
      <c r="C37" s="1130" t="s">
        <v>61</v>
      </c>
      <c r="D37" s="1115">
        <v>120.15900000000001</v>
      </c>
      <c r="E37" s="1115">
        <v>0</v>
      </c>
      <c r="F37" s="1115">
        <v>120.15900000000001</v>
      </c>
      <c r="G37" s="1115">
        <v>12.5</v>
      </c>
    </row>
    <row r="38" spans="1:7" x14ac:dyDescent="0.2">
      <c r="A38" s="275" t="s">
        <v>1051</v>
      </c>
      <c r="B38" s="275" t="s">
        <v>1052</v>
      </c>
      <c r="C38" s="280" t="s">
        <v>1053</v>
      </c>
      <c r="D38" s="276"/>
      <c r="E38" s="286">
        <v>0</v>
      </c>
      <c r="F38" s="276"/>
      <c r="G38" s="286">
        <v>0</v>
      </c>
    </row>
    <row r="39" spans="1:7" s="198" customFormat="1" x14ac:dyDescent="0.2">
      <c r="A39" s="275" t="s">
        <v>1054</v>
      </c>
      <c r="B39" s="275" t="s">
        <v>1055</v>
      </c>
      <c r="C39" s="280" t="s">
        <v>1056</v>
      </c>
      <c r="D39" s="276"/>
      <c r="E39" s="286">
        <v>0</v>
      </c>
      <c r="F39" s="276"/>
      <c r="G39" s="286">
        <v>0</v>
      </c>
    </row>
    <row r="40" spans="1:7" x14ac:dyDescent="0.2">
      <c r="A40" s="275" t="s">
        <v>1057</v>
      </c>
      <c r="B40" s="275" t="s">
        <v>1058</v>
      </c>
      <c r="C40" s="280" t="s">
        <v>1059</v>
      </c>
      <c r="D40" s="276">
        <v>120.15900000000001</v>
      </c>
      <c r="E40" s="286">
        <v>0</v>
      </c>
      <c r="F40" s="276">
        <v>120.15900000000001</v>
      </c>
      <c r="G40" s="286">
        <v>12.5</v>
      </c>
    </row>
    <row r="41" spans="1:7" x14ac:dyDescent="0.2">
      <c r="A41" s="275" t="s">
        <v>1063</v>
      </c>
      <c r="B41" s="275" t="s">
        <v>1064</v>
      </c>
      <c r="C41" s="280" t="s">
        <v>1065</v>
      </c>
      <c r="D41" s="276"/>
      <c r="E41" s="286">
        <v>0</v>
      </c>
      <c r="F41" s="276"/>
      <c r="G41" s="286">
        <v>0</v>
      </c>
    </row>
    <row r="42" spans="1:7" x14ac:dyDescent="0.2">
      <c r="A42" s="275" t="s">
        <v>1066</v>
      </c>
      <c r="B42" s="279" t="s">
        <v>1067</v>
      </c>
      <c r="C42" s="283" t="s">
        <v>1068</v>
      </c>
      <c r="D42" s="276"/>
      <c r="E42" s="286">
        <v>0</v>
      </c>
      <c r="F42" s="276"/>
      <c r="G42" s="286">
        <v>0</v>
      </c>
    </row>
    <row r="43" spans="1:7" x14ac:dyDescent="0.2">
      <c r="A43" s="1129" t="s">
        <v>1069</v>
      </c>
      <c r="B43" s="1129" t="s">
        <v>1070</v>
      </c>
      <c r="C43" s="1130" t="s">
        <v>61</v>
      </c>
      <c r="D43" s="1115">
        <v>115096.34245</v>
      </c>
      <c r="E43" s="1115">
        <v>0</v>
      </c>
      <c r="F43" s="1115">
        <v>115096.34245</v>
      </c>
      <c r="G43" s="1115">
        <v>128219.91638</v>
      </c>
    </row>
    <row r="44" spans="1:7" x14ac:dyDescent="0.2">
      <c r="A44" s="1113" t="s">
        <v>1071</v>
      </c>
      <c r="B44" s="1113" t="s">
        <v>1072</v>
      </c>
      <c r="C44" s="1134" t="s">
        <v>61</v>
      </c>
      <c r="D44" s="1115">
        <v>7739.4357600000003</v>
      </c>
      <c r="E44" s="1115">
        <v>0</v>
      </c>
      <c r="F44" s="1115">
        <v>7739.4357600000003</v>
      </c>
      <c r="G44" s="1115">
        <v>6959.4952899999998</v>
      </c>
    </row>
    <row r="45" spans="1:7" s="198" customFormat="1" x14ac:dyDescent="0.2">
      <c r="A45" s="275" t="s">
        <v>1073</v>
      </c>
      <c r="B45" s="275" t="s">
        <v>1074</v>
      </c>
      <c r="C45" s="280" t="s">
        <v>1075</v>
      </c>
      <c r="D45" s="276"/>
      <c r="E45" s="286">
        <v>0</v>
      </c>
      <c r="F45" s="276"/>
      <c r="G45" s="286">
        <v>0</v>
      </c>
    </row>
    <row r="46" spans="1:7" s="198" customFormat="1" x14ac:dyDescent="0.2">
      <c r="A46" s="275" t="s">
        <v>1076</v>
      </c>
      <c r="B46" s="275" t="s">
        <v>1077</v>
      </c>
      <c r="C46" s="280" t="s">
        <v>1078</v>
      </c>
      <c r="D46" s="276">
        <v>567.75355000000002</v>
      </c>
      <c r="E46" s="286">
        <v>0</v>
      </c>
      <c r="F46" s="276">
        <v>567.75355000000002</v>
      </c>
      <c r="G46" s="286">
        <v>658.34428000000003</v>
      </c>
    </row>
    <row r="47" spans="1:7" x14ac:dyDescent="0.2">
      <c r="A47" s="275" t="s">
        <v>1079</v>
      </c>
      <c r="B47" s="275" t="s">
        <v>1080</v>
      </c>
      <c r="C47" s="280" t="s">
        <v>1081</v>
      </c>
      <c r="D47" s="276"/>
      <c r="E47" s="286">
        <v>0</v>
      </c>
      <c r="F47" s="276"/>
      <c r="G47" s="286">
        <v>0</v>
      </c>
    </row>
    <row r="48" spans="1:7" x14ac:dyDescent="0.2">
      <c r="A48" s="275" t="s">
        <v>1082</v>
      </c>
      <c r="B48" s="275" t="s">
        <v>1083</v>
      </c>
      <c r="C48" s="280" t="s">
        <v>1084</v>
      </c>
      <c r="D48" s="276"/>
      <c r="E48" s="286">
        <v>0</v>
      </c>
      <c r="F48" s="276"/>
      <c r="G48" s="286">
        <v>20.41</v>
      </c>
    </row>
    <row r="49" spans="1:7" x14ac:dyDescent="0.2">
      <c r="A49" s="275" t="s">
        <v>1085</v>
      </c>
      <c r="B49" s="275" t="s">
        <v>1086</v>
      </c>
      <c r="C49" s="280" t="s">
        <v>1087</v>
      </c>
      <c r="D49" s="276"/>
      <c r="E49" s="286">
        <v>0</v>
      </c>
      <c r="F49" s="276"/>
      <c r="G49" s="286">
        <v>0</v>
      </c>
    </row>
    <row r="50" spans="1:7" x14ac:dyDescent="0.2">
      <c r="A50" s="275" t="s">
        <v>1088</v>
      </c>
      <c r="B50" s="275" t="s">
        <v>1089</v>
      </c>
      <c r="C50" s="280" t="s">
        <v>1090</v>
      </c>
      <c r="D50" s="276">
        <v>2253.4880499999999</v>
      </c>
      <c r="E50" s="286">
        <v>0</v>
      </c>
      <c r="F50" s="276">
        <v>2253.4880499999999</v>
      </c>
      <c r="G50" s="286">
        <v>1343.12762</v>
      </c>
    </row>
    <row r="51" spans="1:7" x14ac:dyDescent="0.2">
      <c r="A51" s="275" t="s">
        <v>1091</v>
      </c>
      <c r="B51" s="275" t="s">
        <v>1092</v>
      </c>
      <c r="C51" s="280" t="s">
        <v>1093</v>
      </c>
      <c r="D51" s="276"/>
      <c r="E51" s="286">
        <v>0</v>
      </c>
      <c r="F51" s="276"/>
      <c r="G51" s="286">
        <v>0</v>
      </c>
    </row>
    <row r="52" spans="1:7" x14ac:dyDescent="0.2">
      <c r="A52" s="275" t="s">
        <v>1094</v>
      </c>
      <c r="B52" s="275" t="s">
        <v>1095</v>
      </c>
      <c r="C52" s="280" t="s">
        <v>1096</v>
      </c>
      <c r="D52" s="276">
        <v>4918.19416</v>
      </c>
      <c r="E52" s="286">
        <v>0</v>
      </c>
      <c r="F52" s="276">
        <v>4918.19416</v>
      </c>
      <c r="G52" s="286">
        <v>4937.6133900000004</v>
      </c>
    </row>
    <row r="53" spans="1:7" x14ac:dyDescent="0.2">
      <c r="A53" s="275" t="s">
        <v>1097</v>
      </c>
      <c r="B53" s="275" t="s">
        <v>1098</v>
      </c>
      <c r="C53" s="280" t="s">
        <v>1099</v>
      </c>
      <c r="D53" s="276"/>
      <c r="E53" s="286">
        <v>0</v>
      </c>
      <c r="F53" s="276"/>
      <c r="G53" s="286">
        <v>0</v>
      </c>
    </row>
    <row r="54" spans="1:7" x14ac:dyDescent="0.2">
      <c r="A54" s="279" t="s">
        <v>1100</v>
      </c>
      <c r="B54" s="279" t="s">
        <v>1101</v>
      </c>
      <c r="C54" s="283" t="s">
        <v>1102</v>
      </c>
      <c r="D54" s="276"/>
      <c r="E54" s="286">
        <v>0</v>
      </c>
      <c r="F54" s="276"/>
      <c r="G54" s="286">
        <v>0</v>
      </c>
    </row>
    <row r="55" spans="1:7" x14ac:dyDescent="0.2">
      <c r="A55" s="1113" t="s">
        <v>1103</v>
      </c>
      <c r="B55" s="1113" t="s">
        <v>1104</v>
      </c>
      <c r="C55" s="1134" t="s">
        <v>61</v>
      </c>
      <c r="D55" s="1115">
        <v>17016.591830000001</v>
      </c>
      <c r="E55" s="1115">
        <v>0</v>
      </c>
      <c r="F55" s="1115">
        <v>17016.591830000001</v>
      </c>
      <c r="G55" s="1115">
        <v>32570.099819999999</v>
      </c>
    </row>
    <row r="56" spans="1:7" x14ac:dyDescent="0.2">
      <c r="A56" s="1120" t="s">
        <v>1105</v>
      </c>
      <c r="B56" s="1120" t="s">
        <v>1106</v>
      </c>
      <c r="C56" s="1137" t="s">
        <v>1107</v>
      </c>
      <c r="D56" s="276">
        <v>645.84073999999998</v>
      </c>
      <c r="E56" s="286">
        <v>0</v>
      </c>
      <c r="F56" s="276">
        <v>645.84073999999998</v>
      </c>
      <c r="G56" s="286">
        <v>1252.96289</v>
      </c>
    </row>
    <row r="57" spans="1:7" s="198" customFormat="1" x14ac:dyDescent="0.2">
      <c r="A57" s="275" t="s">
        <v>1114</v>
      </c>
      <c r="B57" s="275" t="s">
        <v>1115</v>
      </c>
      <c r="C57" s="280" t="s">
        <v>1116</v>
      </c>
      <c r="D57" s="276">
        <v>4664.9877500000002</v>
      </c>
      <c r="E57" s="286">
        <v>0</v>
      </c>
      <c r="F57" s="276">
        <v>4664.9877500000002</v>
      </c>
      <c r="G57" s="286">
        <v>1308.33079</v>
      </c>
    </row>
    <row r="58" spans="1:7" x14ac:dyDescent="0.2">
      <c r="A58" s="275" t="s">
        <v>1117</v>
      </c>
      <c r="B58" s="275" t="s">
        <v>1118</v>
      </c>
      <c r="C58" s="280" t="s">
        <v>1119</v>
      </c>
      <c r="D58" s="276"/>
      <c r="E58" s="286">
        <v>0</v>
      </c>
      <c r="F58" s="276"/>
      <c r="G58" s="286">
        <v>7.2210000000000001</v>
      </c>
    </row>
    <row r="59" spans="1:7" x14ac:dyDescent="0.2">
      <c r="A59" s="275" t="s">
        <v>1120</v>
      </c>
      <c r="B59" s="275" t="s">
        <v>1121</v>
      </c>
      <c r="C59" s="280" t="s">
        <v>1122</v>
      </c>
      <c r="D59" s="276"/>
      <c r="E59" s="286">
        <v>0</v>
      </c>
      <c r="F59" s="276"/>
      <c r="G59" s="286">
        <v>0</v>
      </c>
    </row>
    <row r="60" spans="1:7" x14ac:dyDescent="0.2">
      <c r="A60" s="275" t="s">
        <v>1129</v>
      </c>
      <c r="B60" s="275" t="s">
        <v>1130</v>
      </c>
      <c r="C60" s="280" t="s">
        <v>1131</v>
      </c>
      <c r="D60" s="276">
        <v>61.034999999999997</v>
      </c>
      <c r="E60" s="286">
        <v>0</v>
      </c>
      <c r="F60" s="276">
        <v>61.034999999999997</v>
      </c>
      <c r="G60" s="286">
        <v>115.923</v>
      </c>
    </row>
    <row r="61" spans="1:7" x14ac:dyDescent="0.2">
      <c r="A61" s="275" t="s">
        <v>1132</v>
      </c>
      <c r="B61" s="275" t="s">
        <v>1133</v>
      </c>
      <c r="C61" s="280" t="s">
        <v>1134</v>
      </c>
      <c r="D61" s="286">
        <v>0</v>
      </c>
      <c r="E61" s="286">
        <v>0</v>
      </c>
      <c r="F61" s="286">
        <v>0</v>
      </c>
      <c r="G61" s="286">
        <v>0</v>
      </c>
    </row>
    <row r="62" spans="1:7" x14ac:dyDescent="0.2">
      <c r="A62" s="275" t="s">
        <v>1135</v>
      </c>
      <c r="B62" s="275" t="s">
        <v>1136</v>
      </c>
      <c r="C62" s="280" t="s">
        <v>1137</v>
      </c>
      <c r="D62" s="286">
        <v>0</v>
      </c>
      <c r="E62" s="286">
        <v>0</v>
      </c>
      <c r="F62" s="286">
        <v>0</v>
      </c>
      <c r="G62" s="286">
        <v>0</v>
      </c>
    </row>
    <row r="63" spans="1:7" x14ac:dyDescent="0.2">
      <c r="A63" s="275" t="s">
        <v>1138</v>
      </c>
      <c r="B63" s="275" t="s">
        <v>1139</v>
      </c>
      <c r="C63" s="280" t="s">
        <v>1140</v>
      </c>
      <c r="D63" s="286">
        <v>0</v>
      </c>
      <c r="E63" s="286">
        <v>0</v>
      </c>
      <c r="F63" s="286">
        <v>0</v>
      </c>
      <c r="G63" s="286">
        <v>0</v>
      </c>
    </row>
    <row r="64" spans="1:7" x14ac:dyDescent="0.2">
      <c r="A64" s="275" t="s">
        <v>1141</v>
      </c>
      <c r="B64" s="275" t="s">
        <v>1142</v>
      </c>
      <c r="C64" s="280" t="s">
        <v>1143</v>
      </c>
      <c r="D64" s="286">
        <v>285.52199999999999</v>
      </c>
      <c r="E64" s="286">
        <v>0</v>
      </c>
      <c r="F64" s="286">
        <v>285.52199999999999</v>
      </c>
      <c r="G64" s="286">
        <v>206.9</v>
      </c>
    </row>
    <row r="65" spans="1:7" x14ac:dyDescent="0.2">
      <c r="A65" s="275" t="s">
        <v>1144</v>
      </c>
      <c r="B65" s="275" t="s">
        <v>1145</v>
      </c>
      <c r="C65" s="280" t="s">
        <v>1146</v>
      </c>
      <c r="D65" s="286">
        <v>0</v>
      </c>
      <c r="E65" s="286">
        <v>0</v>
      </c>
      <c r="F65" s="286">
        <v>0</v>
      </c>
      <c r="G65" s="286">
        <v>0</v>
      </c>
    </row>
    <row r="66" spans="1:7" x14ac:dyDescent="0.2">
      <c r="A66" s="275" t="s">
        <v>1147</v>
      </c>
      <c r="B66" s="275" t="s">
        <v>62</v>
      </c>
      <c r="C66" s="280" t="s">
        <v>1148</v>
      </c>
      <c r="D66" s="286">
        <v>0</v>
      </c>
      <c r="E66" s="286">
        <v>0</v>
      </c>
      <c r="F66" s="286">
        <v>0</v>
      </c>
      <c r="G66" s="286">
        <v>127.075</v>
      </c>
    </row>
    <row r="67" spans="1:7" x14ac:dyDescent="0.2">
      <c r="A67" s="275" t="s">
        <v>1149</v>
      </c>
      <c r="B67" s="275" t="s">
        <v>1150</v>
      </c>
      <c r="C67" s="280" t="s">
        <v>1151</v>
      </c>
      <c r="D67" s="286">
        <v>0</v>
      </c>
      <c r="E67" s="286">
        <v>0</v>
      </c>
      <c r="F67" s="286">
        <v>0</v>
      </c>
      <c r="G67" s="286">
        <v>0</v>
      </c>
    </row>
    <row r="68" spans="1:7" x14ac:dyDescent="0.2">
      <c r="A68" s="275" t="s">
        <v>1152</v>
      </c>
      <c r="B68" s="275" t="s">
        <v>1153</v>
      </c>
      <c r="C68" s="280" t="s">
        <v>1154</v>
      </c>
      <c r="D68" s="286">
        <v>0</v>
      </c>
      <c r="E68" s="286">
        <v>0</v>
      </c>
      <c r="F68" s="286">
        <v>0</v>
      </c>
      <c r="G68" s="286">
        <v>0</v>
      </c>
    </row>
    <row r="69" spans="1:7" x14ac:dyDescent="0.2">
      <c r="A69" s="275" t="s">
        <v>1155</v>
      </c>
      <c r="B69" s="275" t="s">
        <v>1156</v>
      </c>
      <c r="C69" s="280" t="s">
        <v>1157</v>
      </c>
      <c r="D69" s="286">
        <v>1354</v>
      </c>
      <c r="E69" s="286">
        <v>0</v>
      </c>
      <c r="F69" s="286">
        <v>1354</v>
      </c>
      <c r="G69" s="286">
        <v>26323.002690000001</v>
      </c>
    </row>
    <row r="70" spans="1:7" x14ac:dyDescent="0.2">
      <c r="A70" s="275" t="s">
        <v>1173</v>
      </c>
      <c r="B70" s="275" t="s">
        <v>1174</v>
      </c>
      <c r="C70" s="280" t="s">
        <v>1175</v>
      </c>
      <c r="D70" s="286">
        <v>0</v>
      </c>
      <c r="E70" s="286">
        <v>0</v>
      </c>
      <c r="F70" s="286">
        <v>0</v>
      </c>
      <c r="G70" s="286">
        <v>0</v>
      </c>
    </row>
    <row r="71" spans="1:7" x14ac:dyDescent="0.2">
      <c r="A71" s="275" t="s">
        <v>1179</v>
      </c>
      <c r="B71" s="275" t="s">
        <v>1180</v>
      </c>
      <c r="C71" s="280" t="s">
        <v>1181</v>
      </c>
      <c r="D71" s="286">
        <v>1549.1492699999999</v>
      </c>
      <c r="E71" s="286">
        <v>0</v>
      </c>
      <c r="F71" s="286">
        <v>1549.1492699999999</v>
      </c>
      <c r="G71" s="286">
        <v>1723.7200600000001</v>
      </c>
    </row>
    <row r="72" spans="1:7" x14ac:dyDescent="0.2">
      <c r="A72" s="275" t="s">
        <v>1182</v>
      </c>
      <c r="B72" s="275" t="s">
        <v>1183</v>
      </c>
      <c r="C72" s="280" t="s">
        <v>1184</v>
      </c>
      <c r="D72" s="286">
        <v>270.98818</v>
      </c>
      <c r="E72" s="286">
        <v>0</v>
      </c>
      <c r="F72" s="286">
        <v>270.98818</v>
      </c>
      <c r="G72" s="286">
        <v>484.16138999999998</v>
      </c>
    </row>
    <row r="73" spans="1:7" x14ac:dyDescent="0.2">
      <c r="A73" s="275" t="s">
        <v>1185</v>
      </c>
      <c r="B73" s="275" t="s">
        <v>1186</v>
      </c>
      <c r="C73" s="280" t="s">
        <v>1187</v>
      </c>
      <c r="D73" s="286">
        <v>7579.0721299999996</v>
      </c>
      <c r="E73" s="286">
        <v>0</v>
      </c>
      <c r="F73" s="286">
        <v>7579.0721299999996</v>
      </c>
      <c r="G73" s="286">
        <v>729.23290999999995</v>
      </c>
    </row>
    <row r="74" spans="1:7" x14ac:dyDescent="0.2">
      <c r="A74" s="1141" t="s">
        <v>1188</v>
      </c>
      <c r="B74" s="1141" t="s">
        <v>1189</v>
      </c>
      <c r="C74" s="1142" t="s">
        <v>1190</v>
      </c>
      <c r="D74" s="1143">
        <v>605.99675999999999</v>
      </c>
      <c r="E74" s="1143">
        <v>0</v>
      </c>
      <c r="F74" s="1143">
        <v>605.99675999999999</v>
      </c>
      <c r="G74" s="1143">
        <v>291.57008999999999</v>
      </c>
    </row>
    <row r="75" spans="1:7" x14ac:dyDescent="0.2">
      <c r="A75" s="1129" t="s">
        <v>1191</v>
      </c>
      <c r="B75" s="1129" t="s">
        <v>1192</v>
      </c>
      <c r="C75" s="1130" t="s">
        <v>61</v>
      </c>
      <c r="D75" s="1115">
        <v>90340.314859999999</v>
      </c>
      <c r="E75" s="1115">
        <v>0</v>
      </c>
      <c r="F75" s="1115">
        <v>90340.314859999999</v>
      </c>
      <c r="G75" s="1115">
        <v>88690.32127</v>
      </c>
    </row>
    <row r="76" spans="1:7" x14ac:dyDescent="0.2">
      <c r="A76" s="279" t="s">
        <v>1193</v>
      </c>
      <c r="B76" s="279" t="s">
        <v>1194</v>
      </c>
      <c r="C76" s="283" t="s">
        <v>1195</v>
      </c>
      <c r="D76" s="276"/>
      <c r="E76" s="276"/>
      <c r="F76" s="276"/>
      <c r="G76" s="276"/>
    </row>
    <row r="77" spans="1:7" x14ac:dyDescent="0.2">
      <c r="A77" s="275" t="s">
        <v>1196</v>
      </c>
      <c r="B77" s="275" t="s">
        <v>1197</v>
      </c>
      <c r="C77" s="280" t="s">
        <v>1198</v>
      </c>
      <c r="D77" s="276"/>
      <c r="E77" s="276"/>
      <c r="F77" s="276"/>
      <c r="G77" s="276"/>
    </row>
    <row r="78" spans="1:7" s="198" customFormat="1" x14ac:dyDescent="0.2">
      <c r="A78" s="275" t="s">
        <v>1199</v>
      </c>
      <c r="B78" s="275" t="s">
        <v>1200</v>
      </c>
      <c r="C78" s="280" t="s">
        <v>1201</v>
      </c>
      <c r="D78" s="276"/>
      <c r="E78" s="276"/>
      <c r="F78" s="276"/>
      <c r="G78" s="276"/>
    </row>
    <row r="79" spans="1:7" s="198" customFormat="1" x14ac:dyDescent="0.2">
      <c r="A79" s="275" t="s">
        <v>1202</v>
      </c>
      <c r="B79" s="275" t="s">
        <v>1203</v>
      </c>
      <c r="C79" s="280" t="s">
        <v>1204</v>
      </c>
      <c r="D79" s="276"/>
      <c r="E79" s="276"/>
      <c r="F79" s="276"/>
      <c r="G79" s="276"/>
    </row>
    <row r="80" spans="1:7" s="198" customFormat="1" x14ac:dyDescent="0.2">
      <c r="A80" s="275" t="s">
        <v>1205</v>
      </c>
      <c r="B80" s="275" t="s">
        <v>1206</v>
      </c>
      <c r="C80" s="280" t="s">
        <v>1207</v>
      </c>
      <c r="D80" s="276"/>
      <c r="E80" s="276"/>
      <c r="F80" s="276"/>
      <c r="G80" s="276"/>
    </row>
    <row r="81" spans="1:7" x14ac:dyDescent="0.2">
      <c r="A81" s="275" t="s">
        <v>1208</v>
      </c>
      <c r="B81" s="275" t="s">
        <v>1209</v>
      </c>
      <c r="C81" s="280" t="s">
        <v>1210</v>
      </c>
      <c r="D81" s="276">
        <v>87200.957989999995</v>
      </c>
      <c r="E81" s="276"/>
      <c r="F81" s="276">
        <v>87200.957989999995</v>
      </c>
      <c r="G81" s="276">
        <v>85094.244560000006</v>
      </c>
    </row>
    <row r="82" spans="1:7" x14ac:dyDescent="0.2">
      <c r="A82" s="275" t="s">
        <v>1211</v>
      </c>
      <c r="B82" s="275" t="s">
        <v>1212</v>
      </c>
      <c r="C82" s="280" t="s">
        <v>1213</v>
      </c>
      <c r="D82" s="276">
        <v>2532.5989100000002</v>
      </c>
      <c r="E82" s="276"/>
      <c r="F82" s="276">
        <v>2532.5989100000002</v>
      </c>
      <c r="G82" s="276">
        <v>2952.5977200000002</v>
      </c>
    </row>
    <row r="83" spans="1:7" x14ac:dyDescent="0.2">
      <c r="A83" s="275" t="s">
        <v>1220</v>
      </c>
      <c r="B83" s="275" t="s">
        <v>1221</v>
      </c>
      <c r="C83" s="280" t="s">
        <v>1222</v>
      </c>
      <c r="D83" s="276">
        <v>39.157800000000002</v>
      </c>
      <c r="E83" s="276"/>
      <c r="F83" s="276">
        <v>39.157800000000002</v>
      </c>
      <c r="G83" s="276">
        <v>34.068800000000003</v>
      </c>
    </row>
    <row r="84" spans="1:7" x14ac:dyDescent="0.2">
      <c r="A84" s="275" t="s">
        <v>1223</v>
      </c>
      <c r="B84" s="275" t="s">
        <v>1224</v>
      </c>
      <c r="C84" s="280" t="s">
        <v>1225</v>
      </c>
      <c r="D84" s="276">
        <v>0.15</v>
      </c>
      <c r="E84" s="276"/>
      <c r="F84" s="276">
        <v>0.15</v>
      </c>
      <c r="G84" s="276">
        <v>23.649000000000001</v>
      </c>
    </row>
    <row r="85" spans="1:7" x14ac:dyDescent="0.2">
      <c r="A85" s="1117" t="s">
        <v>1226</v>
      </c>
      <c r="B85" s="1117" t="s">
        <v>1227</v>
      </c>
      <c r="C85" s="1118" t="s">
        <v>1228</v>
      </c>
      <c r="D85" s="1119">
        <v>567.45015999999998</v>
      </c>
      <c r="E85" s="1119"/>
      <c r="F85" s="1119">
        <v>567.45015999999998</v>
      </c>
      <c r="G85" s="1119">
        <v>585.76119000000006</v>
      </c>
    </row>
    <row r="86" spans="1:7" x14ac:dyDescent="0.2">
      <c r="A86" s="255"/>
      <c r="B86" s="255"/>
      <c r="C86" s="255"/>
      <c r="D86" s="256"/>
      <c r="E86" s="257"/>
      <c r="F86" s="256"/>
      <c r="G86" s="256"/>
    </row>
    <row r="87" spans="1:7" x14ac:dyDescent="0.2">
      <c r="A87" s="255"/>
      <c r="B87" s="255"/>
      <c r="C87" s="255"/>
      <c r="D87" s="256"/>
      <c r="E87" s="257"/>
      <c r="F87" s="256"/>
      <c r="G87" s="256"/>
    </row>
    <row r="88" spans="1:7" x14ac:dyDescent="0.2">
      <c r="A88" s="481"/>
      <c r="B88" s="254"/>
      <c r="C88" s="386"/>
      <c r="D88" s="1122">
        <v>1</v>
      </c>
      <c r="E88" s="1122">
        <v>2</v>
      </c>
      <c r="F88" s="249"/>
      <c r="G88" s="250"/>
    </row>
    <row r="89" spans="1:7" ht="12.75" customHeight="1" x14ac:dyDescent="0.2">
      <c r="A89" s="1450" t="s">
        <v>952</v>
      </c>
      <c r="B89" s="1451"/>
      <c r="C89" s="1456" t="s">
        <v>953</v>
      </c>
      <c r="D89" s="1470" t="s">
        <v>954</v>
      </c>
      <c r="E89" s="1470"/>
      <c r="F89" s="249"/>
      <c r="G89" s="250"/>
    </row>
    <row r="90" spans="1:7" ht="12.75" customHeight="1" x14ac:dyDescent="0.2">
      <c r="A90" s="1454"/>
      <c r="B90" s="1455"/>
      <c r="C90" s="1461"/>
      <c r="D90" s="1123" t="s">
        <v>955</v>
      </c>
      <c r="E90" s="1124" t="s">
        <v>956</v>
      </c>
      <c r="F90" s="249"/>
      <c r="G90" s="250"/>
    </row>
    <row r="91" spans="1:7" x14ac:dyDescent="0.2">
      <c r="A91" s="1129"/>
      <c r="B91" s="1129" t="s">
        <v>1229</v>
      </c>
      <c r="C91" s="1130" t="s">
        <v>61</v>
      </c>
      <c r="D91" s="1115">
        <v>1626323.84671</v>
      </c>
      <c r="E91" s="1115">
        <v>1458174.98942</v>
      </c>
      <c r="F91" s="247"/>
      <c r="G91" s="248"/>
    </row>
    <row r="92" spans="1:7" x14ac:dyDescent="0.2">
      <c r="A92" s="1129" t="s">
        <v>1230</v>
      </c>
      <c r="B92" s="1129" t="s">
        <v>1231</v>
      </c>
      <c r="C92" s="1130" t="s">
        <v>61</v>
      </c>
      <c r="D92" s="1115">
        <v>1562540.47701</v>
      </c>
      <c r="E92" s="1115">
        <v>1379188.6449200001</v>
      </c>
      <c r="F92" s="247"/>
      <c r="G92" s="248"/>
    </row>
    <row r="93" spans="1:7" s="195" customFormat="1" ht="12.75" customHeight="1" x14ac:dyDescent="0.2">
      <c r="A93" s="1129" t="s">
        <v>1232</v>
      </c>
      <c r="B93" s="1129" t="s">
        <v>1233</v>
      </c>
      <c r="C93" s="1130" t="s">
        <v>61</v>
      </c>
      <c r="D93" s="1115">
        <v>1521474.2782699999</v>
      </c>
      <c r="E93" s="1115">
        <v>1337781.1213799999</v>
      </c>
      <c r="F93" s="247"/>
      <c r="G93" s="248"/>
    </row>
    <row r="94" spans="1:7" s="195" customFormat="1" x14ac:dyDescent="0.2">
      <c r="A94" s="275" t="s">
        <v>1234</v>
      </c>
      <c r="B94" s="275" t="s">
        <v>1235</v>
      </c>
      <c r="C94" s="280" t="s">
        <v>1236</v>
      </c>
      <c r="D94" s="276">
        <v>1159000.5931299999</v>
      </c>
      <c r="E94" s="276">
        <v>989918.55561000004</v>
      </c>
      <c r="F94" s="249"/>
      <c r="G94" s="250"/>
    </row>
    <row r="95" spans="1:7" s="198" customFormat="1" x14ac:dyDescent="0.2">
      <c r="A95" s="275" t="s">
        <v>1237</v>
      </c>
      <c r="B95" s="275" t="s">
        <v>1238</v>
      </c>
      <c r="C95" s="280" t="s">
        <v>1239</v>
      </c>
      <c r="D95" s="286">
        <v>363448.47268000001</v>
      </c>
      <c r="E95" s="286">
        <v>348837.35330999998</v>
      </c>
      <c r="F95" s="249"/>
      <c r="G95" s="244"/>
    </row>
    <row r="96" spans="1:7" s="198" customFormat="1" x14ac:dyDescent="0.2">
      <c r="A96" s="275" t="s">
        <v>1240</v>
      </c>
      <c r="B96" s="275" t="s">
        <v>1241</v>
      </c>
      <c r="C96" s="280" t="s">
        <v>1242</v>
      </c>
      <c r="D96" s="286">
        <v>0</v>
      </c>
      <c r="E96" s="286">
        <v>0</v>
      </c>
      <c r="F96" s="251"/>
      <c r="G96" s="244"/>
    </row>
    <row r="97" spans="1:7" s="198" customFormat="1" x14ac:dyDescent="0.2">
      <c r="A97" s="275" t="s">
        <v>1243</v>
      </c>
      <c r="B97" s="275" t="s">
        <v>1244</v>
      </c>
      <c r="C97" s="280" t="s">
        <v>1245</v>
      </c>
      <c r="D97" s="286">
        <v>0</v>
      </c>
      <c r="E97" s="286">
        <v>0</v>
      </c>
      <c r="F97" s="251"/>
      <c r="G97" s="244"/>
    </row>
    <row r="98" spans="1:7" x14ac:dyDescent="0.2">
      <c r="A98" s="275" t="s">
        <v>1246</v>
      </c>
      <c r="B98" s="275" t="s">
        <v>1247</v>
      </c>
      <c r="C98" s="280" t="s">
        <v>1248</v>
      </c>
      <c r="D98" s="286">
        <v>0</v>
      </c>
      <c r="E98" s="286">
        <v>0</v>
      </c>
      <c r="F98" s="251"/>
      <c r="G98" s="244"/>
    </row>
    <row r="99" spans="1:7" x14ac:dyDescent="0.2">
      <c r="A99" s="275" t="s">
        <v>1249</v>
      </c>
      <c r="B99" s="275" t="s">
        <v>1250</v>
      </c>
      <c r="C99" s="280" t="s">
        <v>1251</v>
      </c>
      <c r="D99" s="286">
        <v>-974.78754000000004</v>
      </c>
      <c r="E99" s="286">
        <v>-974.78754000000004</v>
      </c>
      <c r="F99" s="251"/>
      <c r="G99" s="244"/>
    </row>
    <row r="100" spans="1:7" x14ac:dyDescent="0.2">
      <c r="A100" s="1129" t="s">
        <v>1252</v>
      </c>
      <c r="B100" s="1129" t="s">
        <v>1253</v>
      </c>
      <c r="C100" s="1130" t="s">
        <v>61</v>
      </c>
      <c r="D100" s="1115">
        <v>38013.580269999999</v>
      </c>
      <c r="E100" s="1115">
        <v>36619.442640000001</v>
      </c>
      <c r="F100" s="247"/>
      <c r="G100" s="248"/>
    </row>
    <row r="101" spans="1:7" x14ac:dyDescent="0.2">
      <c r="A101" s="275" t="s">
        <v>1254</v>
      </c>
      <c r="B101" s="275" t="s">
        <v>1255</v>
      </c>
      <c r="C101" s="280" t="s">
        <v>1256</v>
      </c>
      <c r="D101" s="276">
        <v>1391.7214300000001</v>
      </c>
      <c r="E101" s="276">
        <v>1779.73009</v>
      </c>
      <c r="F101" s="249"/>
      <c r="G101" s="250"/>
    </row>
    <row r="102" spans="1:7" x14ac:dyDescent="0.2">
      <c r="A102" s="275" t="s">
        <v>1257</v>
      </c>
      <c r="B102" s="275" t="s">
        <v>1258</v>
      </c>
      <c r="C102" s="280" t="s">
        <v>1259</v>
      </c>
      <c r="D102" s="286">
        <v>2552.1470399999998</v>
      </c>
      <c r="E102" s="286">
        <v>3239.0763900000002</v>
      </c>
      <c r="F102" s="249"/>
      <c r="G102" s="250"/>
    </row>
    <row r="103" spans="1:7" x14ac:dyDescent="0.2">
      <c r="A103" s="275" t="s">
        <v>1260</v>
      </c>
      <c r="B103" s="275" t="s">
        <v>1261</v>
      </c>
      <c r="C103" s="280" t="s">
        <v>1262</v>
      </c>
      <c r="D103" s="286">
        <v>8498.6901099999995</v>
      </c>
      <c r="E103" s="286">
        <v>8625.7242800000004</v>
      </c>
      <c r="F103" s="249"/>
      <c r="G103" s="250"/>
    </row>
    <row r="104" spans="1:7" s="198" customFormat="1" ht="13.5" customHeight="1" x14ac:dyDescent="0.2">
      <c r="A104" s="275" t="s">
        <v>1263</v>
      </c>
      <c r="B104" s="275" t="s">
        <v>1264</v>
      </c>
      <c r="C104" s="280" t="s">
        <v>1265</v>
      </c>
      <c r="D104" s="286">
        <v>1302.9799</v>
      </c>
      <c r="E104" s="286">
        <v>1295.3798999999999</v>
      </c>
      <c r="F104" s="251"/>
      <c r="G104" s="244"/>
    </row>
    <row r="105" spans="1:7" x14ac:dyDescent="0.2">
      <c r="A105" s="275" t="s">
        <v>1266</v>
      </c>
      <c r="B105" s="275" t="s">
        <v>1267</v>
      </c>
      <c r="C105" s="280" t="s">
        <v>1268</v>
      </c>
      <c r="D105" s="286">
        <v>24268.041789999999</v>
      </c>
      <c r="E105" s="286">
        <v>21679.53198</v>
      </c>
      <c r="F105" s="249"/>
      <c r="G105" s="250"/>
    </row>
    <row r="106" spans="1:7" x14ac:dyDescent="0.2">
      <c r="A106" s="1129" t="s">
        <v>1272</v>
      </c>
      <c r="B106" s="1129" t="s">
        <v>1273</v>
      </c>
      <c r="C106" s="1130" t="s">
        <v>61</v>
      </c>
      <c r="D106" s="1115">
        <v>3052.6184699999999</v>
      </c>
      <c r="E106" s="1115">
        <v>4788.0808999999999</v>
      </c>
      <c r="F106" s="247"/>
      <c r="G106" s="248"/>
    </row>
    <row r="107" spans="1:7" x14ac:dyDescent="0.2">
      <c r="A107" s="275" t="s">
        <v>1274</v>
      </c>
      <c r="B107" s="275" t="s">
        <v>1275</v>
      </c>
      <c r="C107" s="280" t="s">
        <v>61</v>
      </c>
      <c r="D107" s="276">
        <v>2839.0132100000001</v>
      </c>
      <c r="E107" s="276">
        <v>4574.4756399999997</v>
      </c>
      <c r="F107" s="249"/>
      <c r="G107" s="244"/>
    </row>
    <row r="108" spans="1:7" x14ac:dyDescent="0.2">
      <c r="A108" s="275" t="s">
        <v>1276</v>
      </c>
      <c r="B108" s="275" t="s">
        <v>1277</v>
      </c>
      <c r="C108" s="280" t="s">
        <v>1278</v>
      </c>
      <c r="D108" s="286">
        <v>0</v>
      </c>
      <c r="E108" s="286">
        <v>0</v>
      </c>
      <c r="F108" s="251"/>
      <c r="G108" s="250"/>
    </row>
    <row r="109" spans="1:7" x14ac:dyDescent="0.2">
      <c r="A109" s="275" t="s">
        <v>1279</v>
      </c>
      <c r="B109" s="275" t="s">
        <v>1280</v>
      </c>
      <c r="C109" s="280" t="s">
        <v>1281</v>
      </c>
      <c r="D109" s="286">
        <v>213.60525999999999</v>
      </c>
      <c r="E109" s="286">
        <v>213.60525999999999</v>
      </c>
      <c r="F109" s="251"/>
      <c r="G109" s="244"/>
    </row>
    <row r="110" spans="1:7" s="198" customFormat="1" x14ac:dyDescent="0.2">
      <c r="A110" s="1129" t="s">
        <v>1282</v>
      </c>
      <c r="B110" s="1129" t="s">
        <v>1283</v>
      </c>
      <c r="C110" s="1130" t="s">
        <v>61</v>
      </c>
      <c r="D110" s="1115">
        <v>63783.369700000003</v>
      </c>
      <c r="E110" s="1115">
        <v>78986.344500000007</v>
      </c>
      <c r="F110" s="247"/>
      <c r="G110" s="248"/>
    </row>
    <row r="111" spans="1:7" x14ac:dyDescent="0.2">
      <c r="A111" s="1129" t="s">
        <v>1284</v>
      </c>
      <c r="B111" s="1129" t="s">
        <v>1285</v>
      </c>
      <c r="C111" s="1130" t="s">
        <v>61</v>
      </c>
      <c r="D111" s="1115">
        <v>0</v>
      </c>
      <c r="E111" s="1115">
        <v>0</v>
      </c>
      <c r="F111" s="247"/>
      <c r="G111" s="248"/>
    </row>
    <row r="112" spans="1:7" x14ac:dyDescent="0.2">
      <c r="A112" s="275" t="s">
        <v>1286</v>
      </c>
      <c r="B112" s="275" t="s">
        <v>1285</v>
      </c>
      <c r="C112" s="280" t="s">
        <v>1287</v>
      </c>
      <c r="D112" s="276"/>
      <c r="E112" s="276"/>
      <c r="F112" s="251"/>
      <c r="G112" s="244"/>
    </row>
    <row r="113" spans="1:7" x14ac:dyDescent="0.2">
      <c r="A113" s="1129" t="s">
        <v>1288</v>
      </c>
      <c r="B113" s="1129" t="s">
        <v>1289</v>
      </c>
      <c r="C113" s="1130" t="s">
        <v>61</v>
      </c>
      <c r="D113" s="1115">
        <v>9996.9329300000009</v>
      </c>
      <c r="E113" s="1115">
        <v>2400</v>
      </c>
      <c r="F113" s="247"/>
      <c r="G113" s="248"/>
    </row>
    <row r="114" spans="1:7" s="198" customFormat="1" x14ac:dyDescent="0.2">
      <c r="A114" s="275" t="s">
        <v>1290</v>
      </c>
      <c r="B114" s="275" t="s">
        <v>1291</v>
      </c>
      <c r="C114" s="280" t="s">
        <v>1292</v>
      </c>
      <c r="D114" s="276"/>
      <c r="E114" s="276"/>
      <c r="F114" s="251"/>
      <c r="G114" s="244"/>
    </row>
    <row r="115" spans="1:7" s="198" customFormat="1" x14ac:dyDescent="0.2">
      <c r="A115" s="275" t="s">
        <v>1293</v>
      </c>
      <c r="B115" s="275" t="s">
        <v>1294</v>
      </c>
      <c r="C115" s="280" t="s">
        <v>1295</v>
      </c>
      <c r="D115" s="286">
        <v>0</v>
      </c>
      <c r="E115" s="286">
        <v>0</v>
      </c>
      <c r="F115" s="251"/>
      <c r="G115" s="244"/>
    </row>
    <row r="116" spans="1:7" x14ac:dyDescent="0.2">
      <c r="A116" s="275" t="s">
        <v>1299</v>
      </c>
      <c r="B116" s="275" t="s">
        <v>1300</v>
      </c>
      <c r="C116" s="280" t="s">
        <v>1301</v>
      </c>
      <c r="D116" s="286">
        <v>0</v>
      </c>
      <c r="E116" s="286">
        <v>0</v>
      </c>
      <c r="F116" s="251"/>
      <c r="G116" s="244"/>
    </row>
    <row r="117" spans="1:7" s="198" customFormat="1" x14ac:dyDescent="0.2">
      <c r="A117" s="275" t="s">
        <v>1308</v>
      </c>
      <c r="B117" s="275" t="s">
        <v>1309</v>
      </c>
      <c r="C117" s="280" t="s">
        <v>1310</v>
      </c>
      <c r="D117" s="286">
        <v>0</v>
      </c>
      <c r="E117" s="286">
        <v>0</v>
      </c>
      <c r="F117" s="251"/>
      <c r="G117" s="244"/>
    </row>
    <row r="118" spans="1:7" x14ac:dyDescent="0.2">
      <c r="A118" s="275" t="s">
        <v>1311</v>
      </c>
      <c r="B118" s="275" t="s">
        <v>1312</v>
      </c>
      <c r="C118" s="280" t="s">
        <v>1313</v>
      </c>
      <c r="D118" s="286">
        <v>9996.9329300000009</v>
      </c>
      <c r="E118" s="286">
        <v>2400</v>
      </c>
      <c r="F118" s="251"/>
      <c r="G118" s="244"/>
    </row>
    <row r="119" spans="1:7" x14ac:dyDescent="0.2">
      <c r="A119" s="1129" t="s">
        <v>1314</v>
      </c>
      <c r="B119" s="1129" t="s">
        <v>1315</v>
      </c>
      <c r="C119" s="1130" t="s">
        <v>61</v>
      </c>
      <c r="D119" s="1115">
        <v>53786.43677</v>
      </c>
      <c r="E119" s="1115">
        <v>76586.344500000007</v>
      </c>
      <c r="F119" s="247"/>
      <c r="G119" s="248"/>
    </row>
    <row r="120" spans="1:7" x14ac:dyDescent="0.2">
      <c r="A120" s="275" t="s">
        <v>1316</v>
      </c>
      <c r="B120" s="275" t="s">
        <v>1317</v>
      </c>
      <c r="C120" s="280" t="s">
        <v>1318</v>
      </c>
      <c r="D120" s="276"/>
      <c r="E120" s="276"/>
      <c r="F120" s="251"/>
      <c r="G120" s="244"/>
    </row>
    <row r="121" spans="1:7" x14ac:dyDescent="0.2">
      <c r="A121" s="275" t="s">
        <v>1325</v>
      </c>
      <c r="B121" s="275" t="s">
        <v>1326</v>
      </c>
      <c r="C121" s="280" t="s">
        <v>1327</v>
      </c>
      <c r="D121" s="286">
        <v>0</v>
      </c>
      <c r="E121" s="286">
        <v>0</v>
      </c>
      <c r="F121" s="251"/>
      <c r="G121" s="244"/>
    </row>
    <row r="122" spans="1:7" x14ac:dyDescent="0.2">
      <c r="A122" s="275" t="s">
        <v>1328</v>
      </c>
      <c r="B122" s="275" t="s">
        <v>1329</v>
      </c>
      <c r="C122" s="280" t="s">
        <v>1330</v>
      </c>
      <c r="D122" s="286">
        <v>4073.2099699999999</v>
      </c>
      <c r="E122" s="286">
        <v>3167.09557</v>
      </c>
      <c r="F122" s="249"/>
      <c r="G122" s="250"/>
    </row>
    <row r="123" spans="1:7" x14ac:dyDescent="0.2">
      <c r="A123" s="275" t="s">
        <v>1334</v>
      </c>
      <c r="B123" s="275" t="s">
        <v>1335</v>
      </c>
      <c r="C123" s="280" t="s">
        <v>1336</v>
      </c>
      <c r="D123" s="286">
        <v>70.540000000000006</v>
      </c>
      <c r="E123" s="286">
        <v>9.782</v>
      </c>
      <c r="F123" s="249"/>
      <c r="G123" s="250"/>
    </row>
    <row r="124" spans="1:7" s="198" customFormat="1" x14ac:dyDescent="0.2">
      <c r="A124" s="275" t="s">
        <v>1340</v>
      </c>
      <c r="B124" s="275" t="s">
        <v>1341</v>
      </c>
      <c r="C124" s="280" t="s">
        <v>1342</v>
      </c>
      <c r="D124" s="286">
        <v>0</v>
      </c>
      <c r="E124" s="286">
        <v>5219.73531</v>
      </c>
      <c r="F124" s="251"/>
      <c r="G124" s="244"/>
    </row>
    <row r="125" spans="1:7" ht="12.75" customHeight="1" x14ac:dyDescent="0.2">
      <c r="A125" s="275" t="s">
        <v>1343</v>
      </c>
      <c r="B125" s="275" t="s">
        <v>1344</v>
      </c>
      <c r="C125" s="280" t="s">
        <v>1345</v>
      </c>
      <c r="D125" s="286">
        <v>17518.837</v>
      </c>
      <c r="E125" s="286">
        <v>15075.71</v>
      </c>
      <c r="F125" s="249"/>
      <c r="G125" s="250"/>
    </row>
    <row r="126" spans="1:7" ht="12.75" customHeight="1" x14ac:dyDescent="0.2">
      <c r="A126" s="275" t="s">
        <v>1346</v>
      </c>
      <c r="B126" s="275" t="s">
        <v>1347</v>
      </c>
      <c r="C126" s="280" t="s">
        <v>1348</v>
      </c>
      <c r="D126" s="286">
        <v>121.741</v>
      </c>
      <c r="E126" s="286">
        <v>52.155999999999999</v>
      </c>
      <c r="F126" s="249"/>
      <c r="G126" s="250"/>
    </row>
    <row r="127" spans="1:7" ht="12.75" customHeight="1" x14ac:dyDescent="0.2">
      <c r="A127" s="275" t="s">
        <v>1349</v>
      </c>
      <c r="B127" s="275" t="s">
        <v>1133</v>
      </c>
      <c r="C127" s="280" t="s">
        <v>1134</v>
      </c>
      <c r="D127" s="286">
        <v>6719.174</v>
      </c>
      <c r="E127" s="286">
        <v>5591.2659999999996</v>
      </c>
      <c r="F127" s="249"/>
      <c r="G127" s="250"/>
    </row>
    <row r="128" spans="1:7" ht="12.75" customHeight="1" x14ac:dyDescent="0.2">
      <c r="A128" s="275" t="s">
        <v>1350</v>
      </c>
      <c r="B128" s="275" t="s">
        <v>1136</v>
      </c>
      <c r="C128" s="280" t="s">
        <v>1137</v>
      </c>
      <c r="D128" s="286">
        <v>2856.0630000000001</v>
      </c>
      <c r="E128" s="286">
        <v>2426.223</v>
      </c>
      <c r="F128" s="249"/>
      <c r="G128" s="250"/>
    </row>
    <row r="129" spans="1:7" ht="12.75" customHeight="1" x14ac:dyDescent="0.2">
      <c r="A129" s="275" t="s">
        <v>1351</v>
      </c>
      <c r="B129" s="275" t="s">
        <v>1139</v>
      </c>
      <c r="C129" s="280" t="s">
        <v>1140</v>
      </c>
      <c r="D129" s="286">
        <v>0</v>
      </c>
      <c r="E129" s="286">
        <v>0</v>
      </c>
      <c r="F129" s="249"/>
      <c r="G129" s="250"/>
    </row>
    <row r="130" spans="1:7" ht="12.75" customHeight="1" x14ac:dyDescent="0.2">
      <c r="A130" s="275" t="s">
        <v>1352</v>
      </c>
      <c r="B130" s="275" t="s">
        <v>1142</v>
      </c>
      <c r="C130" s="280" t="s">
        <v>1143</v>
      </c>
      <c r="D130" s="286">
        <v>0</v>
      </c>
      <c r="E130" s="286">
        <v>337.72899999999998</v>
      </c>
      <c r="F130" s="249"/>
      <c r="G130" s="250"/>
    </row>
    <row r="131" spans="1:7" ht="12.75" customHeight="1" x14ac:dyDescent="0.2">
      <c r="A131" s="275" t="s">
        <v>1353</v>
      </c>
      <c r="B131" s="275" t="s">
        <v>1145</v>
      </c>
      <c r="C131" s="280" t="s">
        <v>1146</v>
      </c>
      <c r="D131" s="286">
        <v>1869.557</v>
      </c>
      <c r="E131" s="286">
        <v>1465.33</v>
      </c>
      <c r="F131" s="251"/>
      <c r="G131" s="244"/>
    </row>
    <row r="132" spans="1:7" ht="12.75" customHeight="1" x14ac:dyDescent="0.2">
      <c r="A132" s="275" t="s">
        <v>1354</v>
      </c>
      <c r="B132" s="275" t="s">
        <v>62</v>
      </c>
      <c r="C132" s="280" t="s">
        <v>1148</v>
      </c>
      <c r="D132" s="286">
        <v>223.614</v>
      </c>
      <c r="E132" s="286">
        <v>4.7480000000000002</v>
      </c>
      <c r="F132" s="249"/>
      <c r="G132" s="250"/>
    </row>
    <row r="133" spans="1:7" ht="12.75" customHeight="1" x14ac:dyDescent="0.2">
      <c r="A133" s="275" t="s">
        <v>1355</v>
      </c>
      <c r="B133" s="275" t="s">
        <v>1356</v>
      </c>
      <c r="C133" s="280" t="s">
        <v>1357</v>
      </c>
      <c r="D133" s="286">
        <v>0</v>
      </c>
      <c r="E133" s="286">
        <v>0</v>
      </c>
      <c r="F133" s="249"/>
      <c r="G133" s="250"/>
    </row>
    <row r="134" spans="1:7" ht="12.75" customHeight="1" x14ac:dyDescent="0.2">
      <c r="A134" s="275" t="s">
        <v>1358</v>
      </c>
      <c r="B134" s="275" t="s">
        <v>1359</v>
      </c>
      <c r="C134" s="280" t="s">
        <v>1360</v>
      </c>
      <c r="D134" s="286">
        <v>0</v>
      </c>
      <c r="E134" s="286">
        <v>0</v>
      </c>
      <c r="F134" s="249"/>
      <c r="G134" s="250"/>
    </row>
    <row r="135" spans="1:7" ht="12.75" customHeight="1" x14ac:dyDescent="0.2">
      <c r="A135" s="275" t="s">
        <v>1361</v>
      </c>
      <c r="B135" s="275" t="s">
        <v>1362</v>
      </c>
      <c r="C135" s="280" t="s">
        <v>1363</v>
      </c>
      <c r="D135" s="286">
        <v>1011.40569</v>
      </c>
      <c r="E135" s="286">
        <v>96.712540000000004</v>
      </c>
      <c r="F135" s="251"/>
      <c r="G135" s="244"/>
    </row>
    <row r="136" spans="1:7" ht="12.75" customHeight="1" x14ac:dyDescent="0.2">
      <c r="A136" s="275" t="s">
        <v>1377</v>
      </c>
      <c r="B136" s="275" t="s">
        <v>1378</v>
      </c>
      <c r="C136" s="280" t="s">
        <v>1379</v>
      </c>
      <c r="D136" s="286">
        <v>11143.624809999999</v>
      </c>
      <c r="E136" s="286">
        <v>17581.19845</v>
      </c>
      <c r="F136" s="251"/>
      <c r="G136" s="244"/>
    </row>
    <row r="137" spans="1:7" ht="12.75" customHeight="1" x14ac:dyDescent="0.2">
      <c r="A137" s="275" t="s">
        <v>1381</v>
      </c>
      <c r="B137" s="275" t="s">
        <v>1382</v>
      </c>
      <c r="C137" s="280" t="s">
        <v>1383</v>
      </c>
      <c r="D137" s="286">
        <v>1197.78215</v>
      </c>
      <c r="E137" s="286">
        <v>1277.67184</v>
      </c>
      <c r="F137" s="251"/>
      <c r="G137" s="244"/>
    </row>
    <row r="138" spans="1:7" ht="12.75" customHeight="1" x14ac:dyDescent="0.2">
      <c r="A138" s="275" t="s">
        <v>1384</v>
      </c>
      <c r="B138" s="275" t="s">
        <v>1385</v>
      </c>
      <c r="C138" s="280" t="s">
        <v>1386</v>
      </c>
      <c r="D138" s="286">
        <v>3677.88355</v>
      </c>
      <c r="E138" s="286">
        <v>23658.528620000001</v>
      </c>
      <c r="F138" s="251"/>
      <c r="G138" s="244"/>
    </row>
    <row r="139" spans="1:7" ht="12.75" customHeight="1" x14ac:dyDescent="0.2">
      <c r="A139" s="275" t="s">
        <v>1387</v>
      </c>
      <c r="B139" s="275" t="s">
        <v>1388</v>
      </c>
      <c r="C139" s="280" t="s">
        <v>1389</v>
      </c>
      <c r="D139" s="286">
        <v>3209.7129399999999</v>
      </c>
      <c r="E139" s="286">
        <v>483.86946999999998</v>
      </c>
      <c r="F139" s="251"/>
      <c r="G139" s="244"/>
    </row>
    <row r="140" spans="1:7" ht="12.75" customHeight="1" x14ac:dyDescent="0.2">
      <c r="A140" s="1117" t="s">
        <v>1390</v>
      </c>
      <c r="B140" s="1117" t="s">
        <v>1391</v>
      </c>
      <c r="C140" s="1118" t="s">
        <v>1392</v>
      </c>
      <c r="D140" s="1119">
        <v>93.291659999999993</v>
      </c>
      <c r="E140" s="1119">
        <v>138.58869999999999</v>
      </c>
      <c r="F140" s="251"/>
      <c r="G140" s="244"/>
    </row>
    <row r="141" spans="1:7" ht="12.75" customHeight="1" x14ac:dyDescent="0.2"/>
    <row r="142" spans="1:7" ht="12.75" customHeight="1" x14ac:dyDescent="0.2"/>
    <row r="143" spans="1:7" ht="12.75" customHeight="1" x14ac:dyDescent="0.2"/>
    <row r="144" spans="1:7" ht="12.75" customHeight="1" x14ac:dyDescent="0.2"/>
    <row r="145" ht="12.75" customHeight="1" x14ac:dyDescent="0.2"/>
    <row r="146" ht="12.75" customHeight="1" x14ac:dyDescent="0.2"/>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3" firstPageNumber="481" fitToHeight="2" orientation="portrait" useFirstPageNumber="1" r:id="rId1"/>
  <headerFooter>
    <oddHeader>&amp;L&amp;"Tahoma,Kurzíva"Závěrečný účet Moravskoslezského kraje za rok 2024&amp;R&amp;"Tahoma,Kurzíva"Tabulka č. 44</oddHeader>
    <oddFooter>&amp;C&amp;"Tahoma,Obyčejné"&amp;P</oddFooter>
  </headerFooter>
  <rowBreaks count="1" manualBreakCount="1">
    <brk id="74" max="6"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853FD-242F-4CC5-A74C-F91FED61EF22}">
  <sheetPr>
    <pageSetUpPr fitToPage="1"/>
  </sheetPr>
  <dimension ref="A1:G83"/>
  <sheetViews>
    <sheetView showGridLines="0" zoomScaleNormal="100" zoomScaleSheetLayoutView="100" workbookViewId="0">
      <selection activeCell="H4" sqref="H4"/>
    </sheetView>
  </sheetViews>
  <sheetFormatPr defaultColWidth="9.28515625" defaultRowHeight="12.75" x14ac:dyDescent="0.2"/>
  <cols>
    <col min="1" max="1" width="6.7109375" style="194" customWidth="1"/>
    <col min="2" max="2" width="54.7109375" style="194" customWidth="1"/>
    <col min="3" max="3" width="8.5703125" style="117" customWidth="1"/>
    <col min="4" max="7" width="15.42578125" style="194" customWidth="1"/>
    <col min="8" max="16384" width="9.28515625" style="194"/>
  </cols>
  <sheetData>
    <row r="1" spans="1:7" s="258" customFormat="1" ht="18" customHeight="1" x14ac:dyDescent="0.2">
      <c r="A1" s="1449" t="s">
        <v>4770</v>
      </c>
      <c r="B1" s="1449"/>
      <c r="C1" s="1449"/>
      <c r="D1" s="1449"/>
      <c r="E1" s="1449"/>
      <c r="F1" s="1449"/>
      <c r="G1" s="1449"/>
    </row>
    <row r="2" spans="1:7" s="258" customFormat="1" ht="18" customHeight="1" x14ac:dyDescent="0.2">
      <c r="A2" s="1449" t="s">
        <v>1581</v>
      </c>
      <c r="B2" s="1449"/>
      <c r="C2" s="1449"/>
      <c r="D2" s="1449"/>
      <c r="E2" s="1449"/>
      <c r="F2" s="1449"/>
      <c r="G2" s="1449"/>
    </row>
    <row r="4" spans="1:7" ht="12.75" customHeight="1" x14ac:dyDescent="0.2">
      <c r="A4" s="482"/>
      <c r="B4" s="483"/>
      <c r="C4" s="387"/>
      <c r="D4" s="1144">
        <v>1</v>
      </c>
      <c r="E4" s="1144">
        <v>2</v>
      </c>
      <c r="F4" s="1144">
        <v>3</v>
      </c>
      <c r="G4" s="1144">
        <v>4</v>
      </c>
    </row>
    <row r="5" spans="1:7" s="195" customFormat="1" ht="12.75" customHeight="1" x14ac:dyDescent="0.2">
      <c r="A5" s="1471" t="s">
        <v>952</v>
      </c>
      <c r="B5" s="1472"/>
      <c r="C5" s="1475" t="s">
        <v>953</v>
      </c>
      <c r="D5" s="1477" t="s">
        <v>1396</v>
      </c>
      <c r="E5" s="1477"/>
      <c r="F5" s="1477" t="s">
        <v>1397</v>
      </c>
      <c r="G5" s="1477"/>
    </row>
    <row r="6" spans="1:7" s="195" customFormat="1" ht="21" x14ac:dyDescent="0.2">
      <c r="A6" s="1473"/>
      <c r="B6" s="1474"/>
      <c r="C6" s="1476"/>
      <c r="D6" s="1145" t="s">
        <v>1398</v>
      </c>
      <c r="E6" s="1145" t="s">
        <v>1399</v>
      </c>
      <c r="F6" s="1146" t="s">
        <v>1398</v>
      </c>
      <c r="G6" s="1146" t="s">
        <v>1399</v>
      </c>
    </row>
    <row r="7" spans="1:7" s="195" customFormat="1" x14ac:dyDescent="0.2">
      <c r="A7" s="1129" t="s">
        <v>961</v>
      </c>
      <c r="B7" s="1129" t="s">
        <v>1400</v>
      </c>
      <c r="C7" s="1130" t="s">
        <v>61</v>
      </c>
      <c r="D7" s="1147">
        <v>461785.56991999998</v>
      </c>
      <c r="E7" s="1147">
        <v>2006.4795899999999</v>
      </c>
      <c r="F7" s="1147">
        <v>393472.00715000002</v>
      </c>
      <c r="G7" s="1147">
        <v>1974.0153499999999</v>
      </c>
    </row>
    <row r="8" spans="1:7" x14ac:dyDescent="0.2">
      <c r="A8" s="1113" t="s">
        <v>963</v>
      </c>
      <c r="B8" s="1113" t="s">
        <v>1401</v>
      </c>
      <c r="C8" s="1134" t="s">
        <v>61</v>
      </c>
      <c r="D8" s="1147">
        <v>460337.41275999998</v>
      </c>
      <c r="E8" s="1147">
        <v>1986.2259899999999</v>
      </c>
      <c r="F8" s="1147">
        <v>392244.65341999999</v>
      </c>
      <c r="G8" s="1147">
        <v>1977.25296</v>
      </c>
    </row>
    <row r="9" spans="1:7" x14ac:dyDescent="0.2">
      <c r="A9" s="1120" t="s">
        <v>965</v>
      </c>
      <c r="B9" s="1120" t="s">
        <v>1402</v>
      </c>
      <c r="C9" s="1137" t="s">
        <v>1403</v>
      </c>
      <c r="D9" s="281">
        <v>18965.661909999999</v>
      </c>
      <c r="E9" s="281">
        <v>14.95627</v>
      </c>
      <c r="F9" s="281">
        <v>16210.48935</v>
      </c>
      <c r="G9" s="281">
        <v>10.41431</v>
      </c>
    </row>
    <row r="10" spans="1:7" x14ac:dyDescent="0.2">
      <c r="A10" s="275" t="s">
        <v>968</v>
      </c>
      <c r="B10" s="275" t="s">
        <v>1404</v>
      </c>
      <c r="C10" s="280" t="s">
        <v>1405</v>
      </c>
      <c r="D10" s="281">
        <v>23870.527989999999</v>
      </c>
      <c r="E10" s="281">
        <v>75.321219999999997</v>
      </c>
      <c r="F10" s="281">
        <v>19672.444810000001</v>
      </c>
      <c r="G10" s="281">
        <v>92.545720000000003</v>
      </c>
    </row>
    <row r="11" spans="1:7" x14ac:dyDescent="0.2">
      <c r="A11" s="275" t="s">
        <v>971</v>
      </c>
      <c r="B11" s="275" t="s">
        <v>1406</v>
      </c>
      <c r="C11" s="280" t="s">
        <v>1407</v>
      </c>
      <c r="D11" s="281"/>
      <c r="E11" s="281"/>
      <c r="F11" s="281"/>
      <c r="G11" s="281"/>
    </row>
    <row r="12" spans="1:7" x14ac:dyDescent="0.2">
      <c r="A12" s="275" t="s">
        <v>974</v>
      </c>
      <c r="B12" s="275" t="s">
        <v>1408</v>
      </c>
      <c r="C12" s="280" t="s">
        <v>1409</v>
      </c>
      <c r="D12" s="281">
        <v>1066.59672</v>
      </c>
      <c r="E12" s="281">
        <v>1051.6612500000001</v>
      </c>
      <c r="F12" s="281">
        <v>663.12630000000001</v>
      </c>
      <c r="G12" s="281">
        <v>946.51260000000002</v>
      </c>
    </row>
    <row r="13" spans="1:7" x14ac:dyDescent="0.2">
      <c r="A13" s="275" t="s">
        <v>977</v>
      </c>
      <c r="B13" s="275" t="s">
        <v>1410</v>
      </c>
      <c r="C13" s="280" t="s">
        <v>1411</v>
      </c>
      <c r="D13" s="281">
        <v>-96.922979999999995</v>
      </c>
      <c r="E13" s="281"/>
      <c r="F13" s="281">
        <v>-55.367449999999998</v>
      </c>
      <c r="G13" s="281"/>
    </row>
    <row r="14" spans="1:7" x14ac:dyDescent="0.2">
      <c r="A14" s="275" t="s">
        <v>980</v>
      </c>
      <c r="B14" s="275" t="s">
        <v>1412</v>
      </c>
      <c r="C14" s="280" t="s">
        <v>1413</v>
      </c>
      <c r="D14" s="281">
        <v>-258.37878999999998</v>
      </c>
      <c r="E14" s="281"/>
      <c r="F14" s="281">
        <v>-233.08940000000001</v>
      </c>
      <c r="G14" s="281"/>
    </row>
    <row r="15" spans="1:7" x14ac:dyDescent="0.2">
      <c r="A15" s="275" t="s">
        <v>983</v>
      </c>
      <c r="B15" s="275" t="s">
        <v>1414</v>
      </c>
      <c r="C15" s="280" t="s">
        <v>1415</v>
      </c>
      <c r="D15" s="281">
        <v>-286.83076999999997</v>
      </c>
      <c r="E15" s="281"/>
      <c r="F15" s="281">
        <v>-81.368589999999998</v>
      </c>
      <c r="G15" s="281"/>
    </row>
    <row r="16" spans="1:7" x14ac:dyDescent="0.2">
      <c r="A16" s="275" t="s">
        <v>986</v>
      </c>
      <c r="B16" s="275" t="s">
        <v>155</v>
      </c>
      <c r="C16" s="280" t="s">
        <v>1416</v>
      </c>
      <c r="D16" s="281">
        <v>21187.618740000002</v>
      </c>
      <c r="E16" s="281">
        <v>375.01476000000002</v>
      </c>
      <c r="F16" s="281">
        <v>11205.51102</v>
      </c>
      <c r="G16" s="281">
        <v>536.01223000000005</v>
      </c>
    </row>
    <row r="17" spans="1:7" x14ac:dyDescent="0.2">
      <c r="A17" s="275" t="s">
        <v>989</v>
      </c>
      <c r="B17" s="275" t="s">
        <v>141</v>
      </c>
      <c r="C17" s="280" t="s">
        <v>1417</v>
      </c>
      <c r="D17" s="281">
        <v>3137.8534399999999</v>
      </c>
      <c r="E17" s="281"/>
      <c r="F17" s="281">
        <v>2104.3440900000001</v>
      </c>
      <c r="G17" s="281"/>
    </row>
    <row r="18" spans="1:7" x14ac:dyDescent="0.2">
      <c r="A18" s="275" t="s">
        <v>1418</v>
      </c>
      <c r="B18" s="275" t="s">
        <v>1419</v>
      </c>
      <c r="C18" s="280" t="s">
        <v>1420</v>
      </c>
      <c r="D18" s="281">
        <v>334.74979000000002</v>
      </c>
      <c r="E18" s="281"/>
      <c r="F18" s="281">
        <v>246.39102</v>
      </c>
      <c r="G18" s="281"/>
    </row>
    <row r="19" spans="1:7" x14ac:dyDescent="0.2">
      <c r="A19" s="275" t="s">
        <v>1421</v>
      </c>
      <c r="B19" s="275" t="s">
        <v>1422</v>
      </c>
      <c r="C19" s="280" t="s">
        <v>1423</v>
      </c>
      <c r="D19" s="281"/>
      <c r="E19" s="281"/>
      <c r="F19" s="281"/>
      <c r="G19" s="281"/>
    </row>
    <row r="20" spans="1:7" x14ac:dyDescent="0.2">
      <c r="A20" s="275" t="s">
        <v>1424</v>
      </c>
      <c r="B20" s="275" t="s">
        <v>1425</v>
      </c>
      <c r="C20" s="280" t="s">
        <v>1426</v>
      </c>
      <c r="D20" s="281">
        <v>66587.358399999997</v>
      </c>
      <c r="E20" s="281">
        <v>50.743830000000003</v>
      </c>
      <c r="F20" s="281">
        <v>50184.485330000003</v>
      </c>
      <c r="G20" s="281">
        <v>31.640219999999999</v>
      </c>
    </row>
    <row r="21" spans="1:7" x14ac:dyDescent="0.2">
      <c r="A21" s="275" t="s">
        <v>1427</v>
      </c>
      <c r="B21" s="275" t="s">
        <v>1428</v>
      </c>
      <c r="C21" s="280" t="s">
        <v>1429</v>
      </c>
      <c r="D21" s="281">
        <v>208865.18273</v>
      </c>
      <c r="E21" s="281">
        <v>160.45227</v>
      </c>
      <c r="F21" s="281">
        <v>189294.18888999999</v>
      </c>
      <c r="G21" s="281">
        <v>121.43510999999999</v>
      </c>
    </row>
    <row r="22" spans="1:7" x14ac:dyDescent="0.2">
      <c r="A22" s="275" t="s">
        <v>1430</v>
      </c>
      <c r="B22" s="275" t="s">
        <v>1431</v>
      </c>
      <c r="C22" s="280" t="s">
        <v>1432</v>
      </c>
      <c r="D22" s="281">
        <v>65897.1198</v>
      </c>
      <c r="E22" s="281">
        <v>51.498530000000002</v>
      </c>
      <c r="F22" s="281">
        <v>59836.841959999998</v>
      </c>
      <c r="G22" s="281">
        <v>38.465040000000002</v>
      </c>
    </row>
    <row r="23" spans="1:7" x14ac:dyDescent="0.2">
      <c r="A23" s="275" t="s">
        <v>1433</v>
      </c>
      <c r="B23" s="275" t="s">
        <v>1434</v>
      </c>
      <c r="C23" s="280" t="s">
        <v>1435</v>
      </c>
      <c r="D23" s="281">
        <v>697.32312999999999</v>
      </c>
      <c r="E23" s="281">
        <v>5.8999999999999999E-3</v>
      </c>
      <c r="F23" s="281">
        <v>632.15530999999999</v>
      </c>
      <c r="G23" s="281">
        <v>5.978E-2</v>
      </c>
    </row>
    <row r="24" spans="1:7" x14ac:dyDescent="0.2">
      <c r="A24" s="275" t="s">
        <v>1436</v>
      </c>
      <c r="B24" s="275" t="s">
        <v>1437</v>
      </c>
      <c r="C24" s="280" t="s">
        <v>1438</v>
      </c>
      <c r="D24" s="281">
        <v>8233.1396700000005</v>
      </c>
      <c r="E24" s="281">
        <v>1.0612900000000001</v>
      </c>
      <c r="F24" s="281">
        <v>7958.9780499999997</v>
      </c>
      <c r="G24" s="281">
        <v>1.9539599999999999</v>
      </c>
    </row>
    <row r="25" spans="1:7" x14ac:dyDescent="0.2">
      <c r="A25" s="275" t="s">
        <v>1439</v>
      </c>
      <c r="B25" s="275" t="s">
        <v>1440</v>
      </c>
      <c r="C25" s="280" t="s">
        <v>1441</v>
      </c>
      <c r="D25" s="281">
        <v>118.44063</v>
      </c>
      <c r="E25" s="281"/>
      <c r="F25" s="281">
        <v>98.414370000000005</v>
      </c>
      <c r="G25" s="281"/>
    </row>
    <row r="26" spans="1:7" x14ac:dyDescent="0.2">
      <c r="A26" s="275" t="s">
        <v>1442</v>
      </c>
      <c r="B26" s="275" t="s">
        <v>1443</v>
      </c>
      <c r="C26" s="280" t="s">
        <v>1444</v>
      </c>
      <c r="D26" s="281"/>
      <c r="E26" s="281"/>
      <c r="F26" s="281"/>
      <c r="G26" s="281"/>
    </row>
    <row r="27" spans="1:7" x14ac:dyDescent="0.2">
      <c r="A27" s="275" t="s">
        <v>1445</v>
      </c>
      <c r="B27" s="275" t="s">
        <v>1446</v>
      </c>
      <c r="C27" s="280" t="s">
        <v>1447</v>
      </c>
      <c r="D27" s="281">
        <v>11.606</v>
      </c>
      <c r="E27" s="281"/>
      <c r="F27" s="281">
        <v>3.3149999999999999</v>
      </c>
      <c r="G27" s="281"/>
    </row>
    <row r="28" spans="1:7" x14ac:dyDescent="0.2">
      <c r="A28" s="275" t="s">
        <v>1448</v>
      </c>
      <c r="B28" s="275" t="s">
        <v>1449</v>
      </c>
      <c r="C28" s="280" t="s">
        <v>1450</v>
      </c>
      <c r="D28" s="281">
        <v>700.28574000000003</v>
      </c>
      <c r="E28" s="281"/>
      <c r="F28" s="281">
        <v>371.63621000000001</v>
      </c>
      <c r="G28" s="281"/>
    </row>
    <row r="29" spans="1:7" x14ac:dyDescent="0.2">
      <c r="A29" s="275" t="s">
        <v>1451</v>
      </c>
      <c r="B29" s="275" t="s">
        <v>1452</v>
      </c>
      <c r="C29" s="280" t="s">
        <v>1453</v>
      </c>
      <c r="D29" s="281"/>
      <c r="E29" s="281"/>
      <c r="F29" s="281">
        <v>1.3</v>
      </c>
      <c r="G29" s="281"/>
    </row>
    <row r="30" spans="1:7" x14ac:dyDescent="0.2">
      <c r="A30" s="275" t="s">
        <v>1454</v>
      </c>
      <c r="B30" s="275" t="s">
        <v>1455</v>
      </c>
      <c r="C30" s="280" t="s">
        <v>1456</v>
      </c>
      <c r="D30" s="281">
        <v>26.512530000000002</v>
      </c>
      <c r="E30" s="281"/>
      <c r="F30" s="281">
        <v>2</v>
      </c>
      <c r="G30" s="281"/>
    </row>
    <row r="31" spans="1:7" x14ac:dyDescent="0.2">
      <c r="A31" s="275" t="s">
        <v>1457</v>
      </c>
      <c r="B31" s="275" t="s">
        <v>1458</v>
      </c>
      <c r="C31" s="280" t="s">
        <v>1459</v>
      </c>
      <c r="D31" s="281"/>
      <c r="E31" s="281"/>
      <c r="F31" s="281"/>
      <c r="G31" s="281"/>
    </row>
    <row r="32" spans="1:7" x14ac:dyDescent="0.2">
      <c r="A32" s="275" t="s">
        <v>1460</v>
      </c>
      <c r="B32" s="275" t="s">
        <v>1461</v>
      </c>
      <c r="C32" s="280" t="s">
        <v>1462</v>
      </c>
      <c r="D32" s="281"/>
      <c r="E32" s="281"/>
      <c r="F32" s="281"/>
      <c r="G32" s="281"/>
    </row>
    <row r="33" spans="1:7" x14ac:dyDescent="0.2">
      <c r="A33" s="275" t="s">
        <v>1463</v>
      </c>
      <c r="B33" s="275" t="s">
        <v>1464</v>
      </c>
      <c r="C33" s="280" t="s">
        <v>1465</v>
      </c>
      <c r="D33" s="281">
        <v>0.76600000000000001</v>
      </c>
      <c r="E33" s="281"/>
      <c r="F33" s="281">
        <v>170.19479999999999</v>
      </c>
      <c r="G33" s="281"/>
    </row>
    <row r="34" spans="1:7" x14ac:dyDescent="0.2">
      <c r="A34" s="275" t="s">
        <v>1466</v>
      </c>
      <c r="B34" s="275" t="s">
        <v>1467</v>
      </c>
      <c r="C34" s="280" t="s">
        <v>1468</v>
      </c>
      <c r="D34" s="281">
        <v>1.6850000000000001</v>
      </c>
      <c r="E34" s="281"/>
      <c r="F34" s="281"/>
      <c r="G34" s="281"/>
    </row>
    <row r="35" spans="1:7" x14ac:dyDescent="0.2">
      <c r="A35" s="275" t="s">
        <v>1469</v>
      </c>
      <c r="B35" s="275" t="s">
        <v>1470</v>
      </c>
      <c r="C35" s="280" t="s">
        <v>1471</v>
      </c>
      <c r="D35" s="281">
        <v>26490.947209999998</v>
      </c>
      <c r="E35" s="281">
        <v>141.29552000000001</v>
      </c>
      <c r="F35" s="281">
        <v>27007.897089999999</v>
      </c>
      <c r="G35" s="281">
        <v>198.21316999999999</v>
      </c>
    </row>
    <row r="36" spans="1:7" x14ac:dyDescent="0.2">
      <c r="A36" s="275" t="s">
        <v>1472</v>
      </c>
      <c r="B36" s="275" t="s">
        <v>1473</v>
      </c>
      <c r="C36" s="280" t="s">
        <v>1474</v>
      </c>
      <c r="D36" s="281"/>
      <c r="E36" s="281"/>
      <c r="F36" s="281"/>
      <c r="G36" s="281"/>
    </row>
    <row r="37" spans="1:7" x14ac:dyDescent="0.2">
      <c r="A37" s="275" t="s">
        <v>1475</v>
      </c>
      <c r="B37" s="275" t="s">
        <v>1476</v>
      </c>
      <c r="C37" s="280" t="s">
        <v>1477</v>
      </c>
      <c r="D37" s="281">
        <v>70.314999999999998</v>
      </c>
      <c r="E37" s="281"/>
      <c r="F37" s="281"/>
      <c r="G37" s="281"/>
    </row>
    <row r="38" spans="1:7" x14ac:dyDescent="0.2">
      <c r="A38" s="275" t="s">
        <v>1478</v>
      </c>
      <c r="B38" s="275" t="s">
        <v>1479</v>
      </c>
      <c r="C38" s="280" t="s">
        <v>1480</v>
      </c>
      <c r="D38" s="281"/>
      <c r="E38" s="281"/>
      <c r="F38" s="281"/>
      <c r="G38" s="281"/>
    </row>
    <row r="39" spans="1:7" x14ac:dyDescent="0.2">
      <c r="A39" s="275" t="s">
        <v>1481</v>
      </c>
      <c r="B39" s="275" t="s">
        <v>1482</v>
      </c>
      <c r="C39" s="280" t="s">
        <v>1483</v>
      </c>
      <c r="D39" s="281"/>
      <c r="E39" s="281"/>
      <c r="F39" s="281"/>
      <c r="G39" s="281"/>
    </row>
    <row r="40" spans="1:7" x14ac:dyDescent="0.2">
      <c r="A40" s="275" t="s">
        <v>1484</v>
      </c>
      <c r="B40" s="275" t="s">
        <v>1485</v>
      </c>
      <c r="C40" s="280" t="s">
        <v>1486</v>
      </c>
      <c r="D40" s="281"/>
      <c r="E40" s="281"/>
      <c r="F40" s="281"/>
      <c r="G40" s="281"/>
    </row>
    <row r="41" spans="1:7" x14ac:dyDescent="0.2">
      <c r="A41" s="275" t="s">
        <v>1487</v>
      </c>
      <c r="B41" s="275" t="s">
        <v>1488</v>
      </c>
      <c r="C41" s="280" t="s">
        <v>1489</v>
      </c>
      <c r="D41" s="281">
        <v>8.7409999999999997</v>
      </c>
      <c r="E41" s="281"/>
      <c r="F41" s="281">
        <v>537.64</v>
      </c>
      <c r="G41" s="281"/>
    </row>
    <row r="42" spans="1:7" x14ac:dyDescent="0.2">
      <c r="A42" s="275" t="s">
        <v>1490</v>
      </c>
      <c r="B42" s="275" t="s">
        <v>1491</v>
      </c>
      <c r="C42" s="280" t="s">
        <v>1492</v>
      </c>
      <c r="D42" s="281">
        <v>13942.8446</v>
      </c>
      <c r="E42" s="281">
        <v>64.215000000000003</v>
      </c>
      <c r="F42" s="281">
        <v>6067.3612899999998</v>
      </c>
      <c r="G42" s="281"/>
    </row>
    <row r="43" spans="1:7" x14ac:dyDescent="0.2">
      <c r="A43" s="275" t="s">
        <v>1493</v>
      </c>
      <c r="B43" s="275" t="s">
        <v>1494</v>
      </c>
      <c r="C43" s="280" t="s">
        <v>1495</v>
      </c>
      <c r="D43" s="281">
        <v>764.26927000000001</v>
      </c>
      <c r="E43" s="281"/>
      <c r="F43" s="281">
        <v>345.76396999999997</v>
      </c>
      <c r="G43" s="281">
        <v>8.1999999999999998E-4</v>
      </c>
    </row>
    <row r="44" spans="1:7" x14ac:dyDescent="0.2">
      <c r="A44" s="1113" t="s">
        <v>992</v>
      </c>
      <c r="B44" s="1113" t="s">
        <v>1496</v>
      </c>
      <c r="C44" s="1134" t="s">
        <v>61</v>
      </c>
      <c r="D44" s="1147">
        <v>346.29273999999998</v>
      </c>
      <c r="E44" s="1147">
        <v>0</v>
      </c>
      <c r="F44" s="1147">
        <v>73.768079999999998</v>
      </c>
      <c r="G44" s="1147">
        <v>0</v>
      </c>
    </row>
    <row r="45" spans="1:7" x14ac:dyDescent="0.2">
      <c r="A45" s="275" t="s">
        <v>994</v>
      </c>
      <c r="B45" s="275" t="s">
        <v>1497</v>
      </c>
      <c r="C45" s="280" t="s">
        <v>1498</v>
      </c>
      <c r="D45" s="281"/>
      <c r="E45" s="281"/>
      <c r="F45" s="281"/>
      <c r="G45" s="281"/>
    </row>
    <row r="46" spans="1:7" x14ac:dyDescent="0.2">
      <c r="A46" s="275" t="s">
        <v>996</v>
      </c>
      <c r="B46" s="275" t="s">
        <v>1499</v>
      </c>
      <c r="C46" s="280" t="s">
        <v>1500</v>
      </c>
      <c r="D46" s="281"/>
      <c r="E46" s="281"/>
      <c r="F46" s="281"/>
      <c r="G46" s="281"/>
    </row>
    <row r="47" spans="1:7" x14ac:dyDescent="0.2">
      <c r="A47" s="275" t="s">
        <v>999</v>
      </c>
      <c r="B47" s="275" t="s">
        <v>1501</v>
      </c>
      <c r="C47" s="280" t="s">
        <v>1502</v>
      </c>
      <c r="D47" s="281">
        <v>264.84593999999998</v>
      </c>
      <c r="E47" s="281"/>
      <c r="F47" s="281">
        <v>7.9204400000000001</v>
      </c>
      <c r="G47" s="281"/>
    </row>
    <row r="48" spans="1:7" x14ac:dyDescent="0.2">
      <c r="A48" s="275" t="s">
        <v>1002</v>
      </c>
      <c r="B48" s="275" t="s">
        <v>1503</v>
      </c>
      <c r="C48" s="280" t="s">
        <v>1504</v>
      </c>
      <c r="D48" s="281"/>
      <c r="E48" s="281"/>
      <c r="F48" s="281"/>
      <c r="G48" s="281"/>
    </row>
    <row r="49" spans="1:7" x14ac:dyDescent="0.2">
      <c r="A49" s="275" t="s">
        <v>1005</v>
      </c>
      <c r="B49" s="275" t="s">
        <v>1505</v>
      </c>
      <c r="C49" s="280" t="s">
        <v>1506</v>
      </c>
      <c r="D49" s="281">
        <v>81.446799999999996</v>
      </c>
      <c r="E49" s="281"/>
      <c r="F49" s="281">
        <v>65.847639999999998</v>
      </c>
      <c r="G49" s="281"/>
    </row>
    <row r="50" spans="1:7" x14ac:dyDescent="0.2">
      <c r="A50" s="1113" t="s">
        <v>1023</v>
      </c>
      <c r="B50" s="1113" t="s">
        <v>1507</v>
      </c>
      <c r="C50" s="1134" t="s">
        <v>61</v>
      </c>
      <c r="D50" s="1147">
        <v>0</v>
      </c>
      <c r="E50" s="1147">
        <v>0</v>
      </c>
      <c r="F50" s="1147">
        <v>0</v>
      </c>
      <c r="G50" s="1147">
        <v>0</v>
      </c>
    </row>
    <row r="51" spans="1:7" x14ac:dyDescent="0.2">
      <c r="A51" s="275" t="s">
        <v>1025</v>
      </c>
      <c r="B51" s="275" t="s">
        <v>1508</v>
      </c>
      <c r="C51" s="280" t="s">
        <v>1509</v>
      </c>
      <c r="D51" s="281"/>
      <c r="E51" s="281"/>
      <c r="F51" s="281"/>
      <c r="G51" s="281"/>
    </row>
    <row r="52" spans="1:7" x14ac:dyDescent="0.2">
      <c r="A52" s="275" t="s">
        <v>1028</v>
      </c>
      <c r="B52" s="275" t="s">
        <v>1510</v>
      </c>
      <c r="C52" s="280" t="s">
        <v>1511</v>
      </c>
      <c r="D52" s="281"/>
      <c r="E52" s="281"/>
      <c r="F52" s="281"/>
      <c r="G52" s="281"/>
    </row>
    <row r="53" spans="1:7" x14ac:dyDescent="0.2">
      <c r="A53" s="1113" t="s">
        <v>1512</v>
      </c>
      <c r="B53" s="1113" t="s">
        <v>1142</v>
      </c>
      <c r="C53" s="1134" t="s">
        <v>61</v>
      </c>
      <c r="D53" s="1147">
        <v>1101.8644200000001</v>
      </c>
      <c r="E53" s="1147">
        <v>20.253599999999999</v>
      </c>
      <c r="F53" s="1147">
        <v>1153.58565</v>
      </c>
      <c r="G53" s="1147">
        <v>-3.2376100000000001</v>
      </c>
    </row>
    <row r="54" spans="1:7" x14ac:dyDescent="0.2">
      <c r="A54" s="275" t="s">
        <v>1513</v>
      </c>
      <c r="B54" s="275" t="s">
        <v>1142</v>
      </c>
      <c r="C54" s="280" t="s">
        <v>1514</v>
      </c>
      <c r="D54" s="281">
        <v>1101.8644200000001</v>
      </c>
      <c r="E54" s="281">
        <v>20.253599999999999</v>
      </c>
      <c r="F54" s="281">
        <v>921.95903999999996</v>
      </c>
      <c r="G54" s="281">
        <v>-48.610999999999997</v>
      </c>
    </row>
    <row r="55" spans="1:7" x14ac:dyDescent="0.2">
      <c r="A55" s="275" t="s">
        <v>1515</v>
      </c>
      <c r="B55" s="275" t="s">
        <v>1516</v>
      </c>
      <c r="C55" s="280" t="s">
        <v>1517</v>
      </c>
      <c r="D55" s="281"/>
      <c r="E55" s="281"/>
      <c r="F55" s="281">
        <v>231.62661</v>
      </c>
      <c r="G55" s="281">
        <v>45.373390000000001</v>
      </c>
    </row>
    <row r="56" spans="1:7" x14ac:dyDescent="0.2">
      <c r="A56" s="1113" t="s">
        <v>1069</v>
      </c>
      <c r="B56" s="1113" t="s">
        <v>1518</v>
      </c>
      <c r="C56" s="1134" t="s">
        <v>61</v>
      </c>
      <c r="D56" s="1147">
        <v>463368.72077999997</v>
      </c>
      <c r="E56" s="1147">
        <v>3262.3419399999998</v>
      </c>
      <c r="F56" s="1147">
        <v>397012.51487999997</v>
      </c>
      <c r="G56" s="1147">
        <v>3007.98326</v>
      </c>
    </row>
    <row r="57" spans="1:7" x14ac:dyDescent="0.2">
      <c r="A57" s="1113" t="s">
        <v>1071</v>
      </c>
      <c r="B57" s="1113" t="s">
        <v>1519</v>
      </c>
      <c r="C57" s="1134" t="s">
        <v>61</v>
      </c>
      <c r="D57" s="1147">
        <v>67507.849289999998</v>
      </c>
      <c r="E57" s="1147">
        <v>3262.3419399999998</v>
      </c>
      <c r="F57" s="1147">
        <v>60340.778509999996</v>
      </c>
      <c r="G57" s="1147">
        <v>3007.98326</v>
      </c>
    </row>
    <row r="58" spans="1:7" x14ac:dyDescent="0.2">
      <c r="A58" s="275" t="s">
        <v>1073</v>
      </c>
      <c r="B58" s="275" t="s">
        <v>1520</v>
      </c>
      <c r="C58" s="280" t="s">
        <v>1521</v>
      </c>
      <c r="D58" s="281">
        <v>929.37762999999995</v>
      </c>
      <c r="E58" s="281"/>
      <c r="F58" s="281">
        <v>883.41368999999997</v>
      </c>
      <c r="G58" s="281"/>
    </row>
    <row r="59" spans="1:7" x14ac:dyDescent="0.2">
      <c r="A59" s="275" t="s">
        <v>1076</v>
      </c>
      <c r="B59" s="275" t="s">
        <v>1522</v>
      </c>
      <c r="C59" s="280" t="s">
        <v>1523</v>
      </c>
      <c r="D59" s="281">
        <v>57900.410479999999</v>
      </c>
      <c r="E59" s="281">
        <v>129.54384999999999</v>
      </c>
      <c r="F59" s="281">
        <v>52488.932200000003</v>
      </c>
      <c r="G59" s="281">
        <v>212.70868999999999</v>
      </c>
    </row>
    <row r="60" spans="1:7" x14ac:dyDescent="0.2">
      <c r="A60" s="275" t="s">
        <v>1079</v>
      </c>
      <c r="B60" s="275" t="s">
        <v>1524</v>
      </c>
      <c r="C60" s="280" t="s">
        <v>1525</v>
      </c>
      <c r="D60" s="281">
        <v>716.62761999999998</v>
      </c>
      <c r="E60" s="281">
        <v>1608.9041400000001</v>
      </c>
      <c r="F60" s="281">
        <v>444.65</v>
      </c>
      <c r="G60" s="281">
        <v>1423.58557</v>
      </c>
    </row>
    <row r="61" spans="1:7" x14ac:dyDescent="0.2">
      <c r="A61" s="275" t="s">
        <v>1082</v>
      </c>
      <c r="B61" s="275" t="s">
        <v>1526</v>
      </c>
      <c r="C61" s="280" t="s">
        <v>1527</v>
      </c>
      <c r="D61" s="281">
        <v>852.50250000000005</v>
      </c>
      <c r="E61" s="281">
        <v>1523.8937100000001</v>
      </c>
      <c r="F61" s="281">
        <v>401.45699999999999</v>
      </c>
      <c r="G61" s="281">
        <v>1371.6890000000001</v>
      </c>
    </row>
    <row r="62" spans="1:7" x14ac:dyDescent="0.2">
      <c r="A62" s="275" t="s">
        <v>1094</v>
      </c>
      <c r="B62" s="275" t="s">
        <v>1528</v>
      </c>
      <c r="C62" s="280" t="s">
        <v>1529</v>
      </c>
      <c r="D62" s="281"/>
      <c r="E62" s="281"/>
      <c r="F62" s="281"/>
      <c r="G62" s="281"/>
    </row>
    <row r="63" spans="1:7" x14ac:dyDescent="0.2">
      <c r="A63" s="275" t="s">
        <v>1097</v>
      </c>
      <c r="B63" s="275" t="s">
        <v>1452</v>
      </c>
      <c r="C63" s="280" t="s">
        <v>1530</v>
      </c>
      <c r="D63" s="281">
        <v>32.954999999999998</v>
      </c>
      <c r="E63" s="281"/>
      <c r="F63" s="281">
        <v>4.9390000000000001</v>
      </c>
      <c r="G63" s="281"/>
    </row>
    <row r="64" spans="1:7" x14ac:dyDescent="0.2">
      <c r="A64" s="275" t="s">
        <v>1100</v>
      </c>
      <c r="B64" s="275" t="s">
        <v>1455</v>
      </c>
      <c r="C64" s="280" t="s">
        <v>1531</v>
      </c>
      <c r="D64" s="281">
        <v>0.5</v>
      </c>
      <c r="E64" s="281"/>
      <c r="F64" s="281"/>
      <c r="G64" s="281"/>
    </row>
    <row r="65" spans="1:7" x14ac:dyDescent="0.2">
      <c r="A65" s="275" t="s">
        <v>1532</v>
      </c>
      <c r="B65" s="275" t="s">
        <v>1533</v>
      </c>
      <c r="C65" s="280" t="s">
        <v>1534</v>
      </c>
      <c r="D65" s="281"/>
      <c r="E65" s="281"/>
      <c r="F65" s="281">
        <v>0.94399999999999995</v>
      </c>
      <c r="G65" s="281"/>
    </row>
    <row r="66" spans="1:7" x14ac:dyDescent="0.2">
      <c r="A66" s="275" t="s">
        <v>1535</v>
      </c>
      <c r="B66" s="275" t="s">
        <v>1536</v>
      </c>
      <c r="C66" s="280" t="s">
        <v>1537</v>
      </c>
      <c r="D66" s="281">
        <v>0.97499999999999998</v>
      </c>
      <c r="E66" s="281"/>
      <c r="F66" s="281"/>
      <c r="G66" s="281"/>
    </row>
    <row r="67" spans="1:7" x14ac:dyDescent="0.2">
      <c r="A67" s="275" t="s">
        <v>1538</v>
      </c>
      <c r="B67" s="275" t="s">
        <v>1539</v>
      </c>
      <c r="C67" s="280" t="s">
        <v>1540</v>
      </c>
      <c r="D67" s="281"/>
      <c r="E67" s="281"/>
      <c r="F67" s="281"/>
      <c r="G67" s="281"/>
    </row>
    <row r="68" spans="1:7" x14ac:dyDescent="0.2">
      <c r="A68" s="275" t="s">
        <v>1541</v>
      </c>
      <c r="B68" s="275" t="s">
        <v>1542</v>
      </c>
      <c r="C68" s="280" t="s">
        <v>1543</v>
      </c>
      <c r="D68" s="281">
        <v>72</v>
      </c>
      <c r="E68" s="281"/>
      <c r="F68" s="281"/>
      <c r="G68" s="281"/>
    </row>
    <row r="69" spans="1:7" x14ac:dyDescent="0.2">
      <c r="A69" s="275" t="s">
        <v>1544</v>
      </c>
      <c r="B69" s="275" t="s">
        <v>1545</v>
      </c>
      <c r="C69" s="280" t="s">
        <v>1546</v>
      </c>
      <c r="D69" s="281"/>
      <c r="E69" s="281"/>
      <c r="F69" s="281"/>
      <c r="G69" s="281"/>
    </row>
    <row r="70" spans="1:7" x14ac:dyDescent="0.2">
      <c r="A70" s="275" t="s">
        <v>1547</v>
      </c>
      <c r="B70" s="275" t="s">
        <v>1548</v>
      </c>
      <c r="C70" s="280" t="s">
        <v>1549</v>
      </c>
      <c r="D70" s="281">
        <v>6059.1802399999997</v>
      </c>
      <c r="E70" s="281"/>
      <c r="F70" s="281">
        <v>4873.2947800000002</v>
      </c>
      <c r="G70" s="281"/>
    </row>
    <row r="71" spans="1:7" x14ac:dyDescent="0.2">
      <c r="A71" s="275" t="s">
        <v>1550</v>
      </c>
      <c r="B71" s="275" t="s">
        <v>1551</v>
      </c>
      <c r="C71" s="280" t="s">
        <v>1552</v>
      </c>
      <c r="D71" s="281">
        <v>943.32082000000003</v>
      </c>
      <c r="E71" s="281">
        <v>2.4000000000000001E-4</v>
      </c>
      <c r="F71" s="281">
        <v>1243.1478400000001</v>
      </c>
      <c r="G71" s="281"/>
    </row>
    <row r="72" spans="1:7" x14ac:dyDescent="0.2">
      <c r="A72" s="1113" t="s">
        <v>1103</v>
      </c>
      <c r="B72" s="1113" t="s">
        <v>1553</v>
      </c>
      <c r="C72" s="1134" t="s">
        <v>61</v>
      </c>
      <c r="D72" s="1147">
        <v>3878.9397199999999</v>
      </c>
      <c r="E72" s="1147">
        <v>0</v>
      </c>
      <c r="F72" s="1147">
        <v>4568.4191099999998</v>
      </c>
      <c r="G72" s="1147">
        <v>0</v>
      </c>
    </row>
    <row r="73" spans="1:7" x14ac:dyDescent="0.2">
      <c r="A73" s="275" t="s">
        <v>1105</v>
      </c>
      <c r="B73" s="275" t="s">
        <v>1554</v>
      </c>
      <c r="C73" s="280" t="s">
        <v>1555</v>
      </c>
      <c r="D73" s="281"/>
      <c r="E73" s="281"/>
      <c r="F73" s="281"/>
      <c r="G73" s="281"/>
    </row>
    <row r="74" spans="1:7" x14ac:dyDescent="0.2">
      <c r="A74" s="275" t="s">
        <v>1108</v>
      </c>
      <c r="B74" s="275" t="s">
        <v>1499</v>
      </c>
      <c r="C74" s="280" t="s">
        <v>1556</v>
      </c>
      <c r="D74" s="281">
        <v>3120.06574</v>
      </c>
      <c r="E74" s="281"/>
      <c r="F74" s="281">
        <v>4542.9455699999999</v>
      </c>
      <c r="G74" s="281"/>
    </row>
    <row r="75" spans="1:7" x14ac:dyDescent="0.2">
      <c r="A75" s="275" t="s">
        <v>1111</v>
      </c>
      <c r="B75" s="275" t="s">
        <v>1557</v>
      </c>
      <c r="C75" s="280" t="s">
        <v>1558</v>
      </c>
      <c r="D75" s="281">
        <v>209.34738999999999</v>
      </c>
      <c r="E75" s="281"/>
      <c r="F75" s="281">
        <v>19.298549999999999</v>
      </c>
      <c r="G75" s="281"/>
    </row>
    <row r="76" spans="1:7" x14ac:dyDescent="0.2">
      <c r="A76" s="275" t="s">
        <v>1114</v>
      </c>
      <c r="B76" s="275" t="s">
        <v>1559</v>
      </c>
      <c r="C76" s="280" t="s">
        <v>1560</v>
      </c>
      <c r="D76" s="281"/>
      <c r="E76" s="281"/>
      <c r="F76" s="281"/>
      <c r="G76" s="281"/>
    </row>
    <row r="77" spans="1:7" x14ac:dyDescent="0.2">
      <c r="A77" s="275" t="s">
        <v>1120</v>
      </c>
      <c r="B77" s="275" t="s">
        <v>1561</v>
      </c>
      <c r="C77" s="280" t="s">
        <v>1562</v>
      </c>
      <c r="D77" s="281">
        <v>549.52659000000006</v>
      </c>
      <c r="E77" s="281"/>
      <c r="F77" s="281">
        <v>6.1749900000000002</v>
      </c>
      <c r="G77" s="281"/>
    </row>
    <row r="78" spans="1:7" x14ac:dyDescent="0.2">
      <c r="A78" s="1113" t="s">
        <v>1563</v>
      </c>
      <c r="B78" s="1113" t="s">
        <v>1564</v>
      </c>
      <c r="C78" s="1134" t="s">
        <v>61</v>
      </c>
      <c r="D78" s="1147">
        <v>391981.93177000002</v>
      </c>
      <c r="E78" s="1147">
        <v>0</v>
      </c>
      <c r="F78" s="1147">
        <v>332103.31725999998</v>
      </c>
      <c r="G78" s="1147">
        <v>0</v>
      </c>
    </row>
    <row r="79" spans="1:7" x14ac:dyDescent="0.2">
      <c r="A79" s="275" t="s">
        <v>1565</v>
      </c>
      <c r="B79" s="275" t="s">
        <v>1566</v>
      </c>
      <c r="C79" s="280" t="s">
        <v>1567</v>
      </c>
      <c r="D79" s="281"/>
      <c r="E79" s="281"/>
      <c r="F79" s="281"/>
      <c r="G79" s="281"/>
    </row>
    <row r="80" spans="1:7" x14ac:dyDescent="0.2">
      <c r="A80" s="275" t="s">
        <v>1568</v>
      </c>
      <c r="B80" s="275" t="s">
        <v>1569</v>
      </c>
      <c r="C80" s="280" t="s">
        <v>1570</v>
      </c>
      <c r="D80" s="281">
        <v>391981.93177000002</v>
      </c>
      <c r="E80" s="281"/>
      <c r="F80" s="281">
        <v>332103.31725999998</v>
      </c>
      <c r="G80" s="281"/>
    </row>
    <row r="81" spans="1:7" x14ac:dyDescent="0.2">
      <c r="A81" s="1113" t="s">
        <v>1230</v>
      </c>
      <c r="B81" s="1113" t="s">
        <v>1571</v>
      </c>
      <c r="C81" s="1134" t="s">
        <v>61</v>
      </c>
      <c r="D81" s="1148">
        <v>0</v>
      </c>
      <c r="E81" s="1148">
        <v>0</v>
      </c>
      <c r="F81" s="1148">
        <v>0</v>
      </c>
      <c r="G81" s="1148">
        <v>0</v>
      </c>
    </row>
    <row r="82" spans="1:7" x14ac:dyDescent="0.2">
      <c r="A82" s="1113" t="s">
        <v>1572</v>
      </c>
      <c r="B82" s="1113" t="s">
        <v>1573</v>
      </c>
      <c r="C82" s="1134" t="s">
        <v>61</v>
      </c>
      <c r="D82" s="1147">
        <v>2685.0152800000001</v>
      </c>
      <c r="E82" s="1147">
        <v>1276.1159500000001</v>
      </c>
      <c r="F82" s="1147">
        <v>4694.0933800000003</v>
      </c>
      <c r="G82" s="1147">
        <v>1030.7302999999999</v>
      </c>
    </row>
    <row r="83" spans="1:7" x14ac:dyDescent="0.2">
      <c r="A83" s="1113" t="s">
        <v>1574</v>
      </c>
      <c r="B83" s="1113" t="s">
        <v>1275</v>
      </c>
      <c r="C83" s="1134" t="s">
        <v>61</v>
      </c>
      <c r="D83" s="1147">
        <v>1583.15086</v>
      </c>
      <c r="E83" s="1147">
        <v>1255.8623500000001</v>
      </c>
      <c r="F83" s="1147">
        <v>3540.5077299999998</v>
      </c>
      <c r="G83" s="1147">
        <v>1033.9679100000001</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3" firstPageNumber="483" orientation="portrait" useFirstPageNumber="1" r:id="rId1"/>
  <headerFooter>
    <oddHeader>&amp;L&amp;"Tahoma,Kurzíva"Závěrečný účet Moravskoslezského kraje za rok 2024&amp;R&amp;"Tahoma,Kurzíva"Tabulka č. 45</oddHeader>
    <oddFooter>&amp;C&amp;"Tahoma,Obyčejné"&amp;P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8AE66-462A-469C-99EA-2F446E5E18AA}">
  <dimension ref="A1:G140"/>
  <sheetViews>
    <sheetView showGridLines="0" zoomScaleNormal="100" zoomScaleSheetLayoutView="100" workbookViewId="0">
      <selection activeCell="H4" sqref="H4"/>
    </sheetView>
  </sheetViews>
  <sheetFormatPr defaultColWidth="9.28515625" defaultRowHeight="12.75" x14ac:dyDescent="0.2"/>
  <cols>
    <col min="1" max="1" width="7" style="194" customWidth="1"/>
    <col min="2" max="2" width="45.42578125" style="194" customWidth="1"/>
    <col min="3" max="3" width="8.7109375" style="117" customWidth="1"/>
    <col min="4" max="7" width="13.85546875" style="242" customWidth="1"/>
    <col min="8" max="16384" width="9.28515625" style="194"/>
  </cols>
  <sheetData>
    <row r="1" spans="1:7" ht="18" customHeight="1" x14ac:dyDescent="0.2">
      <c r="A1" s="1449" t="s">
        <v>4770</v>
      </c>
      <c r="B1" s="1449"/>
      <c r="C1" s="1449"/>
      <c r="D1" s="1449"/>
      <c r="E1" s="1449"/>
      <c r="F1" s="1449"/>
      <c r="G1" s="1449"/>
    </row>
    <row r="2" spans="1:7" ht="18" customHeight="1" x14ac:dyDescent="0.2">
      <c r="A2" s="1449" t="s">
        <v>1575</v>
      </c>
      <c r="B2" s="1449"/>
      <c r="C2" s="1449"/>
      <c r="D2" s="1449"/>
      <c r="E2" s="1449"/>
      <c r="F2" s="1449"/>
      <c r="G2" s="1449"/>
    </row>
    <row r="4" spans="1:7" x14ac:dyDescent="0.2">
      <c r="A4" s="192"/>
      <c r="B4" s="192"/>
      <c r="C4" s="193"/>
      <c r="D4" s="1111">
        <v>1</v>
      </c>
      <c r="E4" s="1111">
        <v>2</v>
      </c>
      <c r="F4" s="1111">
        <v>3</v>
      </c>
      <c r="G4" s="1111">
        <v>4</v>
      </c>
    </row>
    <row r="5" spans="1:7" s="197" customFormat="1" ht="12.75" customHeight="1" x14ac:dyDescent="0.2">
      <c r="A5" s="1450" t="s">
        <v>952</v>
      </c>
      <c r="B5" s="1451"/>
      <c r="C5" s="1456" t="s">
        <v>953</v>
      </c>
      <c r="D5" s="1462" t="s">
        <v>954</v>
      </c>
      <c r="E5" s="1463"/>
      <c r="F5" s="1463"/>
      <c r="G5" s="1464"/>
    </row>
    <row r="6" spans="1:7" s="195" customFormat="1" x14ac:dyDescent="0.2">
      <c r="A6" s="1452"/>
      <c r="B6" s="1453"/>
      <c r="C6" s="1457"/>
      <c r="D6" s="1465" t="s">
        <v>955</v>
      </c>
      <c r="E6" s="1466"/>
      <c r="F6" s="1467"/>
      <c r="G6" s="1468" t="s">
        <v>956</v>
      </c>
    </row>
    <row r="7" spans="1:7" s="195" customFormat="1" x14ac:dyDescent="0.2">
      <c r="A7" s="1454"/>
      <c r="B7" s="1455"/>
      <c r="C7" s="1461"/>
      <c r="D7" s="1128" t="s">
        <v>957</v>
      </c>
      <c r="E7" s="1128" t="s">
        <v>958</v>
      </c>
      <c r="F7" s="1128" t="s">
        <v>959</v>
      </c>
      <c r="G7" s="1469"/>
    </row>
    <row r="8" spans="1:7" s="195" customFormat="1" x14ac:dyDescent="0.2">
      <c r="A8" s="1129"/>
      <c r="B8" s="1129" t="s">
        <v>960</v>
      </c>
      <c r="C8" s="1130" t="s">
        <v>61</v>
      </c>
      <c r="D8" s="1115">
        <v>4626046.4693999998</v>
      </c>
      <c r="E8" s="1115">
        <v>1248968.61274</v>
      </c>
      <c r="F8" s="1115">
        <v>3377077.85666</v>
      </c>
      <c r="G8" s="1115">
        <v>3026857.4703600002</v>
      </c>
    </row>
    <row r="9" spans="1:7" s="198" customFormat="1" x14ac:dyDescent="0.2">
      <c r="A9" s="1129" t="s">
        <v>961</v>
      </c>
      <c r="B9" s="1129" t="s">
        <v>962</v>
      </c>
      <c r="C9" s="1130" t="s">
        <v>61</v>
      </c>
      <c r="D9" s="1115">
        <v>4036499.4153</v>
      </c>
      <c r="E9" s="1115">
        <v>1248968.61274</v>
      </c>
      <c r="F9" s="1115">
        <v>2787530.8025600002</v>
      </c>
      <c r="G9" s="1115">
        <v>2401442.3136700001</v>
      </c>
    </row>
    <row r="10" spans="1:7" s="198" customFormat="1" x14ac:dyDescent="0.2">
      <c r="A10" s="1129" t="s">
        <v>963</v>
      </c>
      <c r="B10" s="1129" t="s">
        <v>964</v>
      </c>
      <c r="C10" s="1130" t="s">
        <v>61</v>
      </c>
      <c r="D10" s="1115">
        <v>8957.2020799999991</v>
      </c>
      <c r="E10" s="1115">
        <v>6937.7183599999998</v>
      </c>
      <c r="F10" s="1115">
        <v>2019.4837199999999</v>
      </c>
      <c r="G10" s="1115">
        <v>1333.1092599999999</v>
      </c>
    </row>
    <row r="11" spans="1:7" x14ac:dyDescent="0.2">
      <c r="A11" s="275" t="s">
        <v>965</v>
      </c>
      <c r="B11" s="275" t="s">
        <v>966</v>
      </c>
      <c r="C11" s="280" t="s">
        <v>967</v>
      </c>
      <c r="D11" s="286">
        <v>70</v>
      </c>
      <c r="E11" s="286">
        <v>70</v>
      </c>
      <c r="F11" s="286">
        <v>0</v>
      </c>
      <c r="G11" s="286">
        <v>0</v>
      </c>
    </row>
    <row r="12" spans="1:7" x14ac:dyDescent="0.2">
      <c r="A12" s="275" t="s">
        <v>968</v>
      </c>
      <c r="B12" s="275" t="s">
        <v>969</v>
      </c>
      <c r="C12" s="280" t="s">
        <v>970</v>
      </c>
      <c r="D12" s="276">
        <v>961.75536999999997</v>
      </c>
      <c r="E12" s="286">
        <v>568.20654000000002</v>
      </c>
      <c r="F12" s="276">
        <v>393.54883000000001</v>
      </c>
      <c r="G12" s="286">
        <v>352.77526</v>
      </c>
    </row>
    <row r="13" spans="1:7" x14ac:dyDescent="0.2">
      <c r="A13" s="275" t="s">
        <v>971</v>
      </c>
      <c r="B13" s="275" t="s">
        <v>972</v>
      </c>
      <c r="C13" s="280" t="s">
        <v>973</v>
      </c>
      <c r="D13" s="276"/>
      <c r="E13" s="286">
        <v>0</v>
      </c>
      <c r="F13" s="276"/>
      <c r="G13" s="286">
        <v>0</v>
      </c>
    </row>
    <row r="14" spans="1:7" x14ac:dyDescent="0.2">
      <c r="A14" s="275" t="s">
        <v>974</v>
      </c>
      <c r="B14" s="275" t="s">
        <v>975</v>
      </c>
      <c r="C14" s="280" t="s">
        <v>976</v>
      </c>
      <c r="D14" s="276"/>
      <c r="E14" s="286">
        <v>0</v>
      </c>
      <c r="F14" s="276"/>
      <c r="G14" s="286">
        <v>0</v>
      </c>
    </row>
    <row r="15" spans="1:7" x14ac:dyDescent="0.2">
      <c r="A15" s="275" t="s">
        <v>977</v>
      </c>
      <c r="B15" s="275" t="s">
        <v>978</v>
      </c>
      <c r="C15" s="280" t="s">
        <v>979</v>
      </c>
      <c r="D15" s="276">
        <v>6026.8098200000004</v>
      </c>
      <c r="E15" s="286">
        <v>6026.8098200000004</v>
      </c>
      <c r="F15" s="276"/>
      <c r="G15" s="286">
        <v>0</v>
      </c>
    </row>
    <row r="16" spans="1:7" x14ac:dyDescent="0.2">
      <c r="A16" s="275" t="s">
        <v>980</v>
      </c>
      <c r="B16" s="275" t="s">
        <v>981</v>
      </c>
      <c r="C16" s="280" t="s">
        <v>982</v>
      </c>
      <c r="D16" s="276">
        <v>904.05688999999995</v>
      </c>
      <c r="E16" s="286">
        <v>272.702</v>
      </c>
      <c r="F16" s="276">
        <v>631.35488999999995</v>
      </c>
      <c r="G16" s="286">
        <v>225.53399999999999</v>
      </c>
    </row>
    <row r="17" spans="1:7" x14ac:dyDescent="0.2">
      <c r="A17" s="275" t="s">
        <v>983</v>
      </c>
      <c r="B17" s="275" t="s">
        <v>984</v>
      </c>
      <c r="C17" s="280" t="s">
        <v>985</v>
      </c>
      <c r="D17" s="276">
        <v>994.58</v>
      </c>
      <c r="E17" s="286">
        <v>0</v>
      </c>
      <c r="F17" s="276">
        <v>994.58</v>
      </c>
      <c r="G17" s="286">
        <v>754.8</v>
      </c>
    </row>
    <row r="18" spans="1:7" x14ac:dyDescent="0.2">
      <c r="A18" s="275" t="s">
        <v>986</v>
      </c>
      <c r="B18" s="275" t="s">
        <v>987</v>
      </c>
      <c r="C18" s="280" t="s">
        <v>988</v>
      </c>
      <c r="D18" s="276"/>
      <c r="E18" s="286">
        <v>0</v>
      </c>
      <c r="F18" s="276"/>
      <c r="G18" s="286">
        <v>0</v>
      </c>
    </row>
    <row r="19" spans="1:7" x14ac:dyDescent="0.2">
      <c r="A19" s="277" t="s">
        <v>989</v>
      </c>
      <c r="B19" s="275" t="s">
        <v>990</v>
      </c>
      <c r="C19" s="280" t="s">
        <v>991</v>
      </c>
      <c r="D19" s="276"/>
      <c r="E19" s="286">
        <v>0</v>
      </c>
      <c r="F19" s="276"/>
      <c r="G19" s="286">
        <v>0</v>
      </c>
    </row>
    <row r="20" spans="1:7" x14ac:dyDescent="0.2">
      <c r="A20" s="1129" t="s">
        <v>992</v>
      </c>
      <c r="B20" s="1129" t="s">
        <v>993</v>
      </c>
      <c r="C20" s="1130" t="s">
        <v>61</v>
      </c>
      <c r="D20" s="1115">
        <v>4027526.9238300002</v>
      </c>
      <c r="E20" s="1115">
        <v>1242030.89438</v>
      </c>
      <c r="F20" s="1115">
        <v>2785496.0294499998</v>
      </c>
      <c r="G20" s="1115">
        <v>2399843.0290000001</v>
      </c>
    </row>
    <row r="21" spans="1:7" s="198" customFormat="1" x14ac:dyDescent="0.2">
      <c r="A21" s="275" t="s">
        <v>994</v>
      </c>
      <c r="B21" s="275" t="s">
        <v>272</v>
      </c>
      <c r="C21" s="280" t="s">
        <v>995</v>
      </c>
      <c r="D21" s="286">
        <v>84119.838390000004</v>
      </c>
      <c r="E21" s="286">
        <v>0</v>
      </c>
      <c r="F21" s="286">
        <v>84119.838390000004</v>
      </c>
      <c r="G21" s="286">
        <v>79591.622390000004</v>
      </c>
    </row>
    <row r="22" spans="1:7" x14ac:dyDescent="0.2">
      <c r="A22" s="275" t="s">
        <v>996</v>
      </c>
      <c r="B22" s="275" t="s">
        <v>997</v>
      </c>
      <c r="C22" s="280" t="s">
        <v>998</v>
      </c>
      <c r="D22" s="276">
        <v>937.07500000000005</v>
      </c>
      <c r="E22" s="286">
        <v>0</v>
      </c>
      <c r="F22" s="276">
        <v>937.07500000000005</v>
      </c>
      <c r="G22" s="286">
        <v>810.07500000000005</v>
      </c>
    </row>
    <row r="23" spans="1:7" x14ac:dyDescent="0.2">
      <c r="A23" s="275" t="s">
        <v>999</v>
      </c>
      <c r="B23" s="275" t="s">
        <v>1000</v>
      </c>
      <c r="C23" s="280" t="s">
        <v>1001</v>
      </c>
      <c r="D23" s="276">
        <v>3099665.0760900001</v>
      </c>
      <c r="E23" s="286">
        <v>596208.01240999997</v>
      </c>
      <c r="F23" s="276">
        <v>2503457.0636800001</v>
      </c>
      <c r="G23" s="286">
        <v>2160869.9212799999</v>
      </c>
    </row>
    <row r="24" spans="1:7" ht="21" x14ac:dyDescent="0.2">
      <c r="A24" s="275" t="s">
        <v>1002</v>
      </c>
      <c r="B24" s="275" t="s">
        <v>1003</v>
      </c>
      <c r="C24" s="280" t="s">
        <v>1004</v>
      </c>
      <c r="D24" s="276">
        <v>325857.32767000003</v>
      </c>
      <c r="E24" s="286">
        <v>187918.88949</v>
      </c>
      <c r="F24" s="276">
        <v>137938.43818</v>
      </c>
      <c r="G24" s="286">
        <v>123174.45798000001</v>
      </c>
    </row>
    <row r="25" spans="1:7" x14ac:dyDescent="0.2">
      <c r="A25" s="275" t="s">
        <v>1005</v>
      </c>
      <c r="B25" s="275" t="s">
        <v>1006</v>
      </c>
      <c r="C25" s="280" t="s">
        <v>1007</v>
      </c>
      <c r="D25" s="276"/>
      <c r="E25" s="286">
        <v>0</v>
      </c>
      <c r="F25" s="276"/>
      <c r="G25" s="286">
        <v>0</v>
      </c>
    </row>
    <row r="26" spans="1:7" x14ac:dyDescent="0.2">
      <c r="A26" s="275" t="s">
        <v>1008</v>
      </c>
      <c r="B26" s="275" t="s">
        <v>1009</v>
      </c>
      <c r="C26" s="280" t="s">
        <v>1010</v>
      </c>
      <c r="D26" s="276">
        <v>457874.46847999998</v>
      </c>
      <c r="E26" s="286">
        <v>457874.46847999998</v>
      </c>
      <c r="F26" s="276"/>
      <c r="G26" s="286">
        <v>0</v>
      </c>
    </row>
    <row r="27" spans="1:7" x14ac:dyDescent="0.2">
      <c r="A27" s="275" t="s">
        <v>1011</v>
      </c>
      <c r="B27" s="275" t="s">
        <v>1012</v>
      </c>
      <c r="C27" s="280" t="s">
        <v>1013</v>
      </c>
      <c r="D27" s="276">
        <v>57.4</v>
      </c>
      <c r="E27" s="286">
        <v>29.524000000000001</v>
      </c>
      <c r="F27" s="276">
        <v>27.876000000000001</v>
      </c>
      <c r="G27" s="286">
        <v>0.62</v>
      </c>
    </row>
    <row r="28" spans="1:7" x14ac:dyDescent="0.2">
      <c r="A28" s="275" t="s">
        <v>1014</v>
      </c>
      <c r="B28" s="275" t="s">
        <v>1015</v>
      </c>
      <c r="C28" s="280" t="s">
        <v>1016</v>
      </c>
      <c r="D28" s="276">
        <v>58811.315519999996</v>
      </c>
      <c r="E28" s="286">
        <v>0</v>
      </c>
      <c r="F28" s="276">
        <v>58811.315519999996</v>
      </c>
      <c r="G28" s="286">
        <v>35396.332349999997</v>
      </c>
    </row>
    <row r="29" spans="1:7" x14ac:dyDescent="0.2">
      <c r="A29" s="275" t="s">
        <v>1017</v>
      </c>
      <c r="B29" s="275" t="s">
        <v>1018</v>
      </c>
      <c r="C29" s="280" t="s">
        <v>1019</v>
      </c>
      <c r="D29" s="276">
        <v>204.42268000000001</v>
      </c>
      <c r="E29" s="286">
        <v>0</v>
      </c>
      <c r="F29" s="276">
        <v>204.42268000000001</v>
      </c>
      <c r="G29" s="286">
        <v>0</v>
      </c>
    </row>
    <row r="30" spans="1:7" x14ac:dyDescent="0.2">
      <c r="A30" s="277" t="s">
        <v>1020</v>
      </c>
      <c r="B30" s="275" t="s">
        <v>1021</v>
      </c>
      <c r="C30" s="280" t="s">
        <v>1022</v>
      </c>
      <c r="D30" s="276"/>
      <c r="E30" s="276"/>
      <c r="F30" s="276"/>
      <c r="G30" s="276"/>
    </row>
    <row r="31" spans="1:7" x14ac:dyDescent="0.2">
      <c r="A31" s="1129" t="s">
        <v>1023</v>
      </c>
      <c r="B31" s="1129" t="s">
        <v>1024</v>
      </c>
      <c r="C31" s="1130" t="s">
        <v>61</v>
      </c>
      <c r="D31" s="1115">
        <v>13.857480000000001</v>
      </c>
      <c r="E31" s="1115">
        <v>0</v>
      </c>
      <c r="F31" s="1115">
        <v>13.857480000000001</v>
      </c>
      <c r="G31" s="1115">
        <v>13.4373</v>
      </c>
    </row>
    <row r="32" spans="1:7" x14ac:dyDescent="0.2">
      <c r="A32" s="275" t="s">
        <v>1025</v>
      </c>
      <c r="B32" s="275" t="s">
        <v>1026</v>
      </c>
      <c r="C32" s="280" t="s">
        <v>1027</v>
      </c>
      <c r="D32" s="286">
        <v>0</v>
      </c>
      <c r="E32" s="286">
        <v>0</v>
      </c>
      <c r="F32" s="286">
        <v>0</v>
      </c>
      <c r="G32" s="286">
        <v>0</v>
      </c>
    </row>
    <row r="33" spans="1:7" s="198" customFormat="1" x14ac:dyDescent="0.2">
      <c r="A33" s="275" t="s">
        <v>1028</v>
      </c>
      <c r="B33" s="275" t="s">
        <v>1029</v>
      </c>
      <c r="C33" s="280" t="s">
        <v>1030</v>
      </c>
      <c r="D33" s="286">
        <v>0</v>
      </c>
      <c r="E33" s="286">
        <v>0</v>
      </c>
      <c r="F33" s="286">
        <v>0</v>
      </c>
      <c r="G33" s="286">
        <v>0</v>
      </c>
    </row>
    <row r="34" spans="1:7" x14ac:dyDescent="0.2">
      <c r="A34" s="275" t="s">
        <v>1031</v>
      </c>
      <c r="B34" s="275" t="s">
        <v>1032</v>
      </c>
      <c r="C34" s="280" t="s">
        <v>1033</v>
      </c>
      <c r="D34" s="286">
        <v>0</v>
      </c>
      <c r="E34" s="286">
        <v>0</v>
      </c>
      <c r="F34" s="286">
        <v>0</v>
      </c>
      <c r="G34" s="286">
        <v>0</v>
      </c>
    </row>
    <row r="35" spans="1:7" x14ac:dyDescent="0.2">
      <c r="A35" s="275" t="s">
        <v>1037</v>
      </c>
      <c r="B35" s="275" t="s">
        <v>1038</v>
      </c>
      <c r="C35" s="280" t="s">
        <v>1039</v>
      </c>
      <c r="D35" s="276"/>
      <c r="E35" s="286">
        <v>0</v>
      </c>
      <c r="F35" s="276"/>
      <c r="G35" s="286">
        <v>0</v>
      </c>
    </row>
    <row r="36" spans="1:7" x14ac:dyDescent="0.2">
      <c r="A36" s="275" t="s">
        <v>1040</v>
      </c>
      <c r="B36" s="275" t="s">
        <v>1041</v>
      </c>
      <c r="C36" s="280" t="s">
        <v>1042</v>
      </c>
      <c r="D36" s="276">
        <v>13.857480000000001</v>
      </c>
      <c r="E36" s="286">
        <v>0</v>
      </c>
      <c r="F36" s="276">
        <v>13.857480000000001</v>
      </c>
      <c r="G36" s="286">
        <v>13.4373</v>
      </c>
    </row>
    <row r="37" spans="1:7" x14ac:dyDescent="0.2">
      <c r="A37" s="1129" t="s">
        <v>1049</v>
      </c>
      <c r="B37" s="1129" t="s">
        <v>1050</v>
      </c>
      <c r="C37" s="1130" t="s">
        <v>61</v>
      </c>
      <c r="D37" s="1115">
        <v>1.43191</v>
      </c>
      <c r="E37" s="1115">
        <v>0</v>
      </c>
      <c r="F37" s="1115">
        <v>1.43191</v>
      </c>
      <c r="G37" s="1115">
        <v>252.73811000000001</v>
      </c>
    </row>
    <row r="38" spans="1:7" x14ac:dyDescent="0.2">
      <c r="A38" s="275" t="s">
        <v>1051</v>
      </c>
      <c r="B38" s="275" t="s">
        <v>1052</v>
      </c>
      <c r="C38" s="280" t="s">
        <v>1053</v>
      </c>
      <c r="D38" s="276"/>
      <c r="E38" s="286">
        <v>0</v>
      </c>
      <c r="F38" s="276"/>
      <c r="G38" s="286">
        <v>0</v>
      </c>
    </row>
    <row r="39" spans="1:7" x14ac:dyDescent="0.2">
      <c r="A39" s="275" t="s">
        <v>1054</v>
      </c>
      <c r="B39" s="275" t="s">
        <v>1055</v>
      </c>
      <c r="C39" s="280" t="s">
        <v>1056</v>
      </c>
      <c r="D39" s="276"/>
      <c r="E39" s="286">
        <v>0</v>
      </c>
      <c r="F39" s="276"/>
      <c r="G39" s="286">
        <v>0</v>
      </c>
    </row>
    <row r="40" spans="1:7" x14ac:dyDescent="0.2">
      <c r="A40" s="275" t="s">
        <v>1057</v>
      </c>
      <c r="B40" s="275" t="s">
        <v>1058</v>
      </c>
      <c r="C40" s="280" t="s">
        <v>1059</v>
      </c>
      <c r="D40" s="276">
        <v>0.83191000000000004</v>
      </c>
      <c r="E40" s="286">
        <v>0</v>
      </c>
      <c r="F40" s="276">
        <v>0.83191000000000004</v>
      </c>
      <c r="G40" s="286">
        <v>2.1381100000000002</v>
      </c>
    </row>
    <row r="41" spans="1:7" s="198" customFormat="1" x14ac:dyDescent="0.2">
      <c r="A41" s="275" t="s">
        <v>1063</v>
      </c>
      <c r="B41" s="275" t="s">
        <v>1064</v>
      </c>
      <c r="C41" s="280" t="s">
        <v>1065</v>
      </c>
      <c r="D41" s="276">
        <v>0.6</v>
      </c>
      <c r="E41" s="286">
        <v>0</v>
      </c>
      <c r="F41" s="276">
        <v>0.6</v>
      </c>
      <c r="G41" s="286">
        <v>250.6</v>
      </c>
    </row>
    <row r="42" spans="1:7" s="198" customFormat="1" x14ac:dyDescent="0.2">
      <c r="A42" s="275" t="s">
        <v>1066</v>
      </c>
      <c r="B42" s="279" t="s">
        <v>1067</v>
      </c>
      <c r="C42" s="283" t="s">
        <v>1068</v>
      </c>
      <c r="D42" s="276"/>
      <c r="E42" s="286">
        <v>0</v>
      </c>
      <c r="F42" s="276"/>
      <c r="G42" s="286">
        <v>0</v>
      </c>
    </row>
    <row r="43" spans="1:7" x14ac:dyDescent="0.2">
      <c r="A43" s="1129" t="s">
        <v>1069</v>
      </c>
      <c r="B43" s="1129" t="s">
        <v>1070</v>
      </c>
      <c r="C43" s="1130" t="s">
        <v>61</v>
      </c>
      <c r="D43" s="1115">
        <v>589547.05409999995</v>
      </c>
      <c r="E43" s="1115">
        <v>0</v>
      </c>
      <c r="F43" s="1115">
        <v>589547.05409999995</v>
      </c>
      <c r="G43" s="1115">
        <v>625415.15668999997</v>
      </c>
    </row>
    <row r="44" spans="1:7" x14ac:dyDescent="0.2">
      <c r="A44" s="1113" t="s">
        <v>1071</v>
      </c>
      <c r="B44" s="1113" t="s">
        <v>1072</v>
      </c>
      <c r="C44" s="1134" t="s">
        <v>61</v>
      </c>
      <c r="D44" s="1115">
        <v>8040.1528799999996</v>
      </c>
      <c r="E44" s="1115">
        <v>0</v>
      </c>
      <c r="F44" s="1115">
        <v>8040.1528799999996</v>
      </c>
      <c r="G44" s="1115">
        <v>8099.1861099999996</v>
      </c>
    </row>
    <row r="45" spans="1:7" x14ac:dyDescent="0.2">
      <c r="A45" s="275" t="s">
        <v>1073</v>
      </c>
      <c r="B45" s="275" t="s">
        <v>1074</v>
      </c>
      <c r="C45" s="280" t="s">
        <v>1075</v>
      </c>
      <c r="D45" s="276"/>
      <c r="E45" s="286">
        <v>0</v>
      </c>
      <c r="F45" s="276"/>
      <c r="G45" s="286">
        <v>0</v>
      </c>
    </row>
    <row r="46" spans="1:7" x14ac:dyDescent="0.2">
      <c r="A46" s="275" t="s">
        <v>1076</v>
      </c>
      <c r="B46" s="275" t="s">
        <v>1077</v>
      </c>
      <c r="C46" s="280" t="s">
        <v>1078</v>
      </c>
      <c r="D46" s="276">
        <v>7893.3131999999996</v>
      </c>
      <c r="E46" s="286">
        <v>0</v>
      </c>
      <c r="F46" s="276">
        <v>7893.3131999999996</v>
      </c>
      <c r="G46" s="286">
        <v>7975.8334199999999</v>
      </c>
    </row>
    <row r="47" spans="1:7" x14ac:dyDescent="0.2">
      <c r="A47" s="275" t="s">
        <v>1079</v>
      </c>
      <c r="B47" s="275" t="s">
        <v>1080</v>
      </c>
      <c r="C47" s="280" t="s">
        <v>1081</v>
      </c>
      <c r="D47" s="276">
        <v>0.53444999999999998</v>
      </c>
      <c r="E47" s="286">
        <v>0</v>
      </c>
      <c r="F47" s="276">
        <v>0.53444999999999998</v>
      </c>
      <c r="G47" s="286">
        <v>0</v>
      </c>
    </row>
    <row r="48" spans="1:7" x14ac:dyDescent="0.2">
      <c r="A48" s="275" t="s">
        <v>1082</v>
      </c>
      <c r="B48" s="275" t="s">
        <v>1083</v>
      </c>
      <c r="C48" s="280" t="s">
        <v>1084</v>
      </c>
      <c r="D48" s="276"/>
      <c r="E48" s="286">
        <v>0</v>
      </c>
      <c r="F48" s="276"/>
      <c r="G48" s="286">
        <v>0</v>
      </c>
    </row>
    <row r="49" spans="1:7" x14ac:dyDescent="0.2">
      <c r="A49" s="275" t="s">
        <v>1085</v>
      </c>
      <c r="B49" s="275" t="s">
        <v>1086</v>
      </c>
      <c r="C49" s="280" t="s">
        <v>1087</v>
      </c>
      <c r="D49" s="276"/>
      <c r="E49" s="286">
        <v>0</v>
      </c>
      <c r="F49" s="276"/>
      <c r="G49" s="286">
        <v>0</v>
      </c>
    </row>
    <row r="50" spans="1:7" x14ac:dyDescent="0.2">
      <c r="A50" s="275" t="s">
        <v>1088</v>
      </c>
      <c r="B50" s="275" t="s">
        <v>1089</v>
      </c>
      <c r="C50" s="280" t="s">
        <v>1090</v>
      </c>
      <c r="D50" s="276">
        <v>138.70523</v>
      </c>
      <c r="E50" s="286">
        <v>0</v>
      </c>
      <c r="F50" s="276">
        <v>138.70523</v>
      </c>
      <c r="G50" s="286">
        <v>115.75269</v>
      </c>
    </row>
    <row r="51" spans="1:7" x14ac:dyDescent="0.2">
      <c r="A51" s="275" t="s">
        <v>1091</v>
      </c>
      <c r="B51" s="275" t="s">
        <v>1092</v>
      </c>
      <c r="C51" s="280" t="s">
        <v>1093</v>
      </c>
      <c r="D51" s="276"/>
      <c r="E51" s="286">
        <v>0</v>
      </c>
      <c r="F51" s="276"/>
      <c r="G51" s="286">
        <v>0</v>
      </c>
    </row>
    <row r="52" spans="1:7" x14ac:dyDescent="0.2">
      <c r="A52" s="275" t="s">
        <v>1094</v>
      </c>
      <c r="B52" s="275" t="s">
        <v>1095</v>
      </c>
      <c r="C52" s="280" t="s">
        <v>1096</v>
      </c>
      <c r="D52" s="276"/>
      <c r="E52" s="286">
        <v>0</v>
      </c>
      <c r="F52" s="276"/>
      <c r="G52" s="286">
        <v>0</v>
      </c>
    </row>
    <row r="53" spans="1:7" s="198" customFormat="1" x14ac:dyDescent="0.2">
      <c r="A53" s="275" t="s">
        <v>1097</v>
      </c>
      <c r="B53" s="275" t="s">
        <v>1098</v>
      </c>
      <c r="C53" s="280" t="s">
        <v>1099</v>
      </c>
      <c r="D53" s="276"/>
      <c r="E53" s="286">
        <v>0</v>
      </c>
      <c r="F53" s="276"/>
      <c r="G53" s="286">
        <v>0</v>
      </c>
    </row>
    <row r="54" spans="1:7" x14ac:dyDescent="0.2">
      <c r="A54" s="279" t="s">
        <v>1100</v>
      </c>
      <c r="B54" s="279" t="s">
        <v>1101</v>
      </c>
      <c r="C54" s="283" t="s">
        <v>1102</v>
      </c>
      <c r="D54" s="276">
        <v>7.6</v>
      </c>
      <c r="E54" s="286">
        <v>0</v>
      </c>
      <c r="F54" s="276">
        <v>7.6</v>
      </c>
      <c r="G54" s="286">
        <v>7.6</v>
      </c>
    </row>
    <row r="55" spans="1:7" x14ac:dyDescent="0.2">
      <c r="A55" s="1113" t="s">
        <v>1103</v>
      </c>
      <c r="B55" s="1113" t="s">
        <v>1104</v>
      </c>
      <c r="C55" s="1134" t="s">
        <v>61</v>
      </c>
      <c r="D55" s="1115">
        <v>83838.653019999998</v>
      </c>
      <c r="E55" s="1115">
        <v>0</v>
      </c>
      <c r="F55" s="1115">
        <v>83838.653019999998</v>
      </c>
      <c r="G55" s="1115">
        <v>169678.77697000001</v>
      </c>
    </row>
    <row r="56" spans="1:7" x14ac:dyDescent="0.2">
      <c r="A56" s="1120" t="s">
        <v>1105</v>
      </c>
      <c r="B56" s="1120" t="s">
        <v>1106</v>
      </c>
      <c r="C56" s="1137" t="s">
        <v>1107</v>
      </c>
      <c r="D56" s="276">
        <v>17647.92467</v>
      </c>
      <c r="E56" s="286">
        <v>0</v>
      </c>
      <c r="F56" s="276">
        <v>17647.92467</v>
      </c>
      <c r="G56" s="286">
        <v>12148.56868</v>
      </c>
    </row>
    <row r="57" spans="1:7" x14ac:dyDescent="0.2">
      <c r="A57" s="275" t="s">
        <v>1114</v>
      </c>
      <c r="B57" s="275" t="s">
        <v>1115</v>
      </c>
      <c r="C57" s="280" t="s">
        <v>1116</v>
      </c>
      <c r="D57" s="276">
        <v>6555.87255</v>
      </c>
      <c r="E57" s="286">
        <v>0</v>
      </c>
      <c r="F57" s="276">
        <v>6555.87255</v>
      </c>
      <c r="G57" s="286">
        <v>3350.1454600000002</v>
      </c>
    </row>
    <row r="58" spans="1:7" x14ac:dyDescent="0.2">
      <c r="A58" s="275" t="s">
        <v>1117</v>
      </c>
      <c r="B58" s="275" t="s">
        <v>1118</v>
      </c>
      <c r="C58" s="280" t="s">
        <v>1119</v>
      </c>
      <c r="D58" s="276">
        <v>956.69881999999996</v>
      </c>
      <c r="E58" s="286">
        <v>0</v>
      </c>
      <c r="F58" s="276">
        <v>956.69881999999996</v>
      </c>
      <c r="G58" s="286">
        <v>913.17534999999998</v>
      </c>
    </row>
    <row r="59" spans="1:7" x14ac:dyDescent="0.2">
      <c r="A59" s="275" t="s">
        <v>1120</v>
      </c>
      <c r="B59" s="275" t="s">
        <v>1121</v>
      </c>
      <c r="C59" s="280" t="s">
        <v>1122</v>
      </c>
      <c r="D59" s="276"/>
      <c r="E59" s="286">
        <v>0</v>
      </c>
      <c r="F59" s="276"/>
      <c r="G59" s="286">
        <v>0</v>
      </c>
    </row>
    <row r="60" spans="1:7" x14ac:dyDescent="0.2">
      <c r="A60" s="275" t="s">
        <v>1129</v>
      </c>
      <c r="B60" s="275" t="s">
        <v>1130</v>
      </c>
      <c r="C60" s="280" t="s">
        <v>1131</v>
      </c>
      <c r="D60" s="276">
        <v>187.52799999999999</v>
      </c>
      <c r="E60" s="286">
        <v>0</v>
      </c>
      <c r="F60" s="276">
        <v>187.52799999999999</v>
      </c>
      <c r="G60" s="286">
        <v>251.7533</v>
      </c>
    </row>
    <row r="61" spans="1:7" x14ac:dyDescent="0.2">
      <c r="A61" s="275" t="s">
        <v>1132</v>
      </c>
      <c r="B61" s="275" t="s">
        <v>1133</v>
      </c>
      <c r="C61" s="280" t="s">
        <v>1134</v>
      </c>
      <c r="D61" s="286">
        <v>0</v>
      </c>
      <c r="E61" s="286">
        <v>0</v>
      </c>
      <c r="F61" s="286">
        <v>0</v>
      </c>
      <c r="G61" s="286">
        <v>0</v>
      </c>
    </row>
    <row r="62" spans="1:7" x14ac:dyDescent="0.2">
      <c r="A62" s="275" t="s">
        <v>1135</v>
      </c>
      <c r="B62" s="275" t="s">
        <v>1136</v>
      </c>
      <c r="C62" s="280" t="s">
        <v>1137</v>
      </c>
      <c r="D62" s="286">
        <v>0</v>
      </c>
      <c r="E62" s="286">
        <v>0</v>
      </c>
      <c r="F62" s="286">
        <v>0</v>
      </c>
      <c r="G62" s="286">
        <v>0</v>
      </c>
    </row>
    <row r="63" spans="1:7" x14ac:dyDescent="0.2">
      <c r="A63" s="275" t="s">
        <v>1138</v>
      </c>
      <c r="B63" s="275" t="s">
        <v>1139</v>
      </c>
      <c r="C63" s="280" t="s">
        <v>1140</v>
      </c>
      <c r="D63" s="286">
        <v>0</v>
      </c>
      <c r="E63" s="286">
        <v>0</v>
      </c>
      <c r="F63" s="286">
        <v>0</v>
      </c>
      <c r="G63" s="286">
        <v>0</v>
      </c>
    </row>
    <row r="64" spans="1:7" x14ac:dyDescent="0.2">
      <c r="A64" s="275" t="s">
        <v>1141</v>
      </c>
      <c r="B64" s="275" t="s">
        <v>1142</v>
      </c>
      <c r="C64" s="280" t="s">
        <v>1143</v>
      </c>
      <c r="D64" s="286">
        <v>77.284999999999997</v>
      </c>
      <c r="E64" s="286">
        <v>0</v>
      </c>
      <c r="F64" s="286">
        <v>77.284999999999997</v>
      </c>
      <c r="G64" s="286">
        <v>168.08500000000001</v>
      </c>
    </row>
    <row r="65" spans="1:7" x14ac:dyDescent="0.2">
      <c r="A65" s="275" t="s">
        <v>1144</v>
      </c>
      <c r="B65" s="275" t="s">
        <v>1145</v>
      </c>
      <c r="C65" s="280" t="s">
        <v>1146</v>
      </c>
      <c r="D65" s="286">
        <v>0</v>
      </c>
      <c r="E65" s="286">
        <v>0</v>
      </c>
      <c r="F65" s="286">
        <v>0</v>
      </c>
      <c r="G65" s="286">
        <v>0</v>
      </c>
    </row>
    <row r="66" spans="1:7" x14ac:dyDescent="0.2">
      <c r="A66" s="275" t="s">
        <v>1147</v>
      </c>
      <c r="B66" s="275" t="s">
        <v>62</v>
      </c>
      <c r="C66" s="280" t="s">
        <v>1148</v>
      </c>
      <c r="D66" s="286">
        <v>0</v>
      </c>
      <c r="E66" s="286">
        <v>0</v>
      </c>
      <c r="F66" s="286">
        <v>0</v>
      </c>
      <c r="G66" s="286">
        <v>0</v>
      </c>
    </row>
    <row r="67" spans="1:7" x14ac:dyDescent="0.2">
      <c r="A67" s="275" t="s">
        <v>1149</v>
      </c>
      <c r="B67" s="275" t="s">
        <v>1150</v>
      </c>
      <c r="C67" s="280" t="s">
        <v>1151</v>
      </c>
      <c r="D67" s="286">
        <v>0</v>
      </c>
      <c r="E67" s="286">
        <v>0</v>
      </c>
      <c r="F67" s="286">
        <v>0</v>
      </c>
      <c r="G67" s="286">
        <v>0</v>
      </c>
    </row>
    <row r="68" spans="1:7" x14ac:dyDescent="0.2">
      <c r="A68" s="275" t="s">
        <v>1152</v>
      </c>
      <c r="B68" s="275" t="s">
        <v>1153</v>
      </c>
      <c r="C68" s="280" t="s">
        <v>1154</v>
      </c>
      <c r="D68" s="286">
        <v>125.04900000000001</v>
      </c>
      <c r="E68" s="286">
        <v>0</v>
      </c>
      <c r="F68" s="286">
        <v>125.04900000000001</v>
      </c>
      <c r="G68" s="286">
        <v>15</v>
      </c>
    </row>
    <row r="69" spans="1:7" x14ac:dyDescent="0.2">
      <c r="A69" s="275" t="s">
        <v>1155</v>
      </c>
      <c r="B69" s="275" t="s">
        <v>1156</v>
      </c>
      <c r="C69" s="280" t="s">
        <v>1157</v>
      </c>
      <c r="D69" s="286">
        <v>43.076500000000003</v>
      </c>
      <c r="E69" s="286">
        <v>0</v>
      </c>
      <c r="F69" s="286">
        <v>43.076500000000003</v>
      </c>
      <c r="G69" s="286">
        <v>5192.59</v>
      </c>
    </row>
    <row r="70" spans="1:7" x14ac:dyDescent="0.2">
      <c r="A70" s="275" t="s">
        <v>1173</v>
      </c>
      <c r="B70" s="275" t="s">
        <v>1174</v>
      </c>
      <c r="C70" s="280" t="s">
        <v>1175</v>
      </c>
      <c r="D70" s="286">
        <v>0</v>
      </c>
      <c r="E70" s="286">
        <v>0</v>
      </c>
      <c r="F70" s="286">
        <v>0</v>
      </c>
      <c r="G70" s="286">
        <v>0</v>
      </c>
    </row>
    <row r="71" spans="1:7" x14ac:dyDescent="0.2">
      <c r="A71" s="275" t="s">
        <v>1179</v>
      </c>
      <c r="B71" s="275" t="s">
        <v>1180</v>
      </c>
      <c r="C71" s="280" t="s">
        <v>1181</v>
      </c>
      <c r="D71" s="286">
        <v>2226.60988</v>
      </c>
      <c r="E71" s="286">
        <v>0</v>
      </c>
      <c r="F71" s="286">
        <v>2226.60988</v>
      </c>
      <c r="G71" s="286">
        <v>1522.5382500000001</v>
      </c>
    </row>
    <row r="72" spans="1:7" x14ac:dyDescent="0.2">
      <c r="A72" s="275" t="s">
        <v>1182</v>
      </c>
      <c r="B72" s="275" t="s">
        <v>1183</v>
      </c>
      <c r="C72" s="280" t="s">
        <v>1184</v>
      </c>
      <c r="D72" s="286">
        <v>1244.1679999999999</v>
      </c>
      <c r="E72" s="286">
        <v>0</v>
      </c>
      <c r="F72" s="286">
        <v>1244.1679999999999</v>
      </c>
      <c r="G72" s="286">
        <v>878.15036999999995</v>
      </c>
    </row>
    <row r="73" spans="1:7" x14ac:dyDescent="0.2">
      <c r="A73" s="275" t="s">
        <v>1185</v>
      </c>
      <c r="B73" s="275" t="s">
        <v>1186</v>
      </c>
      <c r="C73" s="280" t="s">
        <v>1187</v>
      </c>
      <c r="D73" s="286">
        <v>49464.400809999999</v>
      </c>
      <c r="E73" s="286">
        <v>0</v>
      </c>
      <c r="F73" s="286">
        <v>49464.400809999999</v>
      </c>
      <c r="G73" s="286">
        <v>136899.09</v>
      </c>
    </row>
    <row r="74" spans="1:7" x14ac:dyDescent="0.2">
      <c r="A74" s="1141" t="s">
        <v>1188</v>
      </c>
      <c r="B74" s="1141" t="s">
        <v>1189</v>
      </c>
      <c r="C74" s="1142" t="s">
        <v>1190</v>
      </c>
      <c r="D74" s="1143">
        <v>5310.0397899999998</v>
      </c>
      <c r="E74" s="1143">
        <v>0</v>
      </c>
      <c r="F74" s="1143">
        <v>5310.0397899999998</v>
      </c>
      <c r="G74" s="1143">
        <v>8339.6805600000007</v>
      </c>
    </row>
    <row r="75" spans="1:7" ht="12.75" customHeight="1" x14ac:dyDescent="0.2">
      <c r="A75" s="1129" t="s">
        <v>1191</v>
      </c>
      <c r="B75" s="1129" t="s">
        <v>1192</v>
      </c>
      <c r="C75" s="1130" t="s">
        <v>61</v>
      </c>
      <c r="D75" s="1115">
        <v>497668.24819999997</v>
      </c>
      <c r="E75" s="1115">
        <v>0</v>
      </c>
      <c r="F75" s="1115">
        <v>497668.24819999997</v>
      </c>
      <c r="G75" s="1115">
        <v>447637.19361000002</v>
      </c>
    </row>
    <row r="76" spans="1:7" ht="12.75" customHeight="1" x14ac:dyDescent="0.2">
      <c r="A76" s="279" t="s">
        <v>1193</v>
      </c>
      <c r="B76" s="279" t="s">
        <v>1194</v>
      </c>
      <c r="C76" s="283" t="s">
        <v>1195</v>
      </c>
      <c r="D76" s="276"/>
      <c r="E76" s="276"/>
      <c r="F76" s="276"/>
      <c r="G76" s="276"/>
    </row>
    <row r="77" spans="1:7" x14ac:dyDescent="0.2">
      <c r="A77" s="275" t="s">
        <v>1196</v>
      </c>
      <c r="B77" s="275" t="s">
        <v>1197</v>
      </c>
      <c r="C77" s="280" t="s">
        <v>1198</v>
      </c>
      <c r="D77" s="276"/>
      <c r="E77" s="276"/>
      <c r="F77" s="276"/>
      <c r="G77" s="276"/>
    </row>
    <row r="78" spans="1:7" x14ac:dyDescent="0.2">
      <c r="A78" s="275" t="s">
        <v>1199</v>
      </c>
      <c r="B78" s="275" t="s">
        <v>1200</v>
      </c>
      <c r="C78" s="280" t="s">
        <v>1201</v>
      </c>
      <c r="D78" s="276"/>
      <c r="E78" s="276"/>
      <c r="F78" s="276"/>
      <c r="G78" s="276"/>
    </row>
    <row r="79" spans="1:7" s="195" customFormat="1" ht="12.75" customHeight="1" x14ac:dyDescent="0.2">
      <c r="A79" s="275" t="s">
        <v>1202</v>
      </c>
      <c r="B79" s="275" t="s">
        <v>1203</v>
      </c>
      <c r="C79" s="280" t="s">
        <v>1204</v>
      </c>
      <c r="D79" s="276">
        <v>1787.1663799999999</v>
      </c>
      <c r="E79" s="276"/>
      <c r="F79" s="276">
        <v>1787.1663799999999</v>
      </c>
      <c r="G79" s="276">
        <v>6816.3123900000001</v>
      </c>
    </row>
    <row r="80" spans="1:7" s="195" customFormat="1" x14ac:dyDescent="0.2">
      <c r="A80" s="275" t="s">
        <v>1205</v>
      </c>
      <c r="B80" s="275" t="s">
        <v>1206</v>
      </c>
      <c r="C80" s="280" t="s">
        <v>1207</v>
      </c>
      <c r="D80" s="276">
        <v>49689.688679999999</v>
      </c>
      <c r="E80" s="276"/>
      <c r="F80" s="276">
        <v>49689.688679999999</v>
      </c>
      <c r="G80" s="276">
        <v>47472.736859999997</v>
      </c>
    </row>
    <row r="81" spans="1:7" s="198" customFormat="1" x14ac:dyDescent="0.2">
      <c r="A81" s="275" t="s">
        <v>1208</v>
      </c>
      <c r="B81" s="275" t="s">
        <v>1209</v>
      </c>
      <c r="C81" s="280" t="s">
        <v>1210</v>
      </c>
      <c r="D81" s="276">
        <v>430023.58441000001</v>
      </c>
      <c r="E81" s="276"/>
      <c r="F81" s="276">
        <v>430023.58441000001</v>
      </c>
      <c r="G81" s="276">
        <v>376008.81253</v>
      </c>
    </row>
    <row r="82" spans="1:7" s="198" customFormat="1" x14ac:dyDescent="0.2">
      <c r="A82" s="275" t="s">
        <v>1211</v>
      </c>
      <c r="B82" s="275" t="s">
        <v>1212</v>
      </c>
      <c r="C82" s="280" t="s">
        <v>1213</v>
      </c>
      <c r="D82" s="276">
        <v>12761.429330000001</v>
      </c>
      <c r="E82" s="276"/>
      <c r="F82" s="276">
        <v>12761.429330000001</v>
      </c>
      <c r="G82" s="276">
        <v>14432.99193</v>
      </c>
    </row>
    <row r="83" spans="1:7" x14ac:dyDescent="0.2">
      <c r="A83" s="275" t="s">
        <v>1220</v>
      </c>
      <c r="B83" s="275" t="s">
        <v>1221</v>
      </c>
      <c r="C83" s="280" t="s">
        <v>1222</v>
      </c>
      <c r="D83" s="276">
        <v>29.0444</v>
      </c>
      <c r="E83" s="276"/>
      <c r="F83" s="276">
        <v>29.0444</v>
      </c>
      <c r="G83" s="276">
        <v>37.491900000000001</v>
      </c>
    </row>
    <row r="84" spans="1:7" x14ac:dyDescent="0.2">
      <c r="A84" s="275" t="s">
        <v>1223</v>
      </c>
      <c r="B84" s="275" t="s">
        <v>1224</v>
      </c>
      <c r="C84" s="280" t="s">
        <v>1225</v>
      </c>
      <c r="D84" s="276"/>
      <c r="E84" s="276"/>
      <c r="F84" s="276"/>
      <c r="G84" s="276"/>
    </row>
    <row r="85" spans="1:7" x14ac:dyDescent="0.2">
      <c r="A85" s="1117" t="s">
        <v>1226</v>
      </c>
      <c r="B85" s="1117" t="s">
        <v>1227</v>
      </c>
      <c r="C85" s="1118" t="s">
        <v>1228</v>
      </c>
      <c r="D85" s="1119">
        <v>3377.335</v>
      </c>
      <c r="E85" s="1119"/>
      <c r="F85" s="1119">
        <v>3377.335</v>
      </c>
      <c r="G85" s="1119">
        <v>2868.848</v>
      </c>
    </row>
    <row r="86" spans="1:7" x14ac:dyDescent="0.2">
      <c r="A86" s="255"/>
      <c r="B86" s="255"/>
      <c r="C86" s="255"/>
      <c r="D86" s="256"/>
      <c r="E86" s="257"/>
      <c r="F86" s="256"/>
      <c r="G86" s="256"/>
    </row>
    <row r="87" spans="1:7" x14ac:dyDescent="0.2">
      <c r="A87" s="255"/>
      <c r="B87" s="255"/>
      <c r="C87" s="255"/>
      <c r="D87" s="256"/>
      <c r="E87" s="257"/>
      <c r="F87" s="256"/>
      <c r="G87" s="256"/>
    </row>
    <row r="88" spans="1:7" s="198" customFormat="1" ht="13.5" customHeight="1" x14ac:dyDescent="0.2">
      <c r="A88" s="481"/>
      <c r="B88" s="254"/>
      <c r="C88" s="386"/>
      <c r="D88" s="1122">
        <v>1</v>
      </c>
      <c r="E88" s="1122">
        <v>2</v>
      </c>
      <c r="F88" s="249"/>
      <c r="G88" s="250"/>
    </row>
    <row r="89" spans="1:7" x14ac:dyDescent="0.2">
      <c r="A89" s="1450" t="s">
        <v>952</v>
      </c>
      <c r="B89" s="1451"/>
      <c r="C89" s="1456" t="s">
        <v>953</v>
      </c>
      <c r="D89" s="1447" t="s">
        <v>954</v>
      </c>
      <c r="E89" s="1448"/>
      <c r="F89" s="249"/>
      <c r="G89" s="250"/>
    </row>
    <row r="90" spans="1:7" x14ac:dyDescent="0.2">
      <c r="A90" s="1454"/>
      <c r="B90" s="1455"/>
      <c r="C90" s="1461"/>
      <c r="D90" s="1123" t="s">
        <v>955</v>
      </c>
      <c r="E90" s="1124" t="s">
        <v>956</v>
      </c>
      <c r="F90" s="249"/>
      <c r="G90" s="250"/>
    </row>
    <row r="91" spans="1:7" x14ac:dyDescent="0.2">
      <c r="A91" s="1129"/>
      <c r="B91" s="1129" t="s">
        <v>1229</v>
      </c>
      <c r="C91" s="1130" t="s">
        <v>61</v>
      </c>
      <c r="D91" s="1115">
        <v>3377077.85666</v>
      </c>
      <c r="E91" s="1115">
        <v>3026857.4703600002</v>
      </c>
      <c r="F91" s="247"/>
      <c r="G91" s="248"/>
    </row>
    <row r="92" spans="1:7" x14ac:dyDescent="0.2">
      <c r="A92" s="1129" t="s">
        <v>1230</v>
      </c>
      <c r="B92" s="1129" t="s">
        <v>1231</v>
      </c>
      <c r="C92" s="1130" t="s">
        <v>61</v>
      </c>
      <c r="D92" s="1115">
        <v>3043582.1030899999</v>
      </c>
      <c r="E92" s="1115">
        <v>2674008.7560800002</v>
      </c>
      <c r="F92" s="247"/>
      <c r="G92" s="248"/>
    </row>
    <row r="93" spans="1:7" x14ac:dyDescent="0.2">
      <c r="A93" s="1129" t="s">
        <v>1232</v>
      </c>
      <c r="B93" s="1129" t="s">
        <v>1233</v>
      </c>
      <c r="C93" s="1130" t="s">
        <v>61</v>
      </c>
      <c r="D93" s="1115">
        <v>2805880.9154400001</v>
      </c>
      <c r="E93" s="1115">
        <v>2419458.9939600001</v>
      </c>
      <c r="F93" s="247"/>
      <c r="G93" s="248"/>
    </row>
    <row r="94" spans="1:7" s="198" customFormat="1" x14ac:dyDescent="0.2">
      <c r="A94" s="275" t="s">
        <v>1234</v>
      </c>
      <c r="B94" s="275" t="s">
        <v>1235</v>
      </c>
      <c r="C94" s="280" t="s">
        <v>1236</v>
      </c>
      <c r="D94" s="276">
        <v>2159885.3364800001</v>
      </c>
      <c r="E94" s="276">
        <v>1825733.24172</v>
      </c>
      <c r="F94" s="249"/>
      <c r="G94" s="250"/>
    </row>
    <row r="95" spans="1:7" x14ac:dyDescent="0.2">
      <c r="A95" s="275" t="s">
        <v>1237</v>
      </c>
      <c r="B95" s="275" t="s">
        <v>1238</v>
      </c>
      <c r="C95" s="280" t="s">
        <v>1239</v>
      </c>
      <c r="D95" s="286">
        <v>649555.78015999997</v>
      </c>
      <c r="E95" s="286">
        <v>595607.64014000003</v>
      </c>
      <c r="F95" s="249"/>
      <c r="G95" s="244"/>
    </row>
    <row r="96" spans="1:7" x14ac:dyDescent="0.2">
      <c r="A96" s="275" t="s">
        <v>1240</v>
      </c>
      <c r="B96" s="275" t="s">
        <v>1241</v>
      </c>
      <c r="C96" s="280" t="s">
        <v>1242</v>
      </c>
      <c r="D96" s="286">
        <v>0</v>
      </c>
      <c r="E96" s="286">
        <v>0</v>
      </c>
      <c r="F96" s="251"/>
      <c r="G96" s="244"/>
    </row>
    <row r="97" spans="1:7" x14ac:dyDescent="0.2">
      <c r="A97" s="275" t="s">
        <v>1243</v>
      </c>
      <c r="B97" s="275" t="s">
        <v>1244</v>
      </c>
      <c r="C97" s="280" t="s">
        <v>1245</v>
      </c>
      <c r="D97" s="286">
        <v>0</v>
      </c>
      <c r="E97" s="286">
        <v>0</v>
      </c>
      <c r="F97" s="251"/>
      <c r="G97" s="244"/>
    </row>
    <row r="98" spans="1:7" s="198" customFormat="1" x14ac:dyDescent="0.2">
      <c r="A98" s="275" t="s">
        <v>1246</v>
      </c>
      <c r="B98" s="275" t="s">
        <v>1247</v>
      </c>
      <c r="C98" s="280" t="s">
        <v>1248</v>
      </c>
      <c r="D98" s="286">
        <v>0</v>
      </c>
      <c r="E98" s="286">
        <v>0</v>
      </c>
      <c r="F98" s="251"/>
      <c r="G98" s="244"/>
    </row>
    <row r="99" spans="1:7" s="198" customFormat="1" x14ac:dyDescent="0.2">
      <c r="A99" s="275" t="s">
        <v>1249</v>
      </c>
      <c r="B99" s="275" t="s">
        <v>1250</v>
      </c>
      <c r="C99" s="280" t="s">
        <v>1251</v>
      </c>
      <c r="D99" s="286">
        <v>-3560.2012</v>
      </c>
      <c r="E99" s="286">
        <v>-1881.8878999999999</v>
      </c>
      <c r="F99" s="251"/>
      <c r="G99" s="244"/>
    </row>
    <row r="100" spans="1:7" x14ac:dyDescent="0.2">
      <c r="A100" s="1129" t="s">
        <v>1252</v>
      </c>
      <c r="B100" s="1129" t="s">
        <v>1253</v>
      </c>
      <c r="C100" s="1130" t="s">
        <v>61</v>
      </c>
      <c r="D100" s="1115">
        <v>241740.34392000001</v>
      </c>
      <c r="E100" s="1115">
        <v>253956.45839000001</v>
      </c>
      <c r="F100" s="247"/>
      <c r="G100" s="248"/>
    </row>
    <row r="101" spans="1:7" s="198" customFormat="1" x14ac:dyDescent="0.2">
      <c r="A101" s="275" t="s">
        <v>1254</v>
      </c>
      <c r="B101" s="275" t="s">
        <v>1255</v>
      </c>
      <c r="C101" s="280" t="s">
        <v>1256</v>
      </c>
      <c r="D101" s="276">
        <v>8718.0961200000002</v>
      </c>
      <c r="E101" s="276">
        <v>8712.0961200000002</v>
      </c>
      <c r="F101" s="249"/>
      <c r="G101" s="250"/>
    </row>
    <row r="102" spans="1:7" x14ac:dyDescent="0.2">
      <c r="A102" s="275" t="s">
        <v>1257</v>
      </c>
      <c r="B102" s="275" t="s">
        <v>1258</v>
      </c>
      <c r="C102" s="280" t="s">
        <v>1259</v>
      </c>
      <c r="D102" s="286">
        <v>13228.57382</v>
      </c>
      <c r="E102" s="286">
        <v>15155.31013</v>
      </c>
      <c r="F102" s="249"/>
      <c r="G102" s="250"/>
    </row>
    <row r="103" spans="1:7" ht="12.75" customHeight="1" x14ac:dyDescent="0.2">
      <c r="A103" s="275" t="s">
        <v>1260</v>
      </c>
      <c r="B103" s="275" t="s">
        <v>1261</v>
      </c>
      <c r="C103" s="280" t="s">
        <v>1262</v>
      </c>
      <c r="D103" s="286">
        <v>44052.64806</v>
      </c>
      <c r="E103" s="286">
        <v>43674.764329999998</v>
      </c>
      <c r="F103" s="249"/>
      <c r="G103" s="250"/>
    </row>
    <row r="104" spans="1:7" x14ac:dyDescent="0.2">
      <c r="A104" s="275" t="s">
        <v>1263</v>
      </c>
      <c r="B104" s="275" t="s">
        <v>1264</v>
      </c>
      <c r="C104" s="280" t="s">
        <v>1265</v>
      </c>
      <c r="D104" s="286">
        <v>21573.2323</v>
      </c>
      <c r="E104" s="286">
        <v>20034.258269999998</v>
      </c>
      <c r="F104" s="251"/>
      <c r="G104" s="244"/>
    </row>
    <row r="105" spans="1:7" x14ac:dyDescent="0.2">
      <c r="A105" s="275" t="s">
        <v>1266</v>
      </c>
      <c r="B105" s="275" t="s">
        <v>1267</v>
      </c>
      <c r="C105" s="280" t="s">
        <v>1268</v>
      </c>
      <c r="D105" s="286">
        <v>154167.79362000001</v>
      </c>
      <c r="E105" s="286">
        <v>166380.02953999999</v>
      </c>
      <c r="F105" s="249"/>
      <c r="G105" s="250"/>
    </row>
    <row r="106" spans="1:7" x14ac:dyDescent="0.2">
      <c r="A106" s="1129" t="s">
        <v>1272</v>
      </c>
      <c r="B106" s="1129" t="s">
        <v>1273</v>
      </c>
      <c r="C106" s="1130" t="s">
        <v>61</v>
      </c>
      <c r="D106" s="1115">
        <v>-4039.1562699999999</v>
      </c>
      <c r="E106" s="1115">
        <v>593.30372999999997</v>
      </c>
      <c r="F106" s="249"/>
      <c r="G106" s="244"/>
    </row>
    <row r="107" spans="1:7" s="198" customFormat="1" x14ac:dyDescent="0.2">
      <c r="A107" s="275" t="s">
        <v>1274</v>
      </c>
      <c r="B107" s="275" t="s">
        <v>1275</v>
      </c>
      <c r="C107" s="280" t="s">
        <v>61</v>
      </c>
      <c r="D107" s="276">
        <v>-4248.5762699999996</v>
      </c>
      <c r="E107" s="276">
        <v>383.88373000000001</v>
      </c>
      <c r="F107" s="251"/>
      <c r="G107" s="250"/>
    </row>
    <row r="108" spans="1:7" x14ac:dyDescent="0.2">
      <c r="A108" s="275" t="s">
        <v>1276</v>
      </c>
      <c r="B108" s="275" t="s">
        <v>1277</v>
      </c>
      <c r="C108" s="280" t="s">
        <v>1278</v>
      </c>
      <c r="D108" s="286">
        <v>0</v>
      </c>
      <c r="E108" s="286">
        <v>0</v>
      </c>
      <c r="F108" s="251"/>
      <c r="G108" s="244"/>
    </row>
    <row r="109" spans="1:7" x14ac:dyDescent="0.2">
      <c r="A109" s="275" t="s">
        <v>1279</v>
      </c>
      <c r="B109" s="275" t="s">
        <v>1280</v>
      </c>
      <c r="C109" s="280" t="s">
        <v>1281</v>
      </c>
      <c r="D109" s="286">
        <v>209.42</v>
      </c>
      <c r="E109" s="286">
        <v>209.42</v>
      </c>
      <c r="F109" s="247"/>
      <c r="G109" s="248"/>
    </row>
    <row r="110" spans="1:7" x14ac:dyDescent="0.2">
      <c r="A110" s="1129" t="s">
        <v>1282</v>
      </c>
      <c r="B110" s="1129" t="s">
        <v>1283</v>
      </c>
      <c r="C110" s="1130" t="s">
        <v>61</v>
      </c>
      <c r="D110" s="1115">
        <v>333495.75357</v>
      </c>
      <c r="E110" s="1115">
        <v>352848.71428000001</v>
      </c>
      <c r="F110" s="247"/>
      <c r="G110" s="248"/>
    </row>
    <row r="111" spans="1:7" ht="12.75" customHeight="1" x14ac:dyDescent="0.2">
      <c r="A111" s="1129" t="s">
        <v>1284</v>
      </c>
      <c r="B111" s="1129" t="s">
        <v>1285</v>
      </c>
      <c r="C111" s="1130" t="s">
        <v>61</v>
      </c>
      <c r="D111" s="1115">
        <v>0</v>
      </c>
      <c r="E111" s="1115">
        <v>0</v>
      </c>
      <c r="F111" s="251"/>
      <c r="G111" s="244"/>
    </row>
    <row r="112" spans="1:7" ht="12.75" customHeight="1" x14ac:dyDescent="0.2">
      <c r="A112" s="275" t="s">
        <v>1286</v>
      </c>
      <c r="B112" s="275" t="s">
        <v>1285</v>
      </c>
      <c r="C112" s="280" t="s">
        <v>1287</v>
      </c>
      <c r="D112" s="276"/>
      <c r="E112" s="276"/>
      <c r="F112" s="247"/>
      <c r="G112" s="248"/>
    </row>
    <row r="113" spans="1:7" ht="12.75" customHeight="1" x14ac:dyDescent="0.2">
      <c r="A113" s="1129" t="s">
        <v>1288</v>
      </c>
      <c r="B113" s="1129" t="s">
        <v>1289</v>
      </c>
      <c r="C113" s="1130" t="s">
        <v>61</v>
      </c>
      <c r="D113" s="1115">
        <v>26264.41372</v>
      </c>
      <c r="E113" s="1115">
        <v>46532.5</v>
      </c>
      <c r="F113" s="251"/>
      <c r="G113" s="244"/>
    </row>
    <row r="114" spans="1:7" ht="12.75" customHeight="1" x14ac:dyDescent="0.2">
      <c r="A114" s="275" t="s">
        <v>1290</v>
      </c>
      <c r="B114" s="275" t="s">
        <v>1291</v>
      </c>
      <c r="C114" s="280" t="s">
        <v>1292</v>
      </c>
      <c r="D114" s="276"/>
      <c r="E114" s="276"/>
      <c r="F114" s="251"/>
      <c r="G114" s="244"/>
    </row>
    <row r="115" spans="1:7" ht="12.75" customHeight="1" x14ac:dyDescent="0.2">
      <c r="A115" s="275" t="s">
        <v>1293</v>
      </c>
      <c r="B115" s="275" t="s">
        <v>1294</v>
      </c>
      <c r="C115" s="280" t="s">
        <v>1295</v>
      </c>
      <c r="D115" s="286">
        <v>0</v>
      </c>
      <c r="E115" s="286">
        <v>0</v>
      </c>
      <c r="F115" s="251"/>
      <c r="G115" s="244"/>
    </row>
    <row r="116" spans="1:7" ht="12.75" customHeight="1" x14ac:dyDescent="0.2">
      <c r="A116" s="275" t="s">
        <v>1299</v>
      </c>
      <c r="B116" s="275" t="s">
        <v>1300</v>
      </c>
      <c r="C116" s="280" t="s">
        <v>1301</v>
      </c>
      <c r="D116" s="286">
        <v>0</v>
      </c>
      <c r="E116" s="286">
        <v>0</v>
      </c>
      <c r="F116" s="251"/>
      <c r="G116" s="244"/>
    </row>
    <row r="117" spans="1:7" ht="12.75" customHeight="1" x14ac:dyDescent="0.2">
      <c r="A117" s="275" t="s">
        <v>1308</v>
      </c>
      <c r="B117" s="275" t="s">
        <v>1309</v>
      </c>
      <c r="C117" s="280" t="s">
        <v>1310</v>
      </c>
      <c r="D117" s="286">
        <v>0</v>
      </c>
      <c r="E117" s="286">
        <v>0</v>
      </c>
      <c r="F117" s="247"/>
      <c r="G117" s="248"/>
    </row>
    <row r="118" spans="1:7" ht="12.75" customHeight="1" x14ac:dyDescent="0.2">
      <c r="A118" s="275" t="s">
        <v>1311</v>
      </c>
      <c r="B118" s="275" t="s">
        <v>1312</v>
      </c>
      <c r="C118" s="280" t="s">
        <v>1313</v>
      </c>
      <c r="D118" s="286">
        <v>26264.41372</v>
      </c>
      <c r="E118" s="286">
        <v>46532.5</v>
      </c>
      <c r="F118" s="251"/>
      <c r="G118" s="244"/>
    </row>
    <row r="119" spans="1:7" ht="12.75" customHeight="1" x14ac:dyDescent="0.2">
      <c r="A119" s="1129" t="s">
        <v>1314</v>
      </c>
      <c r="B119" s="1129" t="s">
        <v>1315</v>
      </c>
      <c r="C119" s="1130" t="s">
        <v>61</v>
      </c>
      <c r="D119" s="1115">
        <v>307231.33984999999</v>
      </c>
      <c r="E119" s="1115">
        <v>306316.21428000001</v>
      </c>
      <c r="F119" s="251"/>
      <c r="G119" s="244"/>
    </row>
    <row r="120" spans="1:7" ht="12.75" customHeight="1" x14ac:dyDescent="0.2">
      <c r="A120" s="275" t="s">
        <v>1316</v>
      </c>
      <c r="B120" s="275" t="s">
        <v>1317</v>
      </c>
      <c r="C120" s="280" t="s">
        <v>1318</v>
      </c>
      <c r="D120" s="276"/>
      <c r="E120" s="276"/>
      <c r="F120" s="249"/>
      <c r="G120" s="250"/>
    </row>
    <row r="121" spans="1:7" ht="12.75" customHeight="1" x14ac:dyDescent="0.2">
      <c r="A121" s="275" t="s">
        <v>1325</v>
      </c>
      <c r="B121" s="275" t="s">
        <v>1326</v>
      </c>
      <c r="C121" s="280" t="s">
        <v>1327</v>
      </c>
      <c r="D121" s="286">
        <v>0</v>
      </c>
      <c r="E121" s="286">
        <v>0</v>
      </c>
      <c r="F121" s="249"/>
      <c r="G121" s="250"/>
    </row>
    <row r="122" spans="1:7" ht="12.75" customHeight="1" x14ac:dyDescent="0.2">
      <c r="A122" s="275" t="s">
        <v>1328</v>
      </c>
      <c r="B122" s="275" t="s">
        <v>1329</v>
      </c>
      <c r="C122" s="280" t="s">
        <v>1330</v>
      </c>
      <c r="D122" s="286">
        <v>42798.418539999999</v>
      </c>
      <c r="E122" s="286">
        <v>37555.885430000002</v>
      </c>
      <c r="F122" s="249"/>
      <c r="G122" s="250"/>
    </row>
    <row r="123" spans="1:7" ht="12.75" customHeight="1" x14ac:dyDescent="0.2">
      <c r="A123" s="275" t="s">
        <v>1334</v>
      </c>
      <c r="B123" s="275" t="s">
        <v>1335</v>
      </c>
      <c r="C123" s="280" t="s">
        <v>1336</v>
      </c>
      <c r="D123" s="286">
        <v>40429.446759999999</v>
      </c>
      <c r="E123" s="286">
        <v>31266.534</v>
      </c>
      <c r="F123" s="249"/>
      <c r="G123" s="250"/>
    </row>
    <row r="124" spans="1:7" ht="12.75" customHeight="1" x14ac:dyDescent="0.2">
      <c r="A124" s="275" t="s">
        <v>1340</v>
      </c>
      <c r="B124" s="275" t="s">
        <v>1341</v>
      </c>
      <c r="C124" s="280" t="s">
        <v>1342</v>
      </c>
      <c r="D124" s="286">
        <v>0</v>
      </c>
      <c r="E124" s="286">
        <v>0</v>
      </c>
      <c r="F124" s="249"/>
      <c r="G124" s="250"/>
    </row>
    <row r="125" spans="1:7" ht="12.75" customHeight="1" x14ac:dyDescent="0.2">
      <c r="A125" s="275" t="s">
        <v>1343</v>
      </c>
      <c r="B125" s="275" t="s">
        <v>1344</v>
      </c>
      <c r="C125" s="280" t="s">
        <v>1345</v>
      </c>
      <c r="D125" s="286">
        <v>69760.525999999998</v>
      </c>
      <c r="E125" s="286">
        <v>61731.877999999997</v>
      </c>
      <c r="F125" s="251"/>
      <c r="G125" s="244"/>
    </row>
    <row r="126" spans="1:7" ht="12.75" customHeight="1" x14ac:dyDescent="0.2">
      <c r="A126" s="275" t="s">
        <v>1346</v>
      </c>
      <c r="B126" s="275" t="s">
        <v>1347</v>
      </c>
      <c r="C126" s="280" t="s">
        <v>1348</v>
      </c>
      <c r="D126" s="286">
        <v>5599.598</v>
      </c>
      <c r="E126" s="286">
        <v>5160.3360000000002</v>
      </c>
      <c r="F126" s="249"/>
      <c r="G126" s="250"/>
    </row>
    <row r="127" spans="1:7" ht="12.75" customHeight="1" x14ac:dyDescent="0.2">
      <c r="A127" s="275" t="s">
        <v>1349</v>
      </c>
      <c r="B127" s="275" t="s">
        <v>1133</v>
      </c>
      <c r="C127" s="280" t="s">
        <v>1134</v>
      </c>
      <c r="D127" s="286">
        <v>30087.542000000001</v>
      </c>
      <c r="E127" s="286">
        <v>26161.182000000001</v>
      </c>
      <c r="F127" s="249"/>
      <c r="G127" s="250"/>
    </row>
    <row r="128" spans="1:7" ht="12.75" customHeight="1" x14ac:dyDescent="0.2">
      <c r="A128" s="275" t="s">
        <v>1350</v>
      </c>
      <c r="B128" s="275" t="s">
        <v>1136</v>
      </c>
      <c r="C128" s="280" t="s">
        <v>1137</v>
      </c>
      <c r="D128" s="286">
        <v>12737.387000000001</v>
      </c>
      <c r="E128" s="286">
        <v>11252.093000000001</v>
      </c>
      <c r="F128" s="249"/>
      <c r="G128" s="250"/>
    </row>
    <row r="129" spans="1:7" ht="12.75" customHeight="1" x14ac:dyDescent="0.2">
      <c r="A129" s="275" t="s">
        <v>1351</v>
      </c>
      <c r="B129" s="275" t="s">
        <v>1139</v>
      </c>
      <c r="C129" s="280" t="s">
        <v>1140</v>
      </c>
      <c r="D129" s="286">
        <v>0</v>
      </c>
      <c r="E129" s="286">
        <v>0</v>
      </c>
      <c r="F129" s="251"/>
      <c r="G129" s="244"/>
    </row>
    <row r="130" spans="1:7" ht="12.75" customHeight="1" x14ac:dyDescent="0.2">
      <c r="A130" s="275" t="s">
        <v>1352</v>
      </c>
      <c r="B130" s="275" t="s">
        <v>1142</v>
      </c>
      <c r="C130" s="280" t="s">
        <v>1143</v>
      </c>
      <c r="D130" s="286">
        <v>0</v>
      </c>
      <c r="E130" s="286">
        <v>0</v>
      </c>
      <c r="F130" s="251"/>
      <c r="G130" s="244"/>
    </row>
    <row r="131" spans="1:7" ht="12.75" customHeight="1" x14ac:dyDescent="0.2">
      <c r="A131" s="275" t="s">
        <v>1353</v>
      </c>
      <c r="B131" s="275" t="s">
        <v>1145</v>
      </c>
      <c r="C131" s="280" t="s">
        <v>1146</v>
      </c>
      <c r="D131" s="286">
        <v>7485.1840000000002</v>
      </c>
      <c r="E131" s="286">
        <v>5734.2169999999996</v>
      </c>
      <c r="F131" s="251"/>
      <c r="G131" s="244"/>
    </row>
    <row r="132" spans="1:7" ht="12.75" customHeight="1" x14ac:dyDescent="0.2">
      <c r="A132" s="275" t="s">
        <v>1354</v>
      </c>
      <c r="B132" s="275" t="s">
        <v>62</v>
      </c>
      <c r="C132" s="280" t="s">
        <v>1148</v>
      </c>
      <c r="D132" s="286">
        <v>0</v>
      </c>
      <c r="E132" s="286">
        <v>0</v>
      </c>
      <c r="F132" s="251"/>
      <c r="G132" s="244"/>
    </row>
    <row r="133" spans="1:7" ht="12.75" customHeight="1" x14ac:dyDescent="0.2">
      <c r="A133" s="275" t="s">
        <v>1355</v>
      </c>
      <c r="B133" s="275" t="s">
        <v>1356</v>
      </c>
      <c r="C133" s="280" t="s">
        <v>1357</v>
      </c>
      <c r="D133" s="286">
        <v>0</v>
      </c>
      <c r="E133" s="286">
        <v>0</v>
      </c>
      <c r="F133" s="251"/>
      <c r="G133" s="244"/>
    </row>
    <row r="134" spans="1:7" ht="12.75" customHeight="1" x14ac:dyDescent="0.2">
      <c r="A134" s="275" t="s">
        <v>1358</v>
      </c>
      <c r="B134" s="275" t="s">
        <v>1359</v>
      </c>
      <c r="C134" s="280" t="s">
        <v>1360</v>
      </c>
      <c r="D134" s="286">
        <v>949.58326999999997</v>
      </c>
      <c r="E134" s="286">
        <v>0</v>
      </c>
      <c r="F134" s="251"/>
      <c r="G134" s="244"/>
    </row>
    <row r="135" spans="1:7" ht="12.75" customHeight="1" x14ac:dyDescent="0.2">
      <c r="A135" s="275" t="s">
        <v>1361</v>
      </c>
      <c r="B135" s="275" t="s">
        <v>1362</v>
      </c>
      <c r="C135" s="280" t="s">
        <v>1363</v>
      </c>
      <c r="D135" s="286">
        <v>0</v>
      </c>
      <c r="E135" s="286">
        <v>800</v>
      </c>
    </row>
    <row r="136" spans="1:7" ht="12.75" customHeight="1" x14ac:dyDescent="0.2">
      <c r="A136" s="275" t="s">
        <v>1377</v>
      </c>
      <c r="B136" s="275" t="s">
        <v>1378</v>
      </c>
      <c r="C136" s="280" t="s">
        <v>1379</v>
      </c>
      <c r="D136" s="286">
        <v>30086.728279999999</v>
      </c>
      <c r="E136" s="286">
        <v>63534.422740000002</v>
      </c>
    </row>
    <row r="137" spans="1:7" ht="12.75" customHeight="1" x14ac:dyDescent="0.2">
      <c r="A137" s="275" t="s">
        <v>1381</v>
      </c>
      <c r="B137" s="275" t="s">
        <v>1382</v>
      </c>
      <c r="C137" s="280" t="s">
        <v>1383</v>
      </c>
      <c r="D137" s="286">
        <v>3793.5336699999998</v>
      </c>
      <c r="E137" s="286">
        <v>1994.58862</v>
      </c>
    </row>
    <row r="138" spans="1:7" ht="12.75" customHeight="1" x14ac:dyDescent="0.2">
      <c r="A138" s="275" t="s">
        <v>1384</v>
      </c>
      <c r="B138" s="275" t="s">
        <v>1385</v>
      </c>
      <c r="C138" s="280" t="s">
        <v>1386</v>
      </c>
      <c r="D138" s="286">
        <v>424.42415</v>
      </c>
      <c r="E138" s="286">
        <v>1138.76983</v>
      </c>
    </row>
    <row r="139" spans="1:7" ht="12.75" customHeight="1" x14ac:dyDescent="0.2">
      <c r="A139" s="275" t="s">
        <v>1387</v>
      </c>
      <c r="B139" s="275" t="s">
        <v>1388</v>
      </c>
      <c r="C139" s="280" t="s">
        <v>1389</v>
      </c>
      <c r="D139" s="286">
        <v>5975.7272899999998</v>
      </c>
      <c r="E139" s="286">
        <v>4625.0710300000001</v>
      </c>
    </row>
    <row r="140" spans="1:7" ht="12.75" customHeight="1" x14ac:dyDescent="0.2">
      <c r="A140" s="1117" t="s">
        <v>1390</v>
      </c>
      <c r="B140" s="1117" t="s">
        <v>1391</v>
      </c>
      <c r="C140" s="1118" t="s">
        <v>1392</v>
      </c>
      <c r="D140" s="1119">
        <v>57103.240890000001</v>
      </c>
      <c r="E140" s="1119">
        <v>55361.236629999999</v>
      </c>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3" firstPageNumber="484" fitToHeight="2" orientation="portrait" useFirstPageNumber="1" r:id="rId1"/>
  <headerFooter>
    <oddHeader>&amp;L&amp;"Tahoma,Kurzíva"Závěrečný účet Moravskoslezského kraje za rok 2024&amp;R&amp;"Tahoma,Kurzíva"Tabulka č. 46</oddHeader>
    <oddFooter>&amp;C&amp;"Tahoma,Obyčejné"&amp;P</oddFooter>
  </headerFooter>
  <rowBreaks count="1" manualBreakCount="1">
    <brk id="74" max="6"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A4D1B-822F-4334-92B7-AB4A441F06BD}">
  <sheetPr>
    <pageSetUpPr fitToPage="1"/>
  </sheetPr>
  <dimension ref="A1:G83"/>
  <sheetViews>
    <sheetView showGridLines="0" zoomScaleNormal="100" zoomScaleSheetLayoutView="100" workbookViewId="0">
      <selection activeCell="H4" sqref="H4"/>
    </sheetView>
  </sheetViews>
  <sheetFormatPr defaultColWidth="9.28515625" defaultRowHeight="12.75" x14ac:dyDescent="0.2"/>
  <cols>
    <col min="1" max="1" width="6.7109375" style="194" customWidth="1"/>
    <col min="2" max="2" width="54.7109375" style="194" customWidth="1"/>
    <col min="3" max="3" width="8.5703125" style="117" customWidth="1"/>
    <col min="4" max="7" width="15.42578125" style="194" customWidth="1"/>
    <col min="8" max="16384" width="9.28515625" style="194"/>
  </cols>
  <sheetData>
    <row r="1" spans="1:7" s="258" customFormat="1" ht="18" customHeight="1" x14ac:dyDescent="0.2">
      <c r="A1" s="1449" t="s">
        <v>4770</v>
      </c>
      <c r="B1" s="1449"/>
      <c r="C1" s="1449"/>
      <c r="D1" s="1449"/>
      <c r="E1" s="1449"/>
      <c r="F1" s="1449"/>
      <c r="G1" s="1449"/>
    </row>
    <row r="2" spans="1:7" s="258" customFormat="1" ht="18" customHeight="1" x14ac:dyDescent="0.2">
      <c r="A2" s="1449" t="s">
        <v>1576</v>
      </c>
      <c r="B2" s="1449"/>
      <c r="C2" s="1449"/>
      <c r="D2" s="1449"/>
      <c r="E2" s="1449"/>
      <c r="F2" s="1449"/>
      <c r="G2" s="1449"/>
    </row>
    <row r="4" spans="1:7" ht="12.75" customHeight="1" x14ac:dyDescent="0.2">
      <c r="A4" s="482"/>
      <c r="B4" s="483"/>
      <c r="C4" s="387"/>
      <c r="D4" s="1144">
        <v>1</v>
      </c>
      <c r="E4" s="1144">
        <v>2</v>
      </c>
      <c r="F4" s="1144">
        <v>3</v>
      </c>
      <c r="G4" s="1144">
        <v>4</v>
      </c>
    </row>
    <row r="5" spans="1:7" s="195" customFormat="1" ht="12.75" customHeight="1" x14ac:dyDescent="0.2">
      <c r="A5" s="1471" t="s">
        <v>1577</v>
      </c>
      <c r="B5" s="1472"/>
      <c r="C5" s="1475" t="s">
        <v>953</v>
      </c>
      <c r="D5" s="1477" t="s">
        <v>1396</v>
      </c>
      <c r="E5" s="1477"/>
      <c r="F5" s="1477" t="s">
        <v>1397</v>
      </c>
      <c r="G5" s="1477"/>
    </row>
    <row r="6" spans="1:7" s="195" customFormat="1" ht="21" x14ac:dyDescent="0.2">
      <c r="A6" s="1473"/>
      <c r="B6" s="1474"/>
      <c r="C6" s="1476"/>
      <c r="D6" s="1145" t="s">
        <v>1398</v>
      </c>
      <c r="E6" s="1145" t="s">
        <v>1399</v>
      </c>
      <c r="F6" s="1146" t="s">
        <v>1398</v>
      </c>
      <c r="G6" s="1146" t="s">
        <v>1399</v>
      </c>
    </row>
    <row r="7" spans="1:7" s="195" customFormat="1" x14ac:dyDescent="0.2">
      <c r="A7" s="1129" t="s">
        <v>961</v>
      </c>
      <c r="B7" s="1129" t="s">
        <v>1400</v>
      </c>
      <c r="C7" s="1130" t="s">
        <v>61</v>
      </c>
      <c r="D7" s="1151">
        <v>1893588.5035600001</v>
      </c>
      <c r="E7" s="1151">
        <v>11670.214889999999</v>
      </c>
      <c r="F7" s="1151">
        <v>1755772.4278500001</v>
      </c>
      <c r="G7" s="1151">
        <v>9405.2060199999996</v>
      </c>
    </row>
    <row r="8" spans="1:7" x14ac:dyDescent="0.2">
      <c r="A8" s="1113" t="s">
        <v>963</v>
      </c>
      <c r="B8" s="1113" t="s">
        <v>1401</v>
      </c>
      <c r="C8" s="1134" t="s">
        <v>61</v>
      </c>
      <c r="D8" s="1151">
        <v>1888069.0339800001</v>
      </c>
      <c r="E8" s="1151">
        <v>11656.62177</v>
      </c>
      <c r="F8" s="1151">
        <v>1750158.13399</v>
      </c>
      <c r="G8" s="1151">
        <v>9404.4530099999993</v>
      </c>
    </row>
    <row r="9" spans="1:7" x14ac:dyDescent="0.2">
      <c r="A9" s="1120" t="s">
        <v>965</v>
      </c>
      <c r="B9" s="1120" t="s">
        <v>1402</v>
      </c>
      <c r="C9" s="1137" t="s">
        <v>1403</v>
      </c>
      <c r="D9" s="1152">
        <v>126140.04956</v>
      </c>
      <c r="E9" s="1152">
        <v>4960.42742</v>
      </c>
      <c r="F9" s="1152">
        <v>116315.5297</v>
      </c>
      <c r="G9" s="1152">
        <v>3763.5208699999998</v>
      </c>
    </row>
    <row r="10" spans="1:7" x14ac:dyDescent="0.2">
      <c r="A10" s="275" t="s">
        <v>968</v>
      </c>
      <c r="B10" s="275" t="s">
        <v>1404</v>
      </c>
      <c r="C10" s="280" t="s">
        <v>1405</v>
      </c>
      <c r="D10" s="1152">
        <v>89178.067060000001</v>
      </c>
      <c r="E10" s="1152">
        <v>1457.2251799999999</v>
      </c>
      <c r="F10" s="1152">
        <v>76477.123779999994</v>
      </c>
      <c r="G10" s="1152">
        <v>1102.05843</v>
      </c>
    </row>
    <row r="11" spans="1:7" x14ac:dyDescent="0.2">
      <c r="A11" s="275" t="s">
        <v>971</v>
      </c>
      <c r="B11" s="275" t="s">
        <v>1406</v>
      </c>
      <c r="C11" s="280" t="s">
        <v>1407</v>
      </c>
      <c r="D11" s="1152"/>
      <c r="E11" s="1152"/>
      <c r="F11" s="1152"/>
      <c r="G11" s="1152"/>
    </row>
    <row r="12" spans="1:7" x14ac:dyDescent="0.2">
      <c r="A12" s="275" t="s">
        <v>974</v>
      </c>
      <c r="B12" s="275" t="s">
        <v>1408</v>
      </c>
      <c r="C12" s="280" t="s">
        <v>1409</v>
      </c>
      <c r="D12" s="1152">
        <v>19.10144</v>
      </c>
      <c r="E12" s="1152"/>
      <c r="F12" s="1152"/>
      <c r="G12" s="1152"/>
    </row>
    <row r="13" spans="1:7" x14ac:dyDescent="0.2">
      <c r="A13" s="275" t="s">
        <v>977</v>
      </c>
      <c r="B13" s="275" t="s">
        <v>1410</v>
      </c>
      <c r="C13" s="280" t="s">
        <v>1411</v>
      </c>
      <c r="D13" s="1152"/>
      <c r="E13" s="1152"/>
      <c r="F13" s="1152">
        <v>-7.65</v>
      </c>
      <c r="G13" s="1152"/>
    </row>
    <row r="14" spans="1:7" x14ac:dyDescent="0.2">
      <c r="A14" s="275" t="s">
        <v>980</v>
      </c>
      <c r="B14" s="275" t="s">
        <v>1412</v>
      </c>
      <c r="C14" s="280" t="s">
        <v>1413</v>
      </c>
      <c r="D14" s="1152"/>
      <c r="E14" s="1152"/>
      <c r="F14" s="1152"/>
      <c r="G14" s="1152"/>
    </row>
    <row r="15" spans="1:7" x14ac:dyDescent="0.2">
      <c r="A15" s="275" t="s">
        <v>983</v>
      </c>
      <c r="B15" s="275" t="s">
        <v>1414</v>
      </c>
      <c r="C15" s="280" t="s">
        <v>1415</v>
      </c>
      <c r="D15" s="1152">
        <v>-22.952539999999999</v>
      </c>
      <c r="E15" s="1152"/>
      <c r="F15" s="1152">
        <v>-12.84769</v>
      </c>
      <c r="G15" s="1152"/>
    </row>
    <row r="16" spans="1:7" x14ac:dyDescent="0.2">
      <c r="A16" s="275" t="s">
        <v>986</v>
      </c>
      <c r="B16" s="275" t="s">
        <v>155</v>
      </c>
      <c r="C16" s="280" t="s">
        <v>1416</v>
      </c>
      <c r="D16" s="1152">
        <v>76670.87917</v>
      </c>
      <c r="E16" s="1152">
        <v>125.03286</v>
      </c>
      <c r="F16" s="1152">
        <v>68626.100340000005</v>
      </c>
      <c r="G16" s="1152">
        <v>402.16753</v>
      </c>
    </row>
    <row r="17" spans="1:7" x14ac:dyDescent="0.2">
      <c r="A17" s="275" t="s">
        <v>989</v>
      </c>
      <c r="B17" s="275" t="s">
        <v>141</v>
      </c>
      <c r="C17" s="280" t="s">
        <v>1417</v>
      </c>
      <c r="D17" s="1152">
        <v>2153.8724400000001</v>
      </c>
      <c r="E17" s="1152"/>
      <c r="F17" s="1152">
        <v>1918.62057</v>
      </c>
      <c r="G17" s="1152">
        <v>0.50273999999999996</v>
      </c>
    </row>
    <row r="18" spans="1:7" x14ac:dyDescent="0.2">
      <c r="A18" s="275" t="s">
        <v>1418</v>
      </c>
      <c r="B18" s="275" t="s">
        <v>1419</v>
      </c>
      <c r="C18" s="280" t="s">
        <v>1420</v>
      </c>
      <c r="D18" s="1152">
        <v>634.10977000000003</v>
      </c>
      <c r="E18" s="1152"/>
      <c r="F18" s="1152">
        <v>304.03784000000002</v>
      </c>
      <c r="G18" s="1152"/>
    </row>
    <row r="19" spans="1:7" x14ac:dyDescent="0.2">
      <c r="A19" s="275" t="s">
        <v>1421</v>
      </c>
      <c r="B19" s="275" t="s">
        <v>1422</v>
      </c>
      <c r="C19" s="280" t="s">
        <v>1423</v>
      </c>
      <c r="D19" s="1152"/>
      <c r="E19" s="1152"/>
      <c r="F19" s="1152"/>
      <c r="G19" s="1152"/>
    </row>
    <row r="20" spans="1:7" x14ac:dyDescent="0.2">
      <c r="A20" s="275" t="s">
        <v>1424</v>
      </c>
      <c r="B20" s="275" t="s">
        <v>1425</v>
      </c>
      <c r="C20" s="280" t="s">
        <v>1426</v>
      </c>
      <c r="D20" s="1152">
        <v>76907.481960000005</v>
      </c>
      <c r="E20" s="1152">
        <v>558.54422</v>
      </c>
      <c r="F20" s="1152">
        <v>68870.290699999998</v>
      </c>
      <c r="G20" s="1152">
        <v>275.52361000000002</v>
      </c>
    </row>
    <row r="21" spans="1:7" x14ac:dyDescent="0.2">
      <c r="A21" s="275" t="s">
        <v>1427</v>
      </c>
      <c r="B21" s="275" t="s">
        <v>1428</v>
      </c>
      <c r="C21" s="280" t="s">
        <v>1429</v>
      </c>
      <c r="D21" s="1152">
        <v>1031366.09967</v>
      </c>
      <c r="E21" s="1152">
        <v>3153.7863299999999</v>
      </c>
      <c r="F21" s="1152">
        <v>959985.84672000003</v>
      </c>
      <c r="G21" s="1152">
        <v>2547.0712800000001</v>
      </c>
    </row>
    <row r="22" spans="1:7" x14ac:dyDescent="0.2">
      <c r="A22" s="275" t="s">
        <v>1430</v>
      </c>
      <c r="B22" s="275" t="s">
        <v>1431</v>
      </c>
      <c r="C22" s="280" t="s">
        <v>1432</v>
      </c>
      <c r="D22" s="1152">
        <v>339906.92301999999</v>
      </c>
      <c r="E22" s="1152">
        <v>1036.1998599999999</v>
      </c>
      <c r="F22" s="1152">
        <v>316557.23434000002</v>
      </c>
      <c r="G22" s="1152">
        <v>849.66665999999998</v>
      </c>
    </row>
    <row r="23" spans="1:7" x14ac:dyDescent="0.2">
      <c r="A23" s="275" t="s">
        <v>1433</v>
      </c>
      <c r="B23" s="275" t="s">
        <v>1434</v>
      </c>
      <c r="C23" s="280" t="s">
        <v>1435</v>
      </c>
      <c r="D23" s="1152">
        <v>4194.6960499999996</v>
      </c>
      <c r="E23" s="1152">
        <v>11.19309</v>
      </c>
      <c r="F23" s="1152">
        <v>3885.6770900000001</v>
      </c>
      <c r="G23" s="1152">
        <v>8.1008499999999994</v>
      </c>
    </row>
    <row r="24" spans="1:7" x14ac:dyDescent="0.2">
      <c r="A24" s="275" t="s">
        <v>1436</v>
      </c>
      <c r="B24" s="275" t="s">
        <v>1437</v>
      </c>
      <c r="C24" s="280" t="s">
        <v>1438</v>
      </c>
      <c r="D24" s="1152">
        <v>29256.71601</v>
      </c>
      <c r="E24" s="1152">
        <v>45.441200000000002</v>
      </c>
      <c r="F24" s="1152">
        <v>35584.413760000003</v>
      </c>
      <c r="G24" s="1152">
        <v>60.333620000000003</v>
      </c>
    </row>
    <row r="25" spans="1:7" x14ac:dyDescent="0.2">
      <c r="A25" s="275" t="s">
        <v>1439</v>
      </c>
      <c r="B25" s="275" t="s">
        <v>1440</v>
      </c>
      <c r="C25" s="280" t="s">
        <v>1441</v>
      </c>
      <c r="D25" s="1152">
        <v>307.09134</v>
      </c>
      <c r="E25" s="1152"/>
      <c r="F25" s="1152">
        <v>283.28348999999997</v>
      </c>
      <c r="G25" s="1152"/>
    </row>
    <row r="26" spans="1:7" x14ac:dyDescent="0.2">
      <c r="A26" s="275" t="s">
        <v>1442</v>
      </c>
      <c r="B26" s="275" t="s">
        <v>1443</v>
      </c>
      <c r="C26" s="280" t="s">
        <v>1444</v>
      </c>
      <c r="D26" s="1152"/>
      <c r="E26" s="1152"/>
      <c r="F26" s="1152"/>
      <c r="G26" s="1152"/>
    </row>
    <row r="27" spans="1:7" x14ac:dyDescent="0.2">
      <c r="A27" s="275" t="s">
        <v>1445</v>
      </c>
      <c r="B27" s="275" t="s">
        <v>1446</v>
      </c>
      <c r="C27" s="280" t="s">
        <v>1447</v>
      </c>
      <c r="D27" s="1152"/>
      <c r="E27" s="1152"/>
      <c r="F27" s="1152"/>
      <c r="G27" s="1152"/>
    </row>
    <row r="28" spans="1:7" x14ac:dyDescent="0.2">
      <c r="A28" s="275" t="s">
        <v>1448</v>
      </c>
      <c r="B28" s="275" t="s">
        <v>1449</v>
      </c>
      <c r="C28" s="280" t="s">
        <v>1450</v>
      </c>
      <c r="D28" s="1152">
        <v>62.468310000000002</v>
      </c>
      <c r="E28" s="1152"/>
      <c r="F28" s="1152">
        <v>80.526380000000003</v>
      </c>
      <c r="G28" s="1152"/>
    </row>
    <row r="29" spans="1:7" x14ac:dyDescent="0.2">
      <c r="A29" s="275" t="s">
        <v>1451</v>
      </c>
      <c r="B29" s="275" t="s">
        <v>1452</v>
      </c>
      <c r="C29" s="280" t="s">
        <v>1453</v>
      </c>
      <c r="D29" s="1152">
        <v>5.8380000000000001</v>
      </c>
      <c r="E29" s="1152"/>
      <c r="F29" s="1152">
        <v>3.5030000000000001</v>
      </c>
      <c r="G29" s="1152"/>
    </row>
    <row r="30" spans="1:7" x14ac:dyDescent="0.2">
      <c r="A30" s="275" t="s">
        <v>1454</v>
      </c>
      <c r="B30" s="275" t="s">
        <v>1455</v>
      </c>
      <c r="C30" s="280" t="s">
        <v>1456</v>
      </c>
      <c r="D30" s="1152">
        <v>54.81</v>
      </c>
      <c r="E30" s="1152"/>
      <c r="F30" s="1152">
        <v>24.765000000000001</v>
      </c>
      <c r="G30" s="1152"/>
    </row>
    <row r="31" spans="1:7" x14ac:dyDescent="0.2">
      <c r="A31" s="275" t="s">
        <v>1457</v>
      </c>
      <c r="B31" s="275" t="s">
        <v>1458</v>
      </c>
      <c r="C31" s="280" t="s">
        <v>1459</v>
      </c>
      <c r="D31" s="1152"/>
      <c r="E31" s="1152"/>
      <c r="F31" s="1152"/>
      <c r="G31" s="1152"/>
    </row>
    <row r="32" spans="1:7" x14ac:dyDescent="0.2">
      <c r="A32" s="275" t="s">
        <v>1460</v>
      </c>
      <c r="B32" s="275" t="s">
        <v>1461</v>
      </c>
      <c r="C32" s="280" t="s">
        <v>1462</v>
      </c>
      <c r="D32" s="1152"/>
      <c r="E32" s="1152"/>
      <c r="F32" s="1152">
        <v>2.2184900000000001</v>
      </c>
      <c r="G32" s="1152"/>
    </row>
    <row r="33" spans="1:7" x14ac:dyDescent="0.2">
      <c r="A33" s="275" t="s">
        <v>1463</v>
      </c>
      <c r="B33" s="275" t="s">
        <v>1464</v>
      </c>
      <c r="C33" s="280" t="s">
        <v>1465</v>
      </c>
      <c r="D33" s="1152">
        <v>5735.9518500000004</v>
      </c>
      <c r="E33" s="1152"/>
      <c r="F33" s="1152">
        <v>367.16602999999998</v>
      </c>
      <c r="G33" s="1152"/>
    </row>
    <row r="34" spans="1:7" x14ac:dyDescent="0.2">
      <c r="A34" s="275" t="s">
        <v>1466</v>
      </c>
      <c r="B34" s="275" t="s">
        <v>1467</v>
      </c>
      <c r="C34" s="280" t="s">
        <v>1468</v>
      </c>
      <c r="D34" s="1152">
        <v>-153.476</v>
      </c>
      <c r="E34" s="1152"/>
      <c r="F34" s="1152">
        <v>163.875</v>
      </c>
      <c r="G34" s="1152"/>
    </row>
    <row r="35" spans="1:7" x14ac:dyDescent="0.2">
      <c r="A35" s="275" t="s">
        <v>1469</v>
      </c>
      <c r="B35" s="275" t="s">
        <v>1470</v>
      </c>
      <c r="C35" s="280" t="s">
        <v>1471</v>
      </c>
      <c r="D35" s="1152">
        <v>56433.198750000003</v>
      </c>
      <c r="E35" s="1152">
        <v>257.65285999999998</v>
      </c>
      <c r="F35" s="1152">
        <v>53520.46312</v>
      </c>
      <c r="G35" s="1152">
        <v>266.59289999999999</v>
      </c>
    </row>
    <row r="36" spans="1:7" x14ac:dyDescent="0.2">
      <c r="A36" s="275" t="s">
        <v>1472</v>
      </c>
      <c r="B36" s="275" t="s">
        <v>1473</v>
      </c>
      <c r="C36" s="280" t="s">
        <v>1474</v>
      </c>
      <c r="D36" s="1152"/>
      <c r="E36" s="1152"/>
      <c r="F36" s="1152"/>
      <c r="G36" s="1152"/>
    </row>
    <row r="37" spans="1:7" x14ac:dyDescent="0.2">
      <c r="A37" s="275" t="s">
        <v>1475</v>
      </c>
      <c r="B37" s="275" t="s">
        <v>1476</v>
      </c>
      <c r="C37" s="280" t="s">
        <v>1477</v>
      </c>
      <c r="D37" s="1152">
        <v>178.18299999999999</v>
      </c>
      <c r="E37" s="1152"/>
      <c r="F37" s="1152">
        <v>33.789000000000001</v>
      </c>
      <c r="G37" s="1152"/>
    </row>
    <row r="38" spans="1:7" x14ac:dyDescent="0.2">
      <c r="A38" s="275" t="s">
        <v>1478</v>
      </c>
      <c r="B38" s="275" t="s">
        <v>1479</v>
      </c>
      <c r="C38" s="280" t="s">
        <v>1480</v>
      </c>
      <c r="D38" s="1152"/>
      <c r="E38" s="1152"/>
      <c r="F38" s="1152"/>
      <c r="G38" s="1152"/>
    </row>
    <row r="39" spans="1:7" x14ac:dyDescent="0.2">
      <c r="A39" s="275" t="s">
        <v>1481</v>
      </c>
      <c r="B39" s="275" t="s">
        <v>1482</v>
      </c>
      <c r="C39" s="280" t="s">
        <v>1483</v>
      </c>
      <c r="D39" s="1152"/>
      <c r="E39" s="1152"/>
      <c r="F39" s="1152"/>
      <c r="G39" s="1152"/>
    </row>
    <row r="40" spans="1:7" x14ac:dyDescent="0.2">
      <c r="A40" s="275" t="s">
        <v>1484</v>
      </c>
      <c r="B40" s="275" t="s">
        <v>1485</v>
      </c>
      <c r="C40" s="280" t="s">
        <v>1486</v>
      </c>
      <c r="D40" s="1152"/>
      <c r="E40" s="1152"/>
      <c r="F40" s="1152"/>
      <c r="G40" s="1152"/>
    </row>
    <row r="41" spans="1:7" x14ac:dyDescent="0.2">
      <c r="A41" s="275" t="s">
        <v>1487</v>
      </c>
      <c r="B41" s="275" t="s">
        <v>1488</v>
      </c>
      <c r="C41" s="280" t="s">
        <v>1489</v>
      </c>
      <c r="D41" s="1152">
        <v>185.43899999999999</v>
      </c>
      <c r="E41" s="1152"/>
      <c r="F41" s="1152">
        <v>27.31</v>
      </c>
      <c r="G41" s="1152"/>
    </row>
    <row r="42" spans="1:7" x14ac:dyDescent="0.2">
      <c r="A42" s="275" t="s">
        <v>1490</v>
      </c>
      <c r="B42" s="275" t="s">
        <v>1491</v>
      </c>
      <c r="C42" s="280" t="s">
        <v>1492</v>
      </c>
      <c r="D42" s="1152">
        <v>47110.04232</v>
      </c>
      <c r="E42" s="1152">
        <v>47.162750000000003</v>
      </c>
      <c r="F42" s="1152">
        <v>45445.17583</v>
      </c>
      <c r="G42" s="1152">
        <v>121.3416</v>
      </c>
    </row>
    <row r="43" spans="1:7" x14ac:dyDescent="0.2">
      <c r="A43" s="275" t="s">
        <v>1493</v>
      </c>
      <c r="B43" s="275" t="s">
        <v>1494</v>
      </c>
      <c r="C43" s="280" t="s">
        <v>1495</v>
      </c>
      <c r="D43" s="1152">
        <v>1744.4438</v>
      </c>
      <c r="E43" s="1152">
        <v>3.956</v>
      </c>
      <c r="F43" s="1152">
        <v>1701.6814999999999</v>
      </c>
      <c r="G43" s="1152">
        <v>7.5729199999999999</v>
      </c>
    </row>
    <row r="44" spans="1:7" x14ac:dyDescent="0.2">
      <c r="A44" s="1113" t="s">
        <v>992</v>
      </c>
      <c r="B44" s="1113" t="s">
        <v>1496</v>
      </c>
      <c r="C44" s="1134" t="s">
        <v>61</v>
      </c>
      <c r="D44" s="1151">
        <v>1898.6017400000001</v>
      </c>
      <c r="E44" s="1151">
        <v>4.7120000000000002E-2</v>
      </c>
      <c r="F44" s="1151">
        <v>1799.8604700000001</v>
      </c>
      <c r="G44" s="1151">
        <v>0.75300999999999996</v>
      </c>
    </row>
    <row r="45" spans="1:7" x14ac:dyDescent="0.2">
      <c r="A45" s="275" t="s">
        <v>994</v>
      </c>
      <c r="B45" s="275" t="s">
        <v>1497</v>
      </c>
      <c r="C45" s="280" t="s">
        <v>1498</v>
      </c>
      <c r="D45" s="1152"/>
      <c r="E45" s="1152"/>
      <c r="F45" s="1152"/>
      <c r="G45" s="1152"/>
    </row>
    <row r="46" spans="1:7" x14ac:dyDescent="0.2">
      <c r="A46" s="275" t="s">
        <v>996</v>
      </c>
      <c r="B46" s="275" t="s">
        <v>1499</v>
      </c>
      <c r="C46" s="280" t="s">
        <v>1500</v>
      </c>
      <c r="D46" s="1152">
        <v>1824.6724999999999</v>
      </c>
      <c r="E46" s="1152"/>
      <c r="F46" s="1152">
        <v>1719.9349999999999</v>
      </c>
      <c r="G46" s="1152"/>
    </row>
    <row r="47" spans="1:7" x14ac:dyDescent="0.2">
      <c r="A47" s="275" t="s">
        <v>999</v>
      </c>
      <c r="B47" s="275" t="s">
        <v>1501</v>
      </c>
      <c r="C47" s="280" t="s">
        <v>1502</v>
      </c>
      <c r="D47" s="1152"/>
      <c r="E47" s="1152">
        <v>4.7120000000000002E-2</v>
      </c>
      <c r="F47" s="1152">
        <v>3.1559999999999998E-2</v>
      </c>
      <c r="G47" s="1152">
        <v>0.75300999999999996</v>
      </c>
    </row>
    <row r="48" spans="1:7" x14ac:dyDescent="0.2">
      <c r="A48" s="275" t="s">
        <v>1002</v>
      </c>
      <c r="B48" s="275" t="s">
        <v>1503</v>
      </c>
      <c r="C48" s="280" t="s">
        <v>1504</v>
      </c>
      <c r="D48" s="1152"/>
      <c r="E48" s="1152"/>
      <c r="F48" s="1152"/>
      <c r="G48" s="1152"/>
    </row>
    <row r="49" spans="1:7" x14ac:dyDescent="0.2">
      <c r="A49" s="275" t="s">
        <v>1005</v>
      </c>
      <c r="B49" s="275" t="s">
        <v>1505</v>
      </c>
      <c r="C49" s="280" t="s">
        <v>1506</v>
      </c>
      <c r="D49" s="1152">
        <v>73.929239999999993</v>
      </c>
      <c r="E49" s="1152"/>
      <c r="F49" s="1152">
        <v>79.893910000000005</v>
      </c>
      <c r="G49" s="1152"/>
    </row>
    <row r="50" spans="1:7" x14ac:dyDescent="0.2">
      <c r="A50" s="1113" t="s">
        <v>1023</v>
      </c>
      <c r="B50" s="1113" t="s">
        <v>1507</v>
      </c>
      <c r="C50" s="1134" t="s">
        <v>61</v>
      </c>
      <c r="D50" s="1151">
        <v>0</v>
      </c>
      <c r="E50" s="1151">
        <v>0</v>
      </c>
      <c r="F50" s="1151">
        <v>0</v>
      </c>
      <c r="G50" s="1151">
        <v>0</v>
      </c>
    </row>
    <row r="51" spans="1:7" x14ac:dyDescent="0.2">
      <c r="A51" s="275" t="s">
        <v>1025</v>
      </c>
      <c r="B51" s="275" t="s">
        <v>1508</v>
      </c>
      <c r="C51" s="280" t="s">
        <v>1509</v>
      </c>
      <c r="D51" s="1152"/>
      <c r="E51" s="1152"/>
      <c r="F51" s="1152"/>
      <c r="G51" s="1152"/>
    </row>
    <row r="52" spans="1:7" x14ac:dyDescent="0.2">
      <c r="A52" s="275" t="s">
        <v>1028</v>
      </c>
      <c r="B52" s="275" t="s">
        <v>1510</v>
      </c>
      <c r="C52" s="280" t="s">
        <v>1511</v>
      </c>
      <c r="D52" s="1152"/>
      <c r="E52" s="1152"/>
      <c r="F52" s="1152"/>
      <c r="G52" s="1152"/>
    </row>
    <row r="53" spans="1:7" x14ac:dyDescent="0.2">
      <c r="A53" s="1113" t="s">
        <v>1512</v>
      </c>
      <c r="B53" s="1113" t="s">
        <v>1142</v>
      </c>
      <c r="C53" s="1134" t="s">
        <v>61</v>
      </c>
      <c r="D53" s="1151">
        <v>3620.8678399999999</v>
      </c>
      <c r="E53" s="1151">
        <v>13.545999999999999</v>
      </c>
      <c r="F53" s="1151">
        <v>3814.4333900000001</v>
      </c>
      <c r="G53" s="1151">
        <v>0</v>
      </c>
    </row>
    <row r="54" spans="1:7" x14ac:dyDescent="0.2">
      <c r="A54" s="275" t="s">
        <v>1513</v>
      </c>
      <c r="B54" s="275" t="s">
        <v>1142</v>
      </c>
      <c r="C54" s="280" t="s">
        <v>1514</v>
      </c>
      <c r="D54" s="1152">
        <v>3620.8678399999999</v>
      </c>
      <c r="E54" s="1152">
        <v>13.545999999999999</v>
      </c>
      <c r="F54" s="1152">
        <v>3814.4333900000001</v>
      </c>
      <c r="G54" s="1152"/>
    </row>
    <row r="55" spans="1:7" x14ac:dyDescent="0.2">
      <c r="A55" s="275" t="s">
        <v>1515</v>
      </c>
      <c r="B55" s="275" t="s">
        <v>1516</v>
      </c>
      <c r="C55" s="280" t="s">
        <v>1517</v>
      </c>
      <c r="D55" s="1152"/>
      <c r="E55" s="1152"/>
      <c r="F55" s="1152"/>
      <c r="G55" s="1152"/>
    </row>
    <row r="56" spans="1:7" x14ac:dyDescent="0.2">
      <c r="A56" s="1113" t="s">
        <v>1069</v>
      </c>
      <c r="B56" s="1113" t="s">
        <v>1518</v>
      </c>
      <c r="C56" s="1134" t="s">
        <v>61</v>
      </c>
      <c r="D56" s="1151">
        <v>1888644.1571299999</v>
      </c>
      <c r="E56" s="1151">
        <v>12365.985049999999</v>
      </c>
      <c r="F56" s="1151">
        <v>1755519.4692200001</v>
      </c>
      <c r="G56" s="1151">
        <v>10042.04838</v>
      </c>
    </row>
    <row r="57" spans="1:7" x14ac:dyDescent="0.2">
      <c r="A57" s="1113" t="s">
        <v>1071</v>
      </c>
      <c r="B57" s="1113" t="s">
        <v>1519</v>
      </c>
      <c r="C57" s="1134" t="s">
        <v>61</v>
      </c>
      <c r="D57" s="1151">
        <v>885895.03651000001</v>
      </c>
      <c r="E57" s="1151">
        <v>12365.984769999999</v>
      </c>
      <c r="F57" s="1151">
        <v>776652.36338</v>
      </c>
      <c r="G57" s="1151">
        <v>10041.39574</v>
      </c>
    </row>
    <row r="58" spans="1:7" x14ac:dyDescent="0.2">
      <c r="A58" s="275" t="s">
        <v>1073</v>
      </c>
      <c r="B58" s="275" t="s">
        <v>1520</v>
      </c>
      <c r="C58" s="280" t="s">
        <v>1521</v>
      </c>
      <c r="D58" s="1152">
        <v>726.18600000000004</v>
      </c>
      <c r="E58" s="1152">
        <v>287.84714000000002</v>
      </c>
      <c r="F58" s="1152">
        <v>696.38499999999999</v>
      </c>
      <c r="G58" s="1152">
        <v>283.58994999999999</v>
      </c>
    </row>
    <row r="59" spans="1:7" x14ac:dyDescent="0.2">
      <c r="A59" s="275" t="s">
        <v>1076</v>
      </c>
      <c r="B59" s="275" t="s">
        <v>1522</v>
      </c>
      <c r="C59" s="280" t="s">
        <v>1523</v>
      </c>
      <c r="D59" s="1152">
        <v>872943.75364000001</v>
      </c>
      <c r="E59" s="1152">
        <v>11557.105680000001</v>
      </c>
      <c r="F59" s="1152">
        <v>767552.32923000003</v>
      </c>
      <c r="G59" s="1152">
        <v>9089.3342100000009</v>
      </c>
    </row>
    <row r="60" spans="1:7" x14ac:dyDescent="0.2">
      <c r="A60" s="275" t="s">
        <v>1079</v>
      </c>
      <c r="B60" s="275" t="s">
        <v>1524</v>
      </c>
      <c r="C60" s="280" t="s">
        <v>1525</v>
      </c>
      <c r="D60" s="1152">
        <v>16.329000000000001</v>
      </c>
      <c r="E60" s="1152">
        <v>492.86799999999999</v>
      </c>
      <c r="F60" s="1152">
        <v>17.728999999999999</v>
      </c>
      <c r="G60" s="1152">
        <v>621.15638000000001</v>
      </c>
    </row>
    <row r="61" spans="1:7" x14ac:dyDescent="0.2">
      <c r="A61" s="275" t="s">
        <v>1082</v>
      </c>
      <c r="B61" s="275" t="s">
        <v>1526</v>
      </c>
      <c r="C61" s="280" t="s">
        <v>1527</v>
      </c>
      <c r="D61" s="1152">
        <v>35.042999999999999</v>
      </c>
      <c r="E61" s="1152"/>
      <c r="F61" s="1152"/>
      <c r="G61" s="1152"/>
    </row>
    <row r="62" spans="1:7" x14ac:dyDescent="0.2">
      <c r="A62" s="275" t="s">
        <v>1094</v>
      </c>
      <c r="B62" s="275" t="s">
        <v>1528</v>
      </c>
      <c r="C62" s="280" t="s">
        <v>1529</v>
      </c>
      <c r="D62" s="1152">
        <v>1.8</v>
      </c>
      <c r="E62" s="1152"/>
      <c r="F62" s="1152"/>
      <c r="G62" s="1152"/>
    </row>
    <row r="63" spans="1:7" x14ac:dyDescent="0.2">
      <c r="A63" s="275" t="s">
        <v>1097</v>
      </c>
      <c r="B63" s="275" t="s">
        <v>1452</v>
      </c>
      <c r="C63" s="280" t="s">
        <v>1530</v>
      </c>
      <c r="D63" s="1152">
        <v>294.76799999999997</v>
      </c>
      <c r="E63" s="1152"/>
      <c r="F63" s="1152"/>
      <c r="G63" s="1152"/>
    </row>
    <row r="64" spans="1:7" x14ac:dyDescent="0.2">
      <c r="A64" s="275" t="s">
        <v>1100</v>
      </c>
      <c r="B64" s="275" t="s">
        <v>1455</v>
      </c>
      <c r="C64" s="280" t="s">
        <v>1531</v>
      </c>
      <c r="D64" s="1152"/>
      <c r="E64" s="1152"/>
      <c r="F64" s="1152">
        <v>0.89600000000000002</v>
      </c>
      <c r="G64" s="1152"/>
    </row>
    <row r="65" spans="1:7" x14ac:dyDescent="0.2">
      <c r="A65" s="275" t="s">
        <v>1532</v>
      </c>
      <c r="B65" s="275" t="s">
        <v>1533</v>
      </c>
      <c r="C65" s="280" t="s">
        <v>1534</v>
      </c>
      <c r="D65" s="1152"/>
      <c r="E65" s="1152"/>
      <c r="F65" s="1152"/>
      <c r="G65" s="1152"/>
    </row>
    <row r="66" spans="1:7" x14ac:dyDescent="0.2">
      <c r="A66" s="275" t="s">
        <v>1535</v>
      </c>
      <c r="B66" s="275" t="s">
        <v>1536</v>
      </c>
      <c r="C66" s="280" t="s">
        <v>1537</v>
      </c>
      <c r="D66" s="1152">
        <v>4.2400900000000004</v>
      </c>
      <c r="E66" s="1152"/>
      <c r="F66" s="1152">
        <v>11.077489999999999</v>
      </c>
      <c r="G66" s="1152"/>
    </row>
    <row r="67" spans="1:7" x14ac:dyDescent="0.2">
      <c r="A67" s="275" t="s">
        <v>1538</v>
      </c>
      <c r="B67" s="275" t="s">
        <v>1539</v>
      </c>
      <c r="C67" s="280" t="s">
        <v>1540</v>
      </c>
      <c r="D67" s="1152"/>
      <c r="E67" s="1152"/>
      <c r="F67" s="1152"/>
      <c r="G67" s="1152"/>
    </row>
    <row r="68" spans="1:7" x14ac:dyDescent="0.2">
      <c r="A68" s="275" t="s">
        <v>1541</v>
      </c>
      <c r="B68" s="275" t="s">
        <v>1542</v>
      </c>
      <c r="C68" s="280" t="s">
        <v>1543</v>
      </c>
      <c r="D68" s="1152">
        <v>264.24696999999998</v>
      </c>
      <c r="E68" s="1152"/>
      <c r="F68" s="1152">
        <v>646.06218999999999</v>
      </c>
      <c r="G68" s="1152"/>
    </row>
    <row r="69" spans="1:7" x14ac:dyDescent="0.2">
      <c r="A69" s="275" t="s">
        <v>1544</v>
      </c>
      <c r="B69" s="275" t="s">
        <v>1545</v>
      </c>
      <c r="C69" s="280" t="s">
        <v>1546</v>
      </c>
      <c r="D69" s="1152"/>
      <c r="E69" s="1152"/>
      <c r="F69" s="1152"/>
      <c r="G69" s="1152"/>
    </row>
    <row r="70" spans="1:7" x14ac:dyDescent="0.2">
      <c r="A70" s="275" t="s">
        <v>1547</v>
      </c>
      <c r="B70" s="275" t="s">
        <v>1548</v>
      </c>
      <c r="C70" s="280" t="s">
        <v>1549</v>
      </c>
      <c r="D70" s="1152">
        <v>3231.8296999999998</v>
      </c>
      <c r="E70" s="1152">
        <v>3.8140000000000001</v>
      </c>
      <c r="F70" s="1152">
        <v>2005.3819100000001</v>
      </c>
      <c r="G70" s="1152">
        <v>46.716999999999999</v>
      </c>
    </row>
    <row r="71" spans="1:7" x14ac:dyDescent="0.2">
      <c r="A71" s="275" t="s">
        <v>1550</v>
      </c>
      <c r="B71" s="275" t="s">
        <v>1551</v>
      </c>
      <c r="C71" s="280" t="s">
        <v>1552</v>
      </c>
      <c r="D71" s="1152">
        <v>8376.8401099999992</v>
      </c>
      <c r="E71" s="1152">
        <v>24.34995</v>
      </c>
      <c r="F71" s="1152">
        <v>5722.5025599999999</v>
      </c>
      <c r="G71" s="1152">
        <v>0.59819999999999995</v>
      </c>
    </row>
    <row r="72" spans="1:7" x14ac:dyDescent="0.2">
      <c r="A72" s="1113" t="s">
        <v>1103</v>
      </c>
      <c r="B72" s="1113" t="s">
        <v>1553</v>
      </c>
      <c r="C72" s="1134" t="s">
        <v>61</v>
      </c>
      <c r="D72" s="1151">
        <v>24376.347610000001</v>
      </c>
      <c r="E72" s="1151">
        <v>2.7999999999999998E-4</v>
      </c>
      <c r="F72" s="1151">
        <v>31155.954969999999</v>
      </c>
      <c r="G72" s="1151">
        <v>0.65264</v>
      </c>
    </row>
    <row r="73" spans="1:7" x14ac:dyDescent="0.2">
      <c r="A73" s="275" t="s">
        <v>1105</v>
      </c>
      <c r="B73" s="275" t="s">
        <v>1554</v>
      </c>
      <c r="C73" s="280" t="s">
        <v>1555</v>
      </c>
      <c r="D73" s="1152"/>
      <c r="E73" s="1152"/>
      <c r="F73" s="1152"/>
      <c r="G73" s="1152"/>
    </row>
    <row r="74" spans="1:7" x14ac:dyDescent="0.2">
      <c r="A74" s="275" t="s">
        <v>1108</v>
      </c>
      <c r="B74" s="275" t="s">
        <v>1499</v>
      </c>
      <c r="C74" s="280" t="s">
        <v>1556</v>
      </c>
      <c r="D74" s="1152">
        <v>24373.917539999999</v>
      </c>
      <c r="E74" s="1152"/>
      <c r="F74" s="1152">
        <v>31151.83338</v>
      </c>
      <c r="G74" s="1152"/>
    </row>
    <row r="75" spans="1:7" x14ac:dyDescent="0.2">
      <c r="A75" s="275" t="s">
        <v>1111</v>
      </c>
      <c r="B75" s="275" t="s">
        <v>1557</v>
      </c>
      <c r="C75" s="280" t="s">
        <v>1558</v>
      </c>
      <c r="D75" s="1152"/>
      <c r="E75" s="1152">
        <v>2.7999999999999998E-4</v>
      </c>
      <c r="F75" s="1152"/>
      <c r="G75" s="1152">
        <v>0.65264</v>
      </c>
    </row>
    <row r="76" spans="1:7" x14ac:dyDescent="0.2">
      <c r="A76" s="275" t="s">
        <v>1114</v>
      </c>
      <c r="B76" s="275" t="s">
        <v>1559</v>
      </c>
      <c r="C76" s="280" t="s">
        <v>1560</v>
      </c>
      <c r="D76" s="1152"/>
      <c r="E76" s="1152"/>
      <c r="F76" s="1152"/>
      <c r="G76" s="1152"/>
    </row>
    <row r="77" spans="1:7" x14ac:dyDescent="0.2">
      <c r="A77" s="275" t="s">
        <v>1120</v>
      </c>
      <c r="B77" s="275" t="s">
        <v>1561</v>
      </c>
      <c r="C77" s="280" t="s">
        <v>1562</v>
      </c>
      <c r="D77" s="1152">
        <v>2.4300700000000002</v>
      </c>
      <c r="E77" s="1152"/>
      <c r="F77" s="1152">
        <v>4.1215900000000003</v>
      </c>
      <c r="G77" s="1152"/>
    </row>
    <row r="78" spans="1:7" x14ac:dyDescent="0.2">
      <c r="A78" s="1113" t="s">
        <v>1563</v>
      </c>
      <c r="B78" s="1113" t="s">
        <v>1564</v>
      </c>
      <c r="C78" s="1134" t="s">
        <v>61</v>
      </c>
      <c r="D78" s="1151">
        <v>978372.77301</v>
      </c>
      <c r="E78" s="1151">
        <v>0</v>
      </c>
      <c r="F78" s="1151">
        <v>947711.15087000001</v>
      </c>
      <c r="G78" s="1151">
        <v>0</v>
      </c>
    </row>
    <row r="79" spans="1:7" x14ac:dyDescent="0.2">
      <c r="A79" s="275" t="s">
        <v>1565</v>
      </c>
      <c r="B79" s="275" t="s">
        <v>1566</v>
      </c>
      <c r="C79" s="280" t="s">
        <v>1567</v>
      </c>
      <c r="D79" s="1152"/>
      <c r="E79" s="1152"/>
      <c r="F79" s="1152"/>
      <c r="G79" s="1152"/>
    </row>
    <row r="80" spans="1:7" x14ac:dyDescent="0.2">
      <c r="A80" s="275" t="s">
        <v>1568</v>
      </c>
      <c r="B80" s="275" t="s">
        <v>1569</v>
      </c>
      <c r="C80" s="280" t="s">
        <v>1570</v>
      </c>
      <c r="D80" s="1152">
        <v>978372.77301</v>
      </c>
      <c r="E80" s="1152"/>
      <c r="F80" s="1152">
        <v>947711.15087000001</v>
      </c>
      <c r="G80" s="1152"/>
    </row>
    <row r="81" spans="1:7" x14ac:dyDescent="0.2">
      <c r="A81" s="1113" t="s">
        <v>1230</v>
      </c>
      <c r="B81" s="1113" t="s">
        <v>1571</v>
      </c>
      <c r="C81" s="1134" t="s">
        <v>61</v>
      </c>
      <c r="D81" s="1153">
        <v>0</v>
      </c>
      <c r="E81" s="1153">
        <v>0</v>
      </c>
      <c r="F81" s="1153">
        <v>0</v>
      </c>
      <c r="G81" s="1153">
        <v>0</v>
      </c>
    </row>
    <row r="82" spans="1:7" x14ac:dyDescent="0.2">
      <c r="A82" s="1113" t="s">
        <v>1572</v>
      </c>
      <c r="B82" s="1113" t="s">
        <v>1573</v>
      </c>
      <c r="C82" s="1134" t="s">
        <v>61</v>
      </c>
      <c r="D82" s="1151">
        <v>-1323.4785899999999</v>
      </c>
      <c r="E82" s="1151">
        <v>709.31615999999997</v>
      </c>
      <c r="F82" s="1151">
        <v>3561.4747600000001</v>
      </c>
      <c r="G82" s="1151">
        <v>636.84235999999999</v>
      </c>
    </row>
    <row r="83" spans="1:7" x14ac:dyDescent="0.2">
      <c r="A83" s="1113" t="s">
        <v>1574</v>
      </c>
      <c r="B83" s="1113" t="s">
        <v>1275</v>
      </c>
      <c r="C83" s="1134" t="s">
        <v>61</v>
      </c>
      <c r="D83" s="1151">
        <v>-4944.3464299999996</v>
      </c>
      <c r="E83" s="1151">
        <v>695.77016000000003</v>
      </c>
      <c r="F83" s="1151">
        <v>-252.95863</v>
      </c>
      <c r="G83" s="1151">
        <v>636.84235999999999</v>
      </c>
    </row>
  </sheetData>
  <mergeCells count="6">
    <mergeCell ref="A1:G1"/>
    <mergeCell ref="A2:G2"/>
    <mergeCell ref="A5:B6"/>
    <mergeCell ref="C5:C6"/>
    <mergeCell ref="D5:E5"/>
    <mergeCell ref="F5:G5"/>
  </mergeCells>
  <conditionalFormatting sqref="A1:G10 A11:C83 A84:G1048576">
    <cfRule type="cellIs" dxfId="0" priority="1" operator="equal">
      <formula>0</formula>
    </cfRule>
  </conditionalFormatting>
  <printOptions horizontalCentered="1"/>
  <pageMargins left="0.39370078740157483" right="0.39370078740157483" top="0.59055118110236227" bottom="0.39370078740157483" header="0.31496062992125984" footer="0.11811023622047245"/>
  <pageSetup paperSize="9" scale="73" firstPageNumber="486" orientation="portrait" useFirstPageNumber="1" r:id="rId1"/>
  <headerFooter>
    <oddHeader>&amp;L&amp;"Tahoma,Kurzíva"Závěrečný účet Moravskoslezského kraje za rok 2024&amp;R&amp;"Tahoma,Kurzíva"Tabulka č. 47</oddHeader>
    <oddFooter>&amp;C&amp;"Tahoma,Obyčejné"&amp;P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9E9BB-D2FB-46C2-A924-585068DFBF9B}">
  <dimension ref="A1:H146"/>
  <sheetViews>
    <sheetView showGridLines="0" zoomScaleNormal="100" zoomScaleSheetLayoutView="100" workbookViewId="0">
      <selection activeCell="H6" sqref="H6"/>
    </sheetView>
  </sheetViews>
  <sheetFormatPr defaultColWidth="9.28515625" defaultRowHeight="12.75" x14ac:dyDescent="0.2"/>
  <cols>
    <col min="1" max="1" width="7" style="194" customWidth="1"/>
    <col min="2" max="2" width="45.42578125" style="194" customWidth="1"/>
    <col min="3" max="3" width="8.7109375" style="117" customWidth="1"/>
    <col min="4" max="7" width="13.85546875" style="242" customWidth="1"/>
    <col min="8" max="8" width="14.140625" style="194" bestFit="1" customWidth="1"/>
    <col min="9" max="16384" width="9.28515625" style="194"/>
  </cols>
  <sheetData>
    <row r="1" spans="1:7" s="199" customFormat="1" ht="18" customHeight="1" x14ac:dyDescent="0.2">
      <c r="A1" s="1449" t="s">
        <v>4770</v>
      </c>
      <c r="B1" s="1449"/>
      <c r="C1" s="1449"/>
      <c r="D1" s="1449"/>
      <c r="E1" s="1449"/>
      <c r="F1" s="1449"/>
      <c r="G1" s="1449"/>
    </row>
    <row r="2" spans="1:7" s="199" customFormat="1" ht="18" customHeight="1" x14ac:dyDescent="0.2">
      <c r="A2" s="1449" t="s">
        <v>1582</v>
      </c>
      <c r="B2" s="1449"/>
      <c r="C2" s="1449"/>
      <c r="D2" s="1449"/>
      <c r="E2" s="1449"/>
      <c r="F2" s="1449"/>
      <c r="G2" s="1449"/>
    </row>
    <row r="4" spans="1:7" x14ac:dyDescent="0.2">
      <c r="A4" s="192"/>
      <c r="B4" s="192"/>
      <c r="C4" s="193"/>
      <c r="D4" s="1111">
        <v>1</v>
      </c>
      <c r="E4" s="1111">
        <v>2</v>
      </c>
      <c r="F4" s="1111">
        <v>3</v>
      </c>
      <c r="G4" s="1111">
        <v>4</v>
      </c>
    </row>
    <row r="5" spans="1:7" s="197" customFormat="1" ht="12.75" customHeight="1" x14ac:dyDescent="0.2">
      <c r="A5" s="1450" t="s">
        <v>952</v>
      </c>
      <c r="B5" s="1451"/>
      <c r="C5" s="1456" t="s">
        <v>953</v>
      </c>
      <c r="D5" s="1462" t="s">
        <v>954</v>
      </c>
      <c r="E5" s="1463"/>
      <c r="F5" s="1463"/>
      <c r="G5" s="1464"/>
    </row>
    <row r="6" spans="1:7" s="195" customFormat="1" x14ac:dyDescent="0.2">
      <c r="A6" s="1452"/>
      <c r="B6" s="1453"/>
      <c r="C6" s="1457"/>
      <c r="D6" s="1465" t="s">
        <v>955</v>
      </c>
      <c r="E6" s="1466"/>
      <c r="F6" s="1467"/>
      <c r="G6" s="1468" t="s">
        <v>956</v>
      </c>
    </row>
    <row r="7" spans="1:7" s="195" customFormat="1" x14ac:dyDescent="0.2">
      <c r="A7" s="1454"/>
      <c r="B7" s="1455"/>
      <c r="C7" s="1461"/>
      <c r="D7" s="1128" t="s">
        <v>957</v>
      </c>
      <c r="E7" s="1128" t="s">
        <v>958</v>
      </c>
      <c r="F7" s="1128" t="s">
        <v>959</v>
      </c>
      <c r="G7" s="1469"/>
    </row>
    <row r="8" spans="1:7" s="195" customFormat="1" x14ac:dyDescent="0.2">
      <c r="A8" s="1129"/>
      <c r="B8" s="1129" t="s">
        <v>960</v>
      </c>
      <c r="C8" s="1130" t="s">
        <v>61</v>
      </c>
      <c r="D8" s="1115">
        <v>18047959.177850001</v>
      </c>
      <c r="E8" s="1115">
        <v>7040755.4463400003</v>
      </c>
      <c r="F8" s="1115">
        <v>11007203.73151</v>
      </c>
      <c r="G8" s="1115">
        <v>10356558.15614</v>
      </c>
    </row>
    <row r="9" spans="1:7" s="198" customFormat="1" x14ac:dyDescent="0.2">
      <c r="A9" s="1129" t="s">
        <v>961</v>
      </c>
      <c r="B9" s="1129" t="s">
        <v>962</v>
      </c>
      <c r="C9" s="1130" t="s">
        <v>61</v>
      </c>
      <c r="D9" s="1115">
        <v>15883725.86551</v>
      </c>
      <c r="E9" s="1115">
        <v>7040149.2197500002</v>
      </c>
      <c r="F9" s="1115">
        <v>8843576.6457599998</v>
      </c>
      <c r="G9" s="1115">
        <v>8094329.0388000002</v>
      </c>
    </row>
    <row r="10" spans="1:7" s="198" customFormat="1" x14ac:dyDescent="0.2">
      <c r="A10" s="1129" t="s">
        <v>963</v>
      </c>
      <c r="B10" s="1129" t="s">
        <v>964</v>
      </c>
      <c r="C10" s="1130" t="s">
        <v>61</v>
      </c>
      <c r="D10" s="1115">
        <v>96832.590830000001</v>
      </c>
      <c r="E10" s="1115">
        <v>85535.313639999993</v>
      </c>
      <c r="F10" s="1115">
        <v>11297.277190000001</v>
      </c>
      <c r="G10" s="1115">
        <v>12737.416279999999</v>
      </c>
    </row>
    <row r="11" spans="1:7" x14ac:dyDescent="0.2">
      <c r="A11" s="275" t="s">
        <v>965</v>
      </c>
      <c r="B11" s="275" t="s">
        <v>966</v>
      </c>
      <c r="C11" s="280" t="s">
        <v>967</v>
      </c>
      <c r="D11" s="286">
        <v>0</v>
      </c>
      <c r="E11" s="286">
        <v>0</v>
      </c>
      <c r="F11" s="286">
        <v>0</v>
      </c>
      <c r="G11" s="286">
        <v>0</v>
      </c>
    </row>
    <row r="12" spans="1:7" x14ac:dyDescent="0.2">
      <c r="A12" s="275" t="s">
        <v>968</v>
      </c>
      <c r="B12" s="275" t="s">
        <v>969</v>
      </c>
      <c r="C12" s="280" t="s">
        <v>970</v>
      </c>
      <c r="D12" s="276">
        <v>35476.471599999997</v>
      </c>
      <c r="E12" s="286">
        <v>24947.323339999999</v>
      </c>
      <c r="F12" s="276">
        <v>10529.14826</v>
      </c>
      <c r="G12" s="286">
        <v>12018.891820000001</v>
      </c>
    </row>
    <row r="13" spans="1:7" x14ac:dyDescent="0.2">
      <c r="A13" s="275" t="s">
        <v>971</v>
      </c>
      <c r="B13" s="275" t="s">
        <v>972</v>
      </c>
      <c r="C13" s="280" t="s">
        <v>973</v>
      </c>
      <c r="D13" s="276">
        <v>184.244</v>
      </c>
      <c r="E13" s="286">
        <v>104.414</v>
      </c>
      <c r="F13" s="276">
        <v>79.83</v>
      </c>
      <c r="G13" s="286">
        <v>116.682</v>
      </c>
    </row>
    <row r="14" spans="1:7" x14ac:dyDescent="0.2">
      <c r="A14" s="275" t="s">
        <v>974</v>
      </c>
      <c r="B14" s="275" t="s">
        <v>975</v>
      </c>
      <c r="C14" s="280" t="s">
        <v>976</v>
      </c>
      <c r="D14" s="276"/>
      <c r="E14" s="286">
        <v>0</v>
      </c>
      <c r="F14" s="276"/>
      <c r="G14" s="286">
        <v>0</v>
      </c>
    </row>
    <row r="15" spans="1:7" x14ac:dyDescent="0.2">
      <c r="A15" s="275" t="s">
        <v>977</v>
      </c>
      <c r="B15" s="275" t="s">
        <v>978</v>
      </c>
      <c r="C15" s="280" t="s">
        <v>979</v>
      </c>
      <c r="D15" s="276">
        <v>58855.100059999997</v>
      </c>
      <c r="E15" s="286">
        <v>58855.100059999997</v>
      </c>
      <c r="F15" s="276"/>
      <c r="G15" s="286">
        <v>0</v>
      </c>
    </row>
    <row r="16" spans="1:7" x14ac:dyDescent="0.2">
      <c r="A16" s="275" t="s">
        <v>980</v>
      </c>
      <c r="B16" s="275" t="s">
        <v>981</v>
      </c>
      <c r="C16" s="280" t="s">
        <v>982</v>
      </c>
      <c r="D16" s="276">
        <v>2104.2357000000002</v>
      </c>
      <c r="E16" s="286">
        <v>1628.47624</v>
      </c>
      <c r="F16" s="276">
        <v>475.75945999999999</v>
      </c>
      <c r="G16" s="286">
        <v>479.63745999999998</v>
      </c>
    </row>
    <row r="17" spans="1:7" x14ac:dyDescent="0.2">
      <c r="A17" s="275" t="s">
        <v>983</v>
      </c>
      <c r="B17" s="275" t="s">
        <v>984</v>
      </c>
      <c r="C17" s="280" t="s">
        <v>985</v>
      </c>
      <c r="D17" s="276">
        <v>212.53946999999999</v>
      </c>
      <c r="E17" s="286">
        <v>0</v>
      </c>
      <c r="F17" s="276">
        <v>212.53946999999999</v>
      </c>
      <c r="G17" s="286">
        <v>122.205</v>
      </c>
    </row>
    <row r="18" spans="1:7" x14ac:dyDescent="0.2">
      <c r="A18" s="275" t="s">
        <v>986</v>
      </c>
      <c r="B18" s="275" t="s">
        <v>987</v>
      </c>
      <c r="C18" s="280" t="s">
        <v>988</v>
      </c>
      <c r="D18" s="276"/>
      <c r="E18" s="286">
        <v>0</v>
      </c>
      <c r="F18" s="276"/>
      <c r="G18" s="286">
        <v>0</v>
      </c>
    </row>
    <row r="19" spans="1:7" x14ac:dyDescent="0.2">
      <c r="A19" s="277" t="s">
        <v>989</v>
      </c>
      <c r="B19" s="275" t="s">
        <v>990</v>
      </c>
      <c r="C19" s="280" t="s">
        <v>991</v>
      </c>
      <c r="D19" s="276"/>
      <c r="E19" s="286">
        <v>0</v>
      </c>
      <c r="F19" s="276"/>
      <c r="G19" s="286">
        <v>0</v>
      </c>
    </row>
    <row r="20" spans="1:7" s="198" customFormat="1" x14ac:dyDescent="0.2">
      <c r="A20" s="1129" t="s">
        <v>992</v>
      </c>
      <c r="B20" s="1129" t="s">
        <v>993</v>
      </c>
      <c r="C20" s="1130" t="s">
        <v>61</v>
      </c>
      <c r="D20" s="1115">
        <v>15786484.31443</v>
      </c>
      <c r="E20" s="1115">
        <v>6954613.9061099999</v>
      </c>
      <c r="F20" s="1115">
        <v>8831870.4083200004</v>
      </c>
      <c r="G20" s="1115">
        <v>8081124.4932199996</v>
      </c>
    </row>
    <row r="21" spans="1:7" x14ac:dyDescent="0.2">
      <c r="A21" s="275" t="s">
        <v>994</v>
      </c>
      <c r="B21" s="275" t="s">
        <v>272</v>
      </c>
      <c r="C21" s="280" t="s">
        <v>995</v>
      </c>
      <c r="D21" s="286">
        <v>557375.39543000003</v>
      </c>
      <c r="E21" s="286">
        <v>0</v>
      </c>
      <c r="F21" s="286">
        <v>557375.39543000003</v>
      </c>
      <c r="G21" s="286">
        <v>539910.78665999998</v>
      </c>
    </row>
    <row r="22" spans="1:7" x14ac:dyDescent="0.2">
      <c r="A22" s="275" t="s">
        <v>996</v>
      </c>
      <c r="B22" s="275" t="s">
        <v>997</v>
      </c>
      <c r="C22" s="280" t="s">
        <v>998</v>
      </c>
      <c r="D22" s="276">
        <v>3784.2816400000002</v>
      </c>
      <c r="E22" s="286">
        <v>0</v>
      </c>
      <c r="F22" s="276">
        <v>3784.2816400000002</v>
      </c>
      <c r="G22" s="286">
        <v>3785.7816400000002</v>
      </c>
    </row>
    <row r="23" spans="1:7" x14ac:dyDescent="0.2">
      <c r="A23" s="275" t="s">
        <v>999</v>
      </c>
      <c r="B23" s="275" t="s">
        <v>1000</v>
      </c>
      <c r="C23" s="280" t="s">
        <v>1001</v>
      </c>
      <c r="D23" s="276">
        <v>10550762.71668</v>
      </c>
      <c r="E23" s="286">
        <v>3336943.0696999999</v>
      </c>
      <c r="F23" s="276">
        <v>7213819.6469799997</v>
      </c>
      <c r="G23" s="286">
        <v>6605043.9640800003</v>
      </c>
    </row>
    <row r="24" spans="1:7" ht="21" x14ac:dyDescent="0.2">
      <c r="A24" s="275" t="s">
        <v>1002</v>
      </c>
      <c r="B24" s="275" t="s">
        <v>1003</v>
      </c>
      <c r="C24" s="280" t="s">
        <v>1004</v>
      </c>
      <c r="D24" s="276">
        <v>2008672.9461999999</v>
      </c>
      <c r="E24" s="286">
        <v>1133990.26403</v>
      </c>
      <c r="F24" s="276">
        <v>874682.68217000004</v>
      </c>
      <c r="G24" s="286">
        <v>744767.54764999996</v>
      </c>
    </row>
    <row r="25" spans="1:7" x14ac:dyDescent="0.2">
      <c r="A25" s="275" t="s">
        <v>1005</v>
      </c>
      <c r="B25" s="275" t="s">
        <v>1006</v>
      </c>
      <c r="C25" s="280" t="s">
        <v>1007</v>
      </c>
      <c r="D25" s="276"/>
      <c r="E25" s="286">
        <v>0</v>
      </c>
      <c r="F25" s="276"/>
      <c r="G25" s="286">
        <v>0</v>
      </c>
    </row>
    <row r="26" spans="1:7" x14ac:dyDescent="0.2">
      <c r="A26" s="275" t="s">
        <v>1008</v>
      </c>
      <c r="B26" s="275" t="s">
        <v>1009</v>
      </c>
      <c r="C26" s="280" t="s">
        <v>1010</v>
      </c>
      <c r="D26" s="276">
        <v>2483428.9023799999</v>
      </c>
      <c r="E26" s="286">
        <v>2483428.9023799999</v>
      </c>
      <c r="F26" s="276"/>
      <c r="G26" s="286">
        <v>0</v>
      </c>
    </row>
    <row r="27" spans="1:7" x14ac:dyDescent="0.2">
      <c r="A27" s="275" t="s">
        <v>1011</v>
      </c>
      <c r="B27" s="275" t="s">
        <v>1012</v>
      </c>
      <c r="C27" s="280" t="s">
        <v>1013</v>
      </c>
      <c r="D27" s="276">
        <v>443.61867000000001</v>
      </c>
      <c r="E27" s="286">
        <v>251.67</v>
      </c>
      <c r="F27" s="276">
        <v>191.94866999999999</v>
      </c>
      <c r="G27" s="286">
        <v>245.44254000000001</v>
      </c>
    </row>
    <row r="28" spans="1:7" x14ac:dyDescent="0.2">
      <c r="A28" s="275" t="s">
        <v>1014</v>
      </c>
      <c r="B28" s="275" t="s">
        <v>1015</v>
      </c>
      <c r="C28" s="280" t="s">
        <v>1016</v>
      </c>
      <c r="D28" s="276">
        <v>181593.45342999999</v>
      </c>
      <c r="E28" s="286">
        <v>0</v>
      </c>
      <c r="F28" s="276">
        <v>181593.45342999999</v>
      </c>
      <c r="G28" s="286">
        <v>187320.97065</v>
      </c>
    </row>
    <row r="29" spans="1:7" x14ac:dyDescent="0.2">
      <c r="A29" s="275" t="s">
        <v>1017</v>
      </c>
      <c r="B29" s="275" t="s">
        <v>1018</v>
      </c>
      <c r="C29" s="280" t="s">
        <v>1019</v>
      </c>
      <c r="D29" s="276">
        <v>423</v>
      </c>
      <c r="E29" s="286">
        <v>0</v>
      </c>
      <c r="F29" s="276">
        <v>423</v>
      </c>
      <c r="G29" s="286">
        <v>50</v>
      </c>
    </row>
    <row r="30" spans="1:7" x14ac:dyDescent="0.2">
      <c r="A30" s="277" t="s">
        <v>1020</v>
      </c>
      <c r="B30" s="275" t="s">
        <v>1021</v>
      </c>
      <c r="C30" s="280" t="s">
        <v>1022</v>
      </c>
      <c r="D30" s="276"/>
      <c r="E30" s="276"/>
      <c r="F30" s="276"/>
      <c r="G30" s="276"/>
    </row>
    <row r="31" spans="1:7" s="198" customFormat="1" x14ac:dyDescent="0.2">
      <c r="A31" s="1129" t="s">
        <v>1023</v>
      </c>
      <c r="B31" s="1129" t="s">
        <v>1024</v>
      </c>
      <c r="C31" s="1130" t="s">
        <v>61</v>
      </c>
      <c r="D31" s="1115">
        <v>0</v>
      </c>
      <c r="E31" s="1115">
        <v>0</v>
      </c>
      <c r="F31" s="1115">
        <v>0</v>
      </c>
      <c r="G31" s="1115">
        <v>0</v>
      </c>
    </row>
    <row r="32" spans="1:7" x14ac:dyDescent="0.2">
      <c r="A32" s="275" t="s">
        <v>1025</v>
      </c>
      <c r="B32" s="275" t="s">
        <v>1026</v>
      </c>
      <c r="C32" s="280" t="s">
        <v>1027</v>
      </c>
      <c r="D32" s="286">
        <v>0</v>
      </c>
      <c r="E32" s="286">
        <v>0</v>
      </c>
      <c r="F32" s="286">
        <v>0</v>
      </c>
      <c r="G32" s="286">
        <v>0</v>
      </c>
    </row>
    <row r="33" spans="1:7" x14ac:dyDescent="0.2">
      <c r="A33" s="275" t="s">
        <v>1028</v>
      </c>
      <c r="B33" s="275" t="s">
        <v>1029</v>
      </c>
      <c r="C33" s="280" t="s">
        <v>1030</v>
      </c>
      <c r="D33" s="286">
        <v>0</v>
      </c>
      <c r="E33" s="286">
        <v>0</v>
      </c>
      <c r="F33" s="286">
        <v>0</v>
      </c>
      <c r="G33" s="286">
        <v>0</v>
      </c>
    </row>
    <row r="34" spans="1:7" x14ac:dyDescent="0.2">
      <c r="A34" s="275" t="s">
        <v>1031</v>
      </c>
      <c r="B34" s="275" t="s">
        <v>1032</v>
      </c>
      <c r="C34" s="280" t="s">
        <v>1033</v>
      </c>
      <c r="D34" s="286">
        <v>0</v>
      </c>
      <c r="E34" s="286">
        <v>0</v>
      </c>
      <c r="F34" s="286">
        <v>0</v>
      </c>
      <c r="G34" s="286">
        <v>0</v>
      </c>
    </row>
    <row r="35" spans="1:7" x14ac:dyDescent="0.2">
      <c r="A35" s="275" t="s">
        <v>1037</v>
      </c>
      <c r="B35" s="275" t="s">
        <v>1038</v>
      </c>
      <c r="C35" s="280" t="s">
        <v>1039</v>
      </c>
      <c r="D35" s="276"/>
      <c r="E35" s="286">
        <v>0</v>
      </c>
      <c r="F35" s="276"/>
      <c r="G35" s="286">
        <v>0</v>
      </c>
    </row>
    <row r="36" spans="1:7" x14ac:dyDescent="0.2">
      <c r="A36" s="275" t="s">
        <v>1040</v>
      </c>
      <c r="B36" s="275" t="s">
        <v>1041</v>
      </c>
      <c r="C36" s="280" t="s">
        <v>1042</v>
      </c>
      <c r="D36" s="276"/>
      <c r="E36" s="286">
        <v>0</v>
      </c>
      <c r="F36" s="276"/>
      <c r="G36" s="286">
        <v>0</v>
      </c>
    </row>
    <row r="37" spans="1:7" s="198" customFormat="1" x14ac:dyDescent="0.2">
      <c r="A37" s="1129" t="s">
        <v>1049</v>
      </c>
      <c r="B37" s="1129" t="s">
        <v>1050</v>
      </c>
      <c r="C37" s="1130" t="s">
        <v>61</v>
      </c>
      <c r="D37" s="1115">
        <v>408.96024999999997</v>
      </c>
      <c r="E37" s="1115">
        <v>0</v>
      </c>
      <c r="F37" s="1115">
        <v>408.96024999999997</v>
      </c>
      <c r="G37" s="1115">
        <v>467.1293</v>
      </c>
    </row>
    <row r="38" spans="1:7" x14ac:dyDescent="0.2">
      <c r="A38" s="275" t="s">
        <v>1051</v>
      </c>
      <c r="B38" s="275" t="s">
        <v>1052</v>
      </c>
      <c r="C38" s="280" t="s">
        <v>1053</v>
      </c>
      <c r="D38" s="276"/>
      <c r="E38" s="286">
        <v>0</v>
      </c>
      <c r="F38" s="276"/>
      <c r="G38" s="286">
        <v>0</v>
      </c>
    </row>
    <row r="39" spans="1:7" x14ac:dyDescent="0.2">
      <c r="A39" s="275" t="s">
        <v>1054</v>
      </c>
      <c r="B39" s="275" t="s">
        <v>1055</v>
      </c>
      <c r="C39" s="280" t="s">
        <v>1056</v>
      </c>
      <c r="D39" s="276"/>
      <c r="E39" s="286">
        <v>0</v>
      </c>
      <c r="F39" s="276"/>
      <c r="G39" s="286">
        <v>0</v>
      </c>
    </row>
    <row r="40" spans="1:7" x14ac:dyDescent="0.2">
      <c r="A40" s="275" t="s">
        <v>1057</v>
      </c>
      <c r="B40" s="275" t="s">
        <v>1058</v>
      </c>
      <c r="C40" s="280" t="s">
        <v>1059</v>
      </c>
      <c r="D40" s="276">
        <v>119.96</v>
      </c>
      <c r="E40" s="286">
        <v>0</v>
      </c>
      <c r="F40" s="276">
        <v>119.96</v>
      </c>
      <c r="G40" s="286">
        <v>108.05226999999999</v>
      </c>
    </row>
    <row r="41" spans="1:7" x14ac:dyDescent="0.2">
      <c r="A41" s="275" t="s">
        <v>1063</v>
      </c>
      <c r="B41" s="275" t="s">
        <v>1064</v>
      </c>
      <c r="C41" s="280" t="s">
        <v>1065</v>
      </c>
      <c r="D41" s="276">
        <v>289.00024999999999</v>
      </c>
      <c r="E41" s="286">
        <v>0</v>
      </c>
      <c r="F41" s="276">
        <v>289.00024999999999</v>
      </c>
      <c r="G41" s="286">
        <v>359.07702999999998</v>
      </c>
    </row>
    <row r="42" spans="1:7" x14ac:dyDescent="0.2">
      <c r="A42" s="275" t="s">
        <v>1066</v>
      </c>
      <c r="B42" s="279" t="s">
        <v>1067</v>
      </c>
      <c r="C42" s="283" t="s">
        <v>1068</v>
      </c>
      <c r="D42" s="276"/>
      <c r="E42" s="286">
        <v>0</v>
      </c>
      <c r="F42" s="276"/>
      <c r="G42" s="286">
        <v>0</v>
      </c>
    </row>
    <row r="43" spans="1:7" s="198" customFormat="1" x14ac:dyDescent="0.2">
      <c r="A43" s="1129" t="s">
        <v>1069</v>
      </c>
      <c r="B43" s="1129" t="s">
        <v>1070</v>
      </c>
      <c r="C43" s="1130" t="s">
        <v>61</v>
      </c>
      <c r="D43" s="1115">
        <v>2164233.3123400002</v>
      </c>
      <c r="E43" s="1115">
        <v>606.22658999999999</v>
      </c>
      <c r="F43" s="1115">
        <v>2163627.0857500001</v>
      </c>
      <c r="G43" s="1115">
        <v>2262229.1173399999</v>
      </c>
    </row>
    <row r="44" spans="1:7" s="198" customFormat="1" x14ac:dyDescent="0.2">
      <c r="A44" s="1113" t="s">
        <v>1071</v>
      </c>
      <c r="B44" s="1113" t="s">
        <v>1072</v>
      </c>
      <c r="C44" s="1134" t="s">
        <v>61</v>
      </c>
      <c r="D44" s="1115">
        <v>40707.500390000001</v>
      </c>
      <c r="E44" s="1115">
        <v>0</v>
      </c>
      <c r="F44" s="1115">
        <v>40707.500390000001</v>
      </c>
      <c r="G44" s="1115">
        <v>42386.597049999997</v>
      </c>
    </row>
    <row r="45" spans="1:7" x14ac:dyDescent="0.2">
      <c r="A45" s="275" t="s">
        <v>1073</v>
      </c>
      <c r="B45" s="275" t="s">
        <v>1074</v>
      </c>
      <c r="C45" s="280" t="s">
        <v>1075</v>
      </c>
      <c r="D45" s="276"/>
      <c r="E45" s="286">
        <v>0</v>
      </c>
      <c r="F45" s="276"/>
      <c r="G45" s="286">
        <v>0</v>
      </c>
    </row>
    <row r="46" spans="1:7" x14ac:dyDescent="0.2">
      <c r="A46" s="275" t="s">
        <v>1076</v>
      </c>
      <c r="B46" s="275" t="s">
        <v>1077</v>
      </c>
      <c r="C46" s="280" t="s">
        <v>1078</v>
      </c>
      <c r="D46" s="276">
        <v>18743.716199999999</v>
      </c>
      <c r="E46" s="286">
        <v>0</v>
      </c>
      <c r="F46" s="276">
        <v>18743.716199999999</v>
      </c>
      <c r="G46" s="286">
        <v>18330.889920000001</v>
      </c>
    </row>
    <row r="47" spans="1:7" x14ac:dyDescent="0.2">
      <c r="A47" s="275" t="s">
        <v>1079</v>
      </c>
      <c r="B47" s="275" t="s">
        <v>1080</v>
      </c>
      <c r="C47" s="280" t="s">
        <v>1081</v>
      </c>
      <c r="D47" s="276"/>
      <c r="E47" s="286">
        <v>0</v>
      </c>
      <c r="F47" s="276"/>
      <c r="G47" s="286">
        <v>3.8780000000000002E-2</v>
      </c>
    </row>
    <row r="48" spans="1:7" x14ac:dyDescent="0.2">
      <c r="A48" s="275" t="s">
        <v>1082</v>
      </c>
      <c r="B48" s="275" t="s">
        <v>1083</v>
      </c>
      <c r="C48" s="280" t="s">
        <v>1084</v>
      </c>
      <c r="D48" s="276">
        <v>7434.4400900000001</v>
      </c>
      <c r="E48" s="286">
        <v>0</v>
      </c>
      <c r="F48" s="276">
        <v>7434.4400900000001</v>
      </c>
      <c r="G48" s="286">
        <v>6929.6190999999999</v>
      </c>
    </row>
    <row r="49" spans="1:7" x14ac:dyDescent="0.2">
      <c r="A49" s="275" t="s">
        <v>1085</v>
      </c>
      <c r="B49" s="275" t="s">
        <v>1086</v>
      </c>
      <c r="C49" s="280" t="s">
        <v>1087</v>
      </c>
      <c r="D49" s="276"/>
      <c r="E49" s="286">
        <v>0</v>
      </c>
      <c r="F49" s="276"/>
      <c r="G49" s="286">
        <v>0</v>
      </c>
    </row>
    <row r="50" spans="1:7" x14ac:dyDescent="0.2">
      <c r="A50" s="275" t="s">
        <v>1088</v>
      </c>
      <c r="B50" s="275" t="s">
        <v>1089</v>
      </c>
      <c r="C50" s="280" t="s">
        <v>1090</v>
      </c>
      <c r="D50" s="276">
        <v>9328.1586399999997</v>
      </c>
      <c r="E50" s="286">
        <v>0</v>
      </c>
      <c r="F50" s="276">
        <v>9328.1586399999997</v>
      </c>
      <c r="G50" s="286">
        <v>11688.80351</v>
      </c>
    </row>
    <row r="51" spans="1:7" x14ac:dyDescent="0.2">
      <c r="A51" s="275" t="s">
        <v>1091</v>
      </c>
      <c r="B51" s="275" t="s">
        <v>1092</v>
      </c>
      <c r="C51" s="280" t="s">
        <v>1093</v>
      </c>
      <c r="D51" s="276"/>
      <c r="E51" s="286">
        <v>0</v>
      </c>
      <c r="F51" s="276"/>
      <c r="G51" s="286">
        <v>0</v>
      </c>
    </row>
    <row r="52" spans="1:7" x14ac:dyDescent="0.2">
      <c r="A52" s="275" t="s">
        <v>1094</v>
      </c>
      <c r="B52" s="275" t="s">
        <v>1095</v>
      </c>
      <c r="C52" s="280" t="s">
        <v>1096</v>
      </c>
      <c r="D52" s="276">
        <v>1952.6615400000001</v>
      </c>
      <c r="E52" s="286">
        <v>0</v>
      </c>
      <c r="F52" s="276">
        <v>1952.6615400000001</v>
      </c>
      <c r="G52" s="286">
        <v>1972.50892</v>
      </c>
    </row>
    <row r="53" spans="1:7" x14ac:dyDescent="0.2">
      <c r="A53" s="275" t="s">
        <v>1097</v>
      </c>
      <c r="B53" s="275" t="s">
        <v>1098</v>
      </c>
      <c r="C53" s="280" t="s">
        <v>1099</v>
      </c>
      <c r="D53" s="276">
        <v>11.454000000000001</v>
      </c>
      <c r="E53" s="286">
        <v>0</v>
      </c>
      <c r="F53" s="276">
        <v>11.454000000000001</v>
      </c>
      <c r="G53" s="286">
        <v>0</v>
      </c>
    </row>
    <row r="54" spans="1:7" x14ac:dyDescent="0.2">
      <c r="A54" s="279" t="s">
        <v>1100</v>
      </c>
      <c r="B54" s="279" t="s">
        <v>1101</v>
      </c>
      <c r="C54" s="283" t="s">
        <v>1102</v>
      </c>
      <c r="D54" s="276">
        <v>3237.0699199999999</v>
      </c>
      <c r="E54" s="286">
        <v>0</v>
      </c>
      <c r="F54" s="276">
        <v>3237.0699199999999</v>
      </c>
      <c r="G54" s="286">
        <v>3464.7368200000001</v>
      </c>
    </row>
    <row r="55" spans="1:7" s="198" customFormat="1" x14ac:dyDescent="0.2">
      <c r="A55" s="1113" t="s">
        <v>1103</v>
      </c>
      <c r="B55" s="1113" t="s">
        <v>1104</v>
      </c>
      <c r="C55" s="1134" t="s">
        <v>61</v>
      </c>
      <c r="D55" s="1115">
        <v>500586.03201000002</v>
      </c>
      <c r="E55" s="1115">
        <v>606.22658999999999</v>
      </c>
      <c r="F55" s="1115">
        <v>499979.80541999999</v>
      </c>
      <c r="G55" s="1115">
        <v>453338.69692000002</v>
      </c>
    </row>
    <row r="56" spans="1:7" x14ac:dyDescent="0.2">
      <c r="A56" s="1120" t="s">
        <v>1105</v>
      </c>
      <c r="B56" s="1120" t="s">
        <v>1106</v>
      </c>
      <c r="C56" s="1137" t="s">
        <v>1107</v>
      </c>
      <c r="D56" s="276">
        <v>20234.06422</v>
      </c>
      <c r="E56" s="286">
        <v>606.22658999999999</v>
      </c>
      <c r="F56" s="276">
        <v>19627.837630000002</v>
      </c>
      <c r="G56" s="286">
        <v>20528.384170000001</v>
      </c>
    </row>
    <row r="57" spans="1:7" x14ac:dyDescent="0.2">
      <c r="A57" s="275" t="s">
        <v>1114</v>
      </c>
      <c r="B57" s="275" t="s">
        <v>1115</v>
      </c>
      <c r="C57" s="280" t="s">
        <v>1116</v>
      </c>
      <c r="D57" s="276">
        <v>32771.37371</v>
      </c>
      <c r="E57" s="286">
        <v>0</v>
      </c>
      <c r="F57" s="276">
        <v>32771.37371</v>
      </c>
      <c r="G57" s="286">
        <v>20483.430520000002</v>
      </c>
    </row>
    <row r="58" spans="1:7" x14ac:dyDescent="0.2">
      <c r="A58" s="275" t="s">
        <v>1117</v>
      </c>
      <c r="B58" s="275" t="s">
        <v>1118</v>
      </c>
      <c r="C58" s="280" t="s">
        <v>1119</v>
      </c>
      <c r="D58" s="276">
        <v>5703.9111700000003</v>
      </c>
      <c r="E58" s="286">
        <v>0</v>
      </c>
      <c r="F58" s="276">
        <v>5703.9111700000003</v>
      </c>
      <c r="G58" s="286">
        <v>4978.7988400000004</v>
      </c>
    </row>
    <row r="59" spans="1:7" x14ac:dyDescent="0.2">
      <c r="A59" s="275" t="s">
        <v>1120</v>
      </c>
      <c r="B59" s="275" t="s">
        <v>1121</v>
      </c>
      <c r="C59" s="280" t="s">
        <v>1122</v>
      </c>
      <c r="D59" s="276"/>
      <c r="E59" s="286">
        <v>0</v>
      </c>
      <c r="F59" s="276"/>
      <c r="G59" s="286">
        <v>0</v>
      </c>
    </row>
    <row r="60" spans="1:7" x14ac:dyDescent="0.2">
      <c r="A60" s="275" t="s">
        <v>1129</v>
      </c>
      <c r="B60" s="275" t="s">
        <v>1130</v>
      </c>
      <c r="C60" s="280" t="s">
        <v>1131</v>
      </c>
      <c r="D60" s="276">
        <v>1475.66066</v>
      </c>
      <c r="E60" s="286">
        <v>0</v>
      </c>
      <c r="F60" s="276">
        <v>1475.66066</v>
      </c>
      <c r="G60" s="286">
        <v>1335.16041</v>
      </c>
    </row>
    <row r="61" spans="1:7" x14ac:dyDescent="0.2">
      <c r="A61" s="275" t="s">
        <v>1132</v>
      </c>
      <c r="B61" s="275" t="s">
        <v>1133</v>
      </c>
      <c r="C61" s="280" t="s">
        <v>1134</v>
      </c>
      <c r="D61" s="286">
        <v>0</v>
      </c>
      <c r="E61" s="286">
        <v>0</v>
      </c>
      <c r="F61" s="286">
        <v>0</v>
      </c>
      <c r="G61" s="286">
        <v>0</v>
      </c>
    </row>
    <row r="62" spans="1:7" x14ac:dyDescent="0.2">
      <c r="A62" s="275" t="s">
        <v>1135</v>
      </c>
      <c r="B62" s="275" t="s">
        <v>1136</v>
      </c>
      <c r="C62" s="280" t="s">
        <v>1137</v>
      </c>
      <c r="D62" s="286">
        <v>0</v>
      </c>
      <c r="E62" s="286">
        <v>0</v>
      </c>
      <c r="F62" s="286">
        <v>0</v>
      </c>
      <c r="G62" s="286">
        <v>0</v>
      </c>
    </row>
    <row r="63" spans="1:7" x14ac:dyDescent="0.2">
      <c r="A63" s="275" t="s">
        <v>1138</v>
      </c>
      <c r="B63" s="275" t="s">
        <v>1139</v>
      </c>
      <c r="C63" s="280" t="s">
        <v>1140</v>
      </c>
      <c r="D63" s="286">
        <v>0</v>
      </c>
      <c r="E63" s="286">
        <v>0</v>
      </c>
      <c r="F63" s="286">
        <v>0</v>
      </c>
      <c r="G63" s="286">
        <v>0</v>
      </c>
    </row>
    <row r="64" spans="1:7" x14ac:dyDescent="0.2">
      <c r="A64" s="275" t="s">
        <v>1141</v>
      </c>
      <c r="B64" s="275" t="s">
        <v>1142</v>
      </c>
      <c r="C64" s="280" t="s">
        <v>1143</v>
      </c>
      <c r="D64" s="286">
        <v>401.31099999999998</v>
      </c>
      <c r="E64" s="286">
        <v>0</v>
      </c>
      <c r="F64" s="286">
        <v>401.31099999999998</v>
      </c>
      <c r="G64" s="286">
        <v>348.57100000000003</v>
      </c>
    </row>
    <row r="65" spans="1:7" x14ac:dyDescent="0.2">
      <c r="A65" s="275" t="s">
        <v>1144</v>
      </c>
      <c r="B65" s="275" t="s">
        <v>1145</v>
      </c>
      <c r="C65" s="280" t="s">
        <v>1146</v>
      </c>
      <c r="D65" s="286">
        <v>0</v>
      </c>
      <c r="E65" s="286">
        <v>0</v>
      </c>
      <c r="F65" s="286">
        <v>0</v>
      </c>
      <c r="G65" s="286">
        <v>251.43899999999999</v>
      </c>
    </row>
    <row r="66" spans="1:7" x14ac:dyDescent="0.2">
      <c r="A66" s="275" t="s">
        <v>1147</v>
      </c>
      <c r="B66" s="275" t="s">
        <v>62</v>
      </c>
      <c r="C66" s="280" t="s">
        <v>1148</v>
      </c>
      <c r="D66" s="286">
        <v>923.68768999999998</v>
      </c>
      <c r="E66" s="286">
        <v>0</v>
      </c>
      <c r="F66" s="286">
        <v>923.68768999999998</v>
      </c>
      <c r="G66" s="286">
        <v>850.27757999999994</v>
      </c>
    </row>
    <row r="67" spans="1:7" x14ac:dyDescent="0.2">
      <c r="A67" s="275" t="s">
        <v>1149</v>
      </c>
      <c r="B67" s="275" t="s">
        <v>1150</v>
      </c>
      <c r="C67" s="280" t="s">
        <v>1151</v>
      </c>
      <c r="D67" s="286">
        <v>0</v>
      </c>
      <c r="E67" s="286">
        <v>0</v>
      </c>
      <c r="F67" s="286">
        <v>0</v>
      </c>
      <c r="G67" s="286">
        <v>0</v>
      </c>
    </row>
    <row r="68" spans="1:7" x14ac:dyDescent="0.2">
      <c r="A68" s="275" t="s">
        <v>1152</v>
      </c>
      <c r="B68" s="275" t="s">
        <v>1153</v>
      </c>
      <c r="C68" s="280" t="s">
        <v>1154</v>
      </c>
      <c r="D68" s="286">
        <v>508.32319999999999</v>
      </c>
      <c r="E68" s="286">
        <v>0</v>
      </c>
      <c r="F68" s="286">
        <v>508.32319999999999</v>
      </c>
      <c r="G68" s="286">
        <v>345.93979999999999</v>
      </c>
    </row>
    <row r="69" spans="1:7" x14ac:dyDescent="0.2">
      <c r="A69" s="275" t="s">
        <v>1155</v>
      </c>
      <c r="B69" s="275" t="s">
        <v>1156</v>
      </c>
      <c r="C69" s="280" t="s">
        <v>1157</v>
      </c>
      <c r="D69" s="286">
        <v>1371.7447299999999</v>
      </c>
      <c r="E69" s="286">
        <v>0</v>
      </c>
      <c r="F69" s="286">
        <v>1371.7447299999999</v>
      </c>
      <c r="G69" s="286">
        <v>71245.776360000003</v>
      </c>
    </row>
    <row r="70" spans="1:7" x14ac:dyDescent="0.2">
      <c r="A70" s="275" t="s">
        <v>1173</v>
      </c>
      <c r="B70" s="275" t="s">
        <v>1174</v>
      </c>
      <c r="C70" s="280" t="s">
        <v>1175</v>
      </c>
      <c r="D70" s="286">
        <v>0</v>
      </c>
      <c r="E70" s="286">
        <v>0</v>
      </c>
      <c r="F70" s="286">
        <v>0</v>
      </c>
      <c r="G70" s="286">
        <v>0</v>
      </c>
    </row>
    <row r="71" spans="1:7" x14ac:dyDescent="0.2">
      <c r="A71" s="275" t="s">
        <v>1179</v>
      </c>
      <c r="B71" s="275" t="s">
        <v>1180</v>
      </c>
      <c r="C71" s="280" t="s">
        <v>1181</v>
      </c>
      <c r="D71" s="286">
        <v>14105.203949999999</v>
      </c>
      <c r="E71" s="286">
        <v>0</v>
      </c>
      <c r="F71" s="286">
        <v>14105.203949999999</v>
      </c>
      <c r="G71" s="286">
        <v>14315.61886</v>
      </c>
    </row>
    <row r="72" spans="1:7" x14ac:dyDescent="0.2">
      <c r="A72" s="275" t="s">
        <v>1182</v>
      </c>
      <c r="B72" s="275" t="s">
        <v>1183</v>
      </c>
      <c r="C72" s="280" t="s">
        <v>1184</v>
      </c>
      <c r="D72" s="286">
        <v>3471.0677500000002</v>
      </c>
      <c r="E72" s="286">
        <v>0</v>
      </c>
      <c r="F72" s="286">
        <v>3471.0677500000002</v>
      </c>
      <c r="G72" s="286">
        <v>2609.1917899999999</v>
      </c>
    </row>
    <row r="73" spans="1:7" x14ac:dyDescent="0.2">
      <c r="A73" s="275" t="s">
        <v>1185</v>
      </c>
      <c r="B73" s="275" t="s">
        <v>1186</v>
      </c>
      <c r="C73" s="280" t="s">
        <v>1187</v>
      </c>
      <c r="D73" s="286">
        <v>407148.91271</v>
      </c>
      <c r="E73" s="286">
        <v>0</v>
      </c>
      <c r="F73" s="286">
        <v>407148.91271</v>
      </c>
      <c r="G73" s="286">
        <v>301239.67429</v>
      </c>
    </row>
    <row r="74" spans="1:7" x14ac:dyDescent="0.2">
      <c r="A74" s="1141" t="s">
        <v>1188</v>
      </c>
      <c r="B74" s="1141" t="s">
        <v>1189</v>
      </c>
      <c r="C74" s="1142" t="s">
        <v>1190</v>
      </c>
      <c r="D74" s="1143">
        <v>12470.771220000001</v>
      </c>
      <c r="E74" s="1143">
        <v>0</v>
      </c>
      <c r="F74" s="1143">
        <v>12470.771220000001</v>
      </c>
      <c r="G74" s="1143">
        <v>14806.434300000001</v>
      </c>
    </row>
    <row r="75" spans="1:7" s="198" customFormat="1" x14ac:dyDescent="0.2">
      <c r="A75" s="1129" t="s">
        <v>1191</v>
      </c>
      <c r="B75" s="1129" t="s">
        <v>1192</v>
      </c>
      <c r="C75" s="1130" t="s">
        <v>61</v>
      </c>
      <c r="D75" s="1115">
        <v>1622939.77994</v>
      </c>
      <c r="E75" s="1115">
        <v>0</v>
      </c>
      <c r="F75" s="1115">
        <v>1622939.77994</v>
      </c>
      <c r="G75" s="1115">
        <v>1766503.8233700001</v>
      </c>
    </row>
    <row r="76" spans="1:7" x14ac:dyDescent="0.2">
      <c r="A76" s="279" t="s">
        <v>1193</v>
      </c>
      <c r="B76" s="279" t="s">
        <v>1194</v>
      </c>
      <c r="C76" s="283" t="s">
        <v>1195</v>
      </c>
      <c r="D76" s="276"/>
      <c r="E76" s="276"/>
      <c r="F76" s="276"/>
      <c r="G76" s="276"/>
    </row>
    <row r="77" spans="1:7" x14ac:dyDescent="0.2">
      <c r="A77" s="275" t="s">
        <v>1196</v>
      </c>
      <c r="B77" s="275" t="s">
        <v>1197</v>
      </c>
      <c r="C77" s="280" t="s">
        <v>1198</v>
      </c>
      <c r="D77" s="276"/>
      <c r="E77" s="276"/>
      <c r="F77" s="276"/>
      <c r="G77" s="276"/>
    </row>
    <row r="78" spans="1:7" x14ac:dyDescent="0.2">
      <c r="A78" s="275" t="s">
        <v>1199</v>
      </c>
      <c r="B78" s="275" t="s">
        <v>1200</v>
      </c>
      <c r="C78" s="280" t="s">
        <v>1201</v>
      </c>
      <c r="D78" s="276"/>
      <c r="E78" s="276"/>
      <c r="F78" s="276"/>
      <c r="G78" s="276"/>
    </row>
    <row r="79" spans="1:7" x14ac:dyDescent="0.2">
      <c r="A79" s="275" t="s">
        <v>1202</v>
      </c>
      <c r="B79" s="275" t="s">
        <v>1203</v>
      </c>
      <c r="C79" s="280" t="s">
        <v>1204</v>
      </c>
      <c r="D79" s="276">
        <v>8754.0125499999995</v>
      </c>
      <c r="E79" s="276"/>
      <c r="F79" s="276">
        <v>8754.0125499999995</v>
      </c>
      <c r="G79" s="276">
        <v>7106.3226299999997</v>
      </c>
    </row>
    <row r="80" spans="1:7" x14ac:dyDescent="0.2">
      <c r="A80" s="275" t="s">
        <v>1205</v>
      </c>
      <c r="B80" s="275" t="s">
        <v>1206</v>
      </c>
      <c r="C80" s="280" t="s">
        <v>1207</v>
      </c>
      <c r="D80" s="276">
        <v>4404.1762799999997</v>
      </c>
      <c r="E80" s="276"/>
      <c r="F80" s="276">
        <v>4404.1762799999997</v>
      </c>
      <c r="G80" s="276">
        <v>4507.4800299999997</v>
      </c>
    </row>
    <row r="81" spans="1:7" x14ac:dyDescent="0.2">
      <c r="A81" s="275" t="s">
        <v>1208</v>
      </c>
      <c r="B81" s="275" t="s">
        <v>1209</v>
      </c>
      <c r="C81" s="280" t="s">
        <v>1210</v>
      </c>
      <c r="D81" s="276">
        <v>1560837.5334099999</v>
      </c>
      <c r="E81" s="276"/>
      <c r="F81" s="276">
        <v>1560837.5334099999</v>
      </c>
      <c r="G81" s="276">
        <v>1699983.17053</v>
      </c>
    </row>
    <row r="82" spans="1:7" x14ac:dyDescent="0.2">
      <c r="A82" s="275" t="s">
        <v>1211</v>
      </c>
      <c r="B82" s="275" t="s">
        <v>1212</v>
      </c>
      <c r="C82" s="280" t="s">
        <v>1213</v>
      </c>
      <c r="D82" s="276">
        <v>41022.625330000003</v>
      </c>
      <c r="E82" s="276"/>
      <c r="F82" s="276">
        <v>41022.625330000003</v>
      </c>
      <c r="G82" s="276">
        <v>46636.71241</v>
      </c>
    </row>
    <row r="83" spans="1:7" x14ac:dyDescent="0.2">
      <c r="A83" s="275" t="s">
        <v>1220</v>
      </c>
      <c r="B83" s="275" t="s">
        <v>1221</v>
      </c>
      <c r="C83" s="280" t="s">
        <v>1222</v>
      </c>
      <c r="D83" s="276">
        <v>645.38334999999995</v>
      </c>
      <c r="E83" s="276"/>
      <c r="F83" s="276">
        <v>645.38334999999995</v>
      </c>
      <c r="G83" s="276">
        <v>696.84063000000003</v>
      </c>
    </row>
    <row r="84" spans="1:7" x14ac:dyDescent="0.2">
      <c r="A84" s="275" t="s">
        <v>1223</v>
      </c>
      <c r="B84" s="275" t="s">
        <v>1224</v>
      </c>
      <c r="C84" s="280" t="s">
        <v>1225</v>
      </c>
      <c r="D84" s="276">
        <v>6</v>
      </c>
      <c r="E84" s="276"/>
      <c r="F84" s="276">
        <v>6</v>
      </c>
      <c r="G84" s="276">
        <v>105.2</v>
      </c>
    </row>
    <row r="85" spans="1:7" x14ac:dyDescent="0.2">
      <c r="A85" s="1117" t="s">
        <v>1226</v>
      </c>
      <c r="B85" s="1117" t="s">
        <v>1227</v>
      </c>
      <c r="C85" s="1118" t="s">
        <v>1228</v>
      </c>
      <c r="D85" s="1119">
        <v>7270.0490200000004</v>
      </c>
      <c r="E85" s="1119"/>
      <c r="F85" s="1119">
        <v>7270.0490200000004</v>
      </c>
      <c r="G85" s="1119">
        <v>7468.0971399999999</v>
      </c>
    </row>
    <row r="86" spans="1:7" x14ac:dyDescent="0.2">
      <c r="A86" s="255"/>
      <c r="B86" s="255"/>
      <c r="C86" s="255"/>
      <c r="D86" s="256"/>
      <c r="E86" s="257"/>
      <c r="F86" s="256"/>
      <c r="G86" s="256"/>
    </row>
    <row r="87" spans="1:7" x14ac:dyDescent="0.2">
      <c r="A87" s="255"/>
      <c r="B87" s="255"/>
      <c r="C87" s="255"/>
      <c r="D87" s="256"/>
      <c r="E87" s="257"/>
      <c r="F87" s="256"/>
      <c r="G87" s="256"/>
    </row>
    <row r="88" spans="1:7" x14ac:dyDescent="0.2">
      <c r="A88" s="481"/>
      <c r="B88" s="254"/>
      <c r="C88" s="386"/>
      <c r="D88" s="1122">
        <v>1</v>
      </c>
      <c r="E88" s="1122">
        <v>2</v>
      </c>
      <c r="F88" s="249"/>
      <c r="G88" s="250"/>
    </row>
    <row r="89" spans="1:7" ht="12.75" customHeight="1" x14ac:dyDescent="0.2">
      <c r="A89" s="1450" t="s">
        <v>952</v>
      </c>
      <c r="B89" s="1451"/>
      <c r="C89" s="1456" t="s">
        <v>953</v>
      </c>
      <c r="D89" s="1470" t="s">
        <v>954</v>
      </c>
      <c r="E89" s="1470"/>
      <c r="F89" s="249"/>
      <c r="G89" s="250"/>
    </row>
    <row r="90" spans="1:7" s="195" customFormat="1" ht="12.75" customHeight="1" x14ac:dyDescent="0.2">
      <c r="A90" s="1454"/>
      <c r="B90" s="1455"/>
      <c r="C90" s="1461"/>
      <c r="D90" s="1123" t="s">
        <v>955</v>
      </c>
      <c r="E90" s="1124" t="s">
        <v>956</v>
      </c>
      <c r="F90" s="249"/>
      <c r="G90" s="250"/>
    </row>
    <row r="91" spans="1:7" s="195" customFormat="1" x14ac:dyDescent="0.2">
      <c r="A91" s="1129"/>
      <c r="B91" s="1129" t="s">
        <v>1229</v>
      </c>
      <c r="C91" s="1130" t="s">
        <v>61</v>
      </c>
      <c r="D91" s="1115">
        <v>11007203.73151</v>
      </c>
      <c r="E91" s="1115">
        <v>10356558.15614</v>
      </c>
      <c r="F91" s="247"/>
      <c r="G91" s="248"/>
    </row>
    <row r="92" spans="1:7" s="198" customFormat="1" x14ac:dyDescent="0.2">
      <c r="A92" s="1129" t="s">
        <v>1230</v>
      </c>
      <c r="B92" s="1129" t="s">
        <v>1231</v>
      </c>
      <c r="C92" s="1130" t="s">
        <v>61</v>
      </c>
      <c r="D92" s="1115">
        <v>9490756.5319500007</v>
      </c>
      <c r="E92" s="1115">
        <v>8773186.1260100007</v>
      </c>
      <c r="F92" s="247"/>
      <c r="G92" s="248"/>
    </row>
    <row r="93" spans="1:7" s="198" customFormat="1" ht="12.75" customHeight="1" x14ac:dyDescent="0.2">
      <c r="A93" s="1129" t="s">
        <v>1232</v>
      </c>
      <c r="B93" s="1129" t="s">
        <v>1233</v>
      </c>
      <c r="C93" s="1130" t="s">
        <v>61</v>
      </c>
      <c r="D93" s="1115">
        <v>8886834.5932100005</v>
      </c>
      <c r="E93" s="1115">
        <v>8187053.5745900003</v>
      </c>
      <c r="F93" s="247"/>
      <c r="G93" s="248"/>
    </row>
    <row r="94" spans="1:7" s="198" customFormat="1" x14ac:dyDescent="0.2">
      <c r="A94" s="275" t="s">
        <v>1234</v>
      </c>
      <c r="B94" s="275" t="s">
        <v>1235</v>
      </c>
      <c r="C94" s="280" t="s">
        <v>1236</v>
      </c>
      <c r="D94" s="276">
        <v>8057916.7193</v>
      </c>
      <c r="E94" s="276">
        <v>7438654.1457799999</v>
      </c>
      <c r="F94" s="249"/>
      <c r="G94" s="250"/>
    </row>
    <row r="95" spans="1:7" x14ac:dyDescent="0.2">
      <c r="A95" s="275" t="s">
        <v>1237</v>
      </c>
      <c r="B95" s="275" t="s">
        <v>1238</v>
      </c>
      <c r="C95" s="280" t="s">
        <v>1239</v>
      </c>
      <c r="D95" s="286">
        <v>1466993.29847</v>
      </c>
      <c r="E95" s="286">
        <v>1386562.89353</v>
      </c>
      <c r="F95" s="249"/>
      <c r="G95" s="244"/>
    </row>
    <row r="96" spans="1:7" x14ac:dyDescent="0.2">
      <c r="A96" s="275" t="s">
        <v>1240</v>
      </c>
      <c r="B96" s="275" t="s">
        <v>1241</v>
      </c>
      <c r="C96" s="280" t="s">
        <v>1242</v>
      </c>
      <c r="D96" s="286">
        <v>0</v>
      </c>
      <c r="E96" s="286">
        <v>0</v>
      </c>
      <c r="F96" s="251"/>
      <c r="G96" s="244"/>
    </row>
    <row r="97" spans="1:8" x14ac:dyDescent="0.2">
      <c r="A97" s="275" t="s">
        <v>1243</v>
      </c>
      <c r="B97" s="275" t="s">
        <v>1244</v>
      </c>
      <c r="C97" s="280" t="s">
        <v>1245</v>
      </c>
      <c r="D97" s="286">
        <v>-632739.68614000001</v>
      </c>
      <c r="E97" s="286">
        <v>-632750.89313999994</v>
      </c>
      <c r="F97" s="251"/>
      <c r="G97" s="244"/>
    </row>
    <row r="98" spans="1:8" x14ac:dyDescent="0.2">
      <c r="A98" s="275" t="s">
        <v>1246</v>
      </c>
      <c r="B98" s="275" t="s">
        <v>1247</v>
      </c>
      <c r="C98" s="280" t="s">
        <v>1248</v>
      </c>
      <c r="D98" s="286">
        <v>0</v>
      </c>
      <c r="E98" s="286">
        <v>0</v>
      </c>
      <c r="F98" s="251"/>
      <c r="G98" s="244"/>
    </row>
    <row r="99" spans="1:8" x14ac:dyDescent="0.2">
      <c r="A99" s="275" t="s">
        <v>1249</v>
      </c>
      <c r="B99" s="275" t="s">
        <v>1250</v>
      </c>
      <c r="C99" s="280" t="s">
        <v>1251</v>
      </c>
      <c r="D99" s="286">
        <v>-5335.7384199999997</v>
      </c>
      <c r="E99" s="286">
        <v>-5412.5715799999998</v>
      </c>
      <c r="F99" s="251"/>
      <c r="G99" s="244"/>
    </row>
    <row r="100" spans="1:8" x14ac:dyDescent="0.2">
      <c r="A100" s="1129" t="s">
        <v>1252</v>
      </c>
      <c r="B100" s="1129" t="s">
        <v>1253</v>
      </c>
      <c r="C100" s="1130" t="s">
        <v>61</v>
      </c>
      <c r="D100" s="1115">
        <v>564589.63763999997</v>
      </c>
      <c r="E100" s="1115">
        <v>541273.66232999996</v>
      </c>
      <c r="F100" s="247"/>
      <c r="G100" s="248"/>
    </row>
    <row r="101" spans="1:8" s="198" customFormat="1" x14ac:dyDescent="0.2">
      <c r="A101" s="275" t="s">
        <v>1254</v>
      </c>
      <c r="B101" s="275" t="s">
        <v>1255</v>
      </c>
      <c r="C101" s="280" t="s">
        <v>1256</v>
      </c>
      <c r="D101" s="276">
        <v>34868.68028</v>
      </c>
      <c r="E101" s="276">
        <v>35434.914790000003</v>
      </c>
      <c r="F101" s="249"/>
      <c r="G101" s="250"/>
    </row>
    <row r="102" spans="1:8" x14ac:dyDescent="0.2">
      <c r="A102" s="275" t="s">
        <v>1257</v>
      </c>
      <c r="B102" s="275" t="s">
        <v>1258</v>
      </c>
      <c r="C102" s="280" t="s">
        <v>1259</v>
      </c>
      <c r="D102" s="286">
        <v>44132.666770000003</v>
      </c>
      <c r="E102" s="286">
        <v>53581.18202</v>
      </c>
      <c r="F102" s="249"/>
      <c r="G102" s="250"/>
    </row>
    <row r="103" spans="1:8" ht="12.75" customHeight="1" x14ac:dyDescent="0.2">
      <c r="A103" s="275" t="s">
        <v>1260</v>
      </c>
      <c r="B103" s="275" t="s">
        <v>1261</v>
      </c>
      <c r="C103" s="280" t="s">
        <v>1262</v>
      </c>
      <c r="D103" s="286">
        <v>137056.37289999999</v>
      </c>
      <c r="E103" s="286">
        <v>124551.74549</v>
      </c>
      <c r="F103" s="249"/>
      <c r="G103" s="250"/>
    </row>
    <row r="104" spans="1:8" ht="13.5" customHeight="1" x14ac:dyDescent="0.2">
      <c r="A104" s="275" t="s">
        <v>1263</v>
      </c>
      <c r="B104" s="275" t="s">
        <v>1264</v>
      </c>
      <c r="C104" s="280" t="s">
        <v>1265</v>
      </c>
      <c r="D104" s="286">
        <v>26866.689249999999</v>
      </c>
      <c r="E104" s="286">
        <v>23333.65</v>
      </c>
      <c r="F104" s="251"/>
      <c r="G104" s="244"/>
    </row>
    <row r="105" spans="1:8" x14ac:dyDescent="0.2">
      <c r="A105" s="275" t="s">
        <v>1266</v>
      </c>
      <c r="B105" s="275" t="s">
        <v>1267</v>
      </c>
      <c r="C105" s="280" t="s">
        <v>1268</v>
      </c>
      <c r="D105" s="286">
        <v>321665.22843999998</v>
      </c>
      <c r="E105" s="286">
        <v>304372.17002999998</v>
      </c>
      <c r="F105" s="249"/>
      <c r="G105" s="250"/>
    </row>
    <row r="106" spans="1:8" x14ac:dyDescent="0.2">
      <c r="A106" s="1129" t="s">
        <v>1272</v>
      </c>
      <c r="B106" s="1129" t="s">
        <v>1273</v>
      </c>
      <c r="C106" s="1130" t="s">
        <v>61</v>
      </c>
      <c r="D106" s="1115">
        <v>39332.301099999997</v>
      </c>
      <c r="E106" s="1115">
        <v>44858.889089999997</v>
      </c>
      <c r="F106" s="247"/>
      <c r="G106" s="248"/>
    </row>
    <row r="107" spans="1:8" x14ac:dyDescent="0.2">
      <c r="A107" s="275" t="s">
        <v>1274</v>
      </c>
      <c r="B107" s="275" t="s">
        <v>1275</v>
      </c>
      <c r="C107" s="280" t="s">
        <v>61</v>
      </c>
      <c r="D107" s="276">
        <v>16033.392099999999</v>
      </c>
      <c r="E107" s="276">
        <v>21655.061969999999</v>
      </c>
      <c r="F107" s="249"/>
      <c r="G107" s="244"/>
      <c r="H107" s="484"/>
    </row>
    <row r="108" spans="1:8" s="198" customFormat="1" x14ac:dyDescent="0.2">
      <c r="A108" s="275" t="s">
        <v>1276</v>
      </c>
      <c r="B108" s="275" t="s">
        <v>1277</v>
      </c>
      <c r="C108" s="280" t="s">
        <v>1278</v>
      </c>
      <c r="D108" s="286">
        <v>0</v>
      </c>
      <c r="E108" s="286">
        <v>0</v>
      </c>
      <c r="F108" s="251"/>
      <c r="G108" s="250"/>
    </row>
    <row r="109" spans="1:8" x14ac:dyDescent="0.2">
      <c r="A109" s="275" t="s">
        <v>1279</v>
      </c>
      <c r="B109" s="275" t="s">
        <v>1280</v>
      </c>
      <c r="C109" s="280" t="s">
        <v>1281</v>
      </c>
      <c r="D109" s="286">
        <v>23298.909</v>
      </c>
      <c r="E109" s="286">
        <v>23203.827120000002</v>
      </c>
      <c r="F109" s="251"/>
      <c r="G109" s="244"/>
    </row>
    <row r="110" spans="1:8" x14ac:dyDescent="0.2">
      <c r="A110" s="1129" t="s">
        <v>1282</v>
      </c>
      <c r="B110" s="1129" t="s">
        <v>1283</v>
      </c>
      <c r="C110" s="1130" t="s">
        <v>61</v>
      </c>
      <c r="D110" s="1115">
        <v>1516447.1995600001</v>
      </c>
      <c r="E110" s="1115">
        <v>1583372.0301300001</v>
      </c>
      <c r="F110" s="247"/>
      <c r="G110" s="248"/>
    </row>
    <row r="111" spans="1:8" x14ac:dyDescent="0.2">
      <c r="A111" s="1129" t="s">
        <v>1284</v>
      </c>
      <c r="B111" s="1129" t="s">
        <v>1285</v>
      </c>
      <c r="C111" s="1130" t="s">
        <v>61</v>
      </c>
      <c r="D111" s="1115">
        <v>0</v>
      </c>
      <c r="E111" s="1115">
        <v>0</v>
      </c>
      <c r="F111" s="247"/>
      <c r="G111" s="248"/>
    </row>
    <row r="112" spans="1:8" s="198" customFormat="1" x14ac:dyDescent="0.2">
      <c r="A112" s="275" t="s">
        <v>1286</v>
      </c>
      <c r="B112" s="275" t="s">
        <v>1285</v>
      </c>
      <c r="C112" s="280" t="s">
        <v>1287</v>
      </c>
      <c r="D112" s="276"/>
      <c r="E112" s="276"/>
      <c r="F112" s="251"/>
      <c r="G112" s="244"/>
    </row>
    <row r="113" spans="1:7" s="198" customFormat="1" x14ac:dyDescent="0.2">
      <c r="A113" s="1129" t="s">
        <v>1288</v>
      </c>
      <c r="B113" s="1129" t="s">
        <v>1289</v>
      </c>
      <c r="C113" s="1130" t="s">
        <v>61</v>
      </c>
      <c r="D113" s="1115">
        <v>470411.98323999997</v>
      </c>
      <c r="E113" s="1115">
        <v>488224.75164999999</v>
      </c>
      <c r="F113" s="247"/>
      <c r="G113" s="248"/>
    </row>
    <row r="114" spans="1:7" x14ac:dyDescent="0.2">
      <c r="A114" s="275" t="s">
        <v>1290</v>
      </c>
      <c r="B114" s="275" t="s">
        <v>1291</v>
      </c>
      <c r="C114" s="280" t="s">
        <v>1292</v>
      </c>
      <c r="D114" s="276">
        <v>1923.39393</v>
      </c>
      <c r="E114" s="276"/>
      <c r="F114" s="251"/>
      <c r="G114" s="244"/>
    </row>
    <row r="115" spans="1:7" s="198" customFormat="1" x14ac:dyDescent="0.2">
      <c r="A115" s="275" t="s">
        <v>1293</v>
      </c>
      <c r="B115" s="275" t="s">
        <v>1294</v>
      </c>
      <c r="C115" s="280" t="s">
        <v>1295</v>
      </c>
      <c r="D115" s="286">
        <v>94707.9617</v>
      </c>
      <c r="E115" s="286">
        <v>37086.265930000001</v>
      </c>
      <c r="F115" s="251"/>
      <c r="G115" s="244"/>
    </row>
    <row r="116" spans="1:7" x14ac:dyDescent="0.2">
      <c r="A116" s="275" t="s">
        <v>1299</v>
      </c>
      <c r="B116" s="275" t="s">
        <v>1300</v>
      </c>
      <c r="C116" s="280" t="s">
        <v>1301</v>
      </c>
      <c r="D116" s="286">
        <v>523.59047999999996</v>
      </c>
      <c r="E116" s="286">
        <v>309.82</v>
      </c>
      <c r="F116" s="251"/>
      <c r="G116" s="244"/>
    </row>
    <row r="117" spans="1:7" x14ac:dyDescent="0.2">
      <c r="A117" s="275" t="s">
        <v>1308</v>
      </c>
      <c r="B117" s="275" t="s">
        <v>1309</v>
      </c>
      <c r="C117" s="280" t="s">
        <v>1310</v>
      </c>
      <c r="D117" s="286">
        <v>951.11036000000001</v>
      </c>
      <c r="E117" s="286">
        <v>1177.4700399999999</v>
      </c>
      <c r="F117" s="251"/>
      <c r="G117" s="244"/>
    </row>
    <row r="118" spans="1:7" x14ac:dyDescent="0.2">
      <c r="A118" s="275" t="s">
        <v>1311</v>
      </c>
      <c r="B118" s="275" t="s">
        <v>1312</v>
      </c>
      <c r="C118" s="280" t="s">
        <v>1313</v>
      </c>
      <c r="D118" s="286">
        <v>372305.92677000002</v>
      </c>
      <c r="E118" s="286">
        <v>449651.19568</v>
      </c>
      <c r="F118" s="251"/>
      <c r="G118" s="244"/>
    </row>
    <row r="119" spans="1:7" x14ac:dyDescent="0.2">
      <c r="A119" s="1129" t="s">
        <v>1314</v>
      </c>
      <c r="B119" s="1129" t="s">
        <v>1315</v>
      </c>
      <c r="C119" s="1130" t="s">
        <v>61</v>
      </c>
      <c r="D119" s="1115">
        <v>1046035.21632</v>
      </c>
      <c r="E119" s="1115">
        <v>1095147.2784800001</v>
      </c>
      <c r="F119" s="247"/>
      <c r="G119" s="248"/>
    </row>
    <row r="120" spans="1:7" x14ac:dyDescent="0.2">
      <c r="A120" s="275" t="s">
        <v>1316</v>
      </c>
      <c r="B120" s="275" t="s">
        <v>1317</v>
      </c>
      <c r="C120" s="280" t="s">
        <v>1318</v>
      </c>
      <c r="D120" s="276"/>
      <c r="E120" s="276"/>
      <c r="F120" s="251"/>
      <c r="G120" s="244"/>
    </row>
    <row r="121" spans="1:7" x14ac:dyDescent="0.2">
      <c r="A121" s="275" t="s">
        <v>1325</v>
      </c>
      <c r="B121" s="275" t="s">
        <v>1326</v>
      </c>
      <c r="C121" s="280" t="s">
        <v>1327</v>
      </c>
      <c r="D121" s="286">
        <v>0</v>
      </c>
      <c r="E121" s="286">
        <v>0</v>
      </c>
      <c r="F121" s="251"/>
      <c r="G121" s="244"/>
    </row>
    <row r="122" spans="1:7" s="198" customFormat="1" x14ac:dyDescent="0.2">
      <c r="A122" s="275" t="s">
        <v>1328</v>
      </c>
      <c r="B122" s="275" t="s">
        <v>1329</v>
      </c>
      <c r="C122" s="280" t="s">
        <v>1330</v>
      </c>
      <c r="D122" s="286">
        <v>75886.393530000001</v>
      </c>
      <c r="E122" s="286">
        <v>67577.294349999996</v>
      </c>
      <c r="F122" s="249"/>
      <c r="G122" s="250"/>
    </row>
    <row r="123" spans="1:7" x14ac:dyDescent="0.2">
      <c r="A123" s="275" t="s">
        <v>1334</v>
      </c>
      <c r="B123" s="275" t="s">
        <v>1335</v>
      </c>
      <c r="C123" s="280" t="s">
        <v>1336</v>
      </c>
      <c r="D123" s="286">
        <v>50095.054300000003</v>
      </c>
      <c r="E123" s="286">
        <v>45399.060740000001</v>
      </c>
      <c r="F123" s="249"/>
      <c r="G123" s="250"/>
    </row>
    <row r="124" spans="1:7" ht="12.75" customHeight="1" x14ac:dyDescent="0.2">
      <c r="A124" s="275" t="s">
        <v>1340</v>
      </c>
      <c r="B124" s="275" t="s">
        <v>1341</v>
      </c>
      <c r="C124" s="280" t="s">
        <v>1342</v>
      </c>
      <c r="D124" s="286">
        <v>10300</v>
      </c>
      <c r="E124" s="286">
        <v>0</v>
      </c>
      <c r="F124" s="251"/>
      <c r="G124" s="244"/>
    </row>
    <row r="125" spans="1:7" ht="12.75" customHeight="1" x14ac:dyDescent="0.2">
      <c r="A125" s="275" t="s">
        <v>1343</v>
      </c>
      <c r="B125" s="275" t="s">
        <v>1344</v>
      </c>
      <c r="C125" s="280" t="s">
        <v>1345</v>
      </c>
      <c r="D125" s="286">
        <v>366669.39286000002</v>
      </c>
      <c r="E125" s="286">
        <v>365085.73930999998</v>
      </c>
      <c r="F125" s="249"/>
      <c r="G125" s="250"/>
    </row>
    <row r="126" spans="1:7" ht="12.75" customHeight="1" x14ac:dyDescent="0.2">
      <c r="A126" s="275" t="s">
        <v>1346</v>
      </c>
      <c r="B126" s="275" t="s">
        <v>1347</v>
      </c>
      <c r="C126" s="280" t="s">
        <v>1348</v>
      </c>
      <c r="D126" s="286">
        <v>5786.6440000000002</v>
      </c>
      <c r="E126" s="286">
        <v>5460.7898699999996</v>
      </c>
      <c r="F126" s="249"/>
      <c r="G126" s="250"/>
    </row>
    <row r="127" spans="1:7" ht="12.75" customHeight="1" x14ac:dyDescent="0.2">
      <c r="A127" s="275" t="s">
        <v>1349</v>
      </c>
      <c r="B127" s="275" t="s">
        <v>1133</v>
      </c>
      <c r="C127" s="280" t="s">
        <v>1134</v>
      </c>
      <c r="D127" s="286">
        <v>146618.59792</v>
      </c>
      <c r="E127" s="286">
        <v>141416.41613999999</v>
      </c>
      <c r="F127" s="249"/>
      <c r="G127" s="250"/>
    </row>
    <row r="128" spans="1:7" ht="12.75" customHeight="1" x14ac:dyDescent="0.2">
      <c r="A128" s="275" t="s">
        <v>1350</v>
      </c>
      <c r="B128" s="275" t="s">
        <v>1136</v>
      </c>
      <c r="C128" s="280" t="s">
        <v>1137</v>
      </c>
      <c r="D128" s="286">
        <v>62560.065000000002</v>
      </c>
      <c r="E128" s="286">
        <v>61274.080600000001</v>
      </c>
      <c r="F128" s="249"/>
      <c r="G128" s="250"/>
    </row>
    <row r="129" spans="1:7" ht="12.75" customHeight="1" x14ac:dyDescent="0.2">
      <c r="A129" s="275" t="s">
        <v>1351</v>
      </c>
      <c r="B129" s="275" t="s">
        <v>1139</v>
      </c>
      <c r="C129" s="280" t="s">
        <v>1140</v>
      </c>
      <c r="D129" s="286">
        <v>0</v>
      </c>
      <c r="E129" s="286">
        <v>0</v>
      </c>
      <c r="F129" s="249"/>
      <c r="G129" s="250"/>
    </row>
    <row r="130" spans="1:7" ht="12.75" customHeight="1" x14ac:dyDescent="0.2">
      <c r="A130" s="275" t="s">
        <v>1352</v>
      </c>
      <c r="B130" s="275" t="s">
        <v>1142</v>
      </c>
      <c r="C130" s="280" t="s">
        <v>1143</v>
      </c>
      <c r="D130" s="286">
        <v>327.00599999999997</v>
      </c>
      <c r="E130" s="286">
        <v>357.92577999999997</v>
      </c>
      <c r="F130" s="251"/>
      <c r="G130" s="244"/>
    </row>
    <row r="131" spans="1:7" ht="12.75" customHeight="1" x14ac:dyDescent="0.2">
      <c r="A131" s="275" t="s">
        <v>1353</v>
      </c>
      <c r="B131" s="275" t="s">
        <v>1145</v>
      </c>
      <c r="C131" s="280" t="s">
        <v>1146</v>
      </c>
      <c r="D131" s="286">
        <v>42522.071000000004</v>
      </c>
      <c r="E131" s="286">
        <v>41354.841999999997</v>
      </c>
      <c r="F131" s="249"/>
      <c r="G131" s="250"/>
    </row>
    <row r="132" spans="1:7" ht="12.75" customHeight="1" x14ac:dyDescent="0.2">
      <c r="A132" s="275" t="s">
        <v>1354</v>
      </c>
      <c r="B132" s="275" t="s">
        <v>62</v>
      </c>
      <c r="C132" s="280" t="s">
        <v>1148</v>
      </c>
      <c r="D132" s="286">
        <v>5184.3322699999999</v>
      </c>
      <c r="E132" s="286">
        <v>3868.7684800000002</v>
      </c>
      <c r="F132" s="251"/>
      <c r="G132" s="244"/>
    </row>
    <row r="133" spans="1:7" ht="12.75" customHeight="1" x14ac:dyDescent="0.2">
      <c r="A133" s="275" t="s">
        <v>1355</v>
      </c>
      <c r="B133" s="275" t="s">
        <v>1356</v>
      </c>
      <c r="C133" s="280" t="s">
        <v>1357</v>
      </c>
      <c r="D133" s="286">
        <v>0</v>
      </c>
      <c r="E133" s="286">
        <v>38.311540000000001</v>
      </c>
      <c r="F133" s="249"/>
      <c r="G133" s="250"/>
    </row>
    <row r="134" spans="1:7" ht="12.75" customHeight="1" x14ac:dyDescent="0.2">
      <c r="A134" s="275" t="s">
        <v>1358</v>
      </c>
      <c r="B134" s="275" t="s">
        <v>1359</v>
      </c>
      <c r="C134" s="280" t="s">
        <v>1360</v>
      </c>
      <c r="D134" s="286">
        <v>20.49512</v>
      </c>
      <c r="E134" s="286">
        <v>330.21973000000003</v>
      </c>
      <c r="F134" s="251"/>
      <c r="G134" s="244"/>
    </row>
    <row r="135" spans="1:7" ht="12.75" customHeight="1" x14ac:dyDescent="0.2">
      <c r="A135" s="275" t="s">
        <v>1361</v>
      </c>
      <c r="B135" s="275" t="s">
        <v>1362</v>
      </c>
      <c r="C135" s="280" t="s">
        <v>1363</v>
      </c>
      <c r="D135" s="286">
        <v>2482.1662200000001</v>
      </c>
      <c r="E135" s="286">
        <v>5006.8036400000001</v>
      </c>
      <c r="F135" s="249"/>
      <c r="G135" s="250"/>
    </row>
    <row r="136" spans="1:7" ht="12.75" customHeight="1" x14ac:dyDescent="0.2">
      <c r="A136" s="275" t="s">
        <v>1377</v>
      </c>
      <c r="B136" s="275" t="s">
        <v>1378</v>
      </c>
      <c r="C136" s="280" t="s">
        <v>1379</v>
      </c>
      <c r="D136" s="286">
        <v>184874.38680000001</v>
      </c>
      <c r="E136" s="286">
        <v>271070.34016000002</v>
      </c>
      <c r="F136" s="251"/>
      <c r="G136" s="244"/>
    </row>
    <row r="137" spans="1:7" ht="12.75" customHeight="1" x14ac:dyDescent="0.2">
      <c r="A137" s="277" t="s">
        <v>1381</v>
      </c>
      <c r="B137" s="275" t="s">
        <v>1382</v>
      </c>
      <c r="C137" s="280" t="s">
        <v>1383</v>
      </c>
      <c r="D137" s="286">
        <v>19850.498879999999</v>
      </c>
      <c r="E137" s="286">
        <v>16068.26353</v>
      </c>
      <c r="F137" s="249"/>
      <c r="G137" s="250"/>
    </row>
    <row r="138" spans="1:7" ht="12.75" customHeight="1" x14ac:dyDescent="0.2">
      <c r="A138" s="275" t="s">
        <v>1384</v>
      </c>
      <c r="B138" s="275" t="s">
        <v>1385</v>
      </c>
      <c r="C138" s="280" t="s">
        <v>1386</v>
      </c>
      <c r="D138" s="286">
        <v>25935.190180000001</v>
      </c>
      <c r="E138" s="286">
        <v>34535.034059999998</v>
      </c>
      <c r="F138" s="251"/>
      <c r="G138" s="244"/>
    </row>
    <row r="139" spans="1:7" ht="12.75" customHeight="1" x14ac:dyDescent="0.2">
      <c r="A139" s="275" t="s">
        <v>1387</v>
      </c>
      <c r="B139" s="275" t="s">
        <v>1388</v>
      </c>
      <c r="C139" s="280" t="s">
        <v>1389</v>
      </c>
      <c r="D139" s="286">
        <v>22175.334050000001</v>
      </c>
      <c r="E139" s="286">
        <v>13587.751969999999</v>
      </c>
      <c r="F139" s="249"/>
      <c r="G139" s="250"/>
    </row>
    <row r="140" spans="1:7" ht="12.75" customHeight="1" x14ac:dyDescent="0.2">
      <c r="A140" s="1117" t="s">
        <v>1390</v>
      </c>
      <c r="B140" s="1117" t="s">
        <v>1391</v>
      </c>
      <c r="C140" s="1118" t="s">
        <v>1392</v>
      </c>
      <c r="D140" s="1119">
        <v>24747.588189999999</v>
      </c>
      <c r="E140" s="1119">
        <v>22715.636579999999</v>
      </c>
      <c r="F140" s="251"/>
      <c r="G140" s="244"/>
    </row>
    <row r="141" spans="1:7" ht="12.75" customHeight="1" x14ac:dyDescent="0.2"/>
    <row r="142" spans="1:7" ht="12.75" customHeight="1" x14ac:dyDescent="0.2"/>
    <row r="143" spans="1:7" ht="12.75" customHeight="1" x14ac:dyDescent="0.2"/>
    <row r="144" spans="1:7" ht="12.75" customHeight="1" x14ac:dyDescent="0.2"/>
    <row r="145" ht="12.75" customHeight="1" x14ac:dyDescent="0.2"/>
    <row r="146" ht="12.75" customHeight="1" x14ac:dyDescent="0.2"/>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3" firstPageNumber="487" fitToHeight="2" orientation="portrait" useFirstPageNumber="1" r:id="rId1"/>
  <headerFooter>
    <oddHeader>&amp;L&amp;"Tahoma,Kurzíva"Závěrečný účet Moravskoslezského kraje za rok 2024&amp;R&amp;"Tahoma,Kurzíva"Tabulka č. 48</oddHeader>
    <oddFooter>&amp;C&amp;"Tahoma,Obyčejné"&amp;P</oddFooter>
  </headerFooter>
  <rowBreaks count="1" manualBreakCount="1">
    <brk id="74" max="6"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ACA12-FBA8-4ED9-B95C-681B510DFC7F}">
  <sheetPr>
    <pageSetUpPr fitToPage="1"/>
  </sheetPr>
  <dimension ref="A1:G83"/>
  <sheetViews>
    <sheetView showGridLines="0" zoomScaleNormal="100" zoomScaleSheetLayoutView="100" workbookViewId="0">
      <selection activeCell="H6" sqref="H6"/>
    </sheetView>
  </sheetViews>
  <sheetFormatPr defaultColWidth="9.28515625" defaultRowHeight="12.75" x14ac:dyDescent="0.2"/>
  <cols>
    <col min="1" max="1" width="6.7109375" style="194" customWidth="1"/>
    <col min="2" max="2" width="54.7109375" style="194" customWidth="1"/>
    <col min="3" max="3" width="8.5703125" style="117" customWidth="1"/>
    <col min="4" max="7" width="15.42578125" style="194" customWidth="1"/>
    <col min="8" max="16384" width="9.28515625" style="194"/>
  </cols>
  <sheetData>
    <row r="1" spans="1:7" s="258" customFormat="1" ht="18" customHeight="1" x14ac:dyDescent="0.2">
      <c r="A1" s="1449" t="s">
        <v>4770</v>
      </c>
      <c r="B1" s="1449"/>
      <c r="C1" s="1449"/>
      <c r="D1" s="1449"/>
      <c r="E1" s="1449"/>
      <c r="F1" s="1449"/>
      <c r="G1" s="1449"/>
    </row>
    <row r="2" spans="1:7" s="258" customFormat="1" ht="18" customHeight="1" x14ac:dyDescent="0.2">
      <c r="A2" s="1449" t="s">
        <v>2981</v>
      </c>
      <c r="B2" s="1449"/>
      <c r="C2" s="1449"/>
      <c r="D2" s="1449"/>
      <c r="E2" s="1449"/>
      <c r="F2" s="1449"/>
      <c r="G2" s="1449"/>
    </row>
    <row r="4" spans="1:7" ht="12.75" customHeight="1" x14ac:dyDescent="0.2">
      <c r="A4" s="482"/>
      <c r="B4" s="483"/>
      <c r="C4" s="387"/>
      <c r="D4" s="1144">
        <v>1</v>
      </c>
      <c r="E4" s="1144">
        <v>2</v>
      </c>
      <c r="F4" s="1144">
        <v>3</v>
      </c>
      <c r="G4" s="1144">
        <v>4</v>
      </c>
    </row>
    <row r="5" spans="1:7" s="195" customFormat="1" ht="12.75" customHeight="1" x14ac:dyDescent="0.2">
      <c r="A5" s="1471" t="s">
        <v>1577</v>
      </c>
      <c r="B5" s="1472"/>
      <c r="C5" s="1475" t="s">
        <v>953</v>
      </c>
      <c r="D5" s="1477" t="s">
        <v>1396</v>
      </c>
      <c r="E5" s="1477"/>
      <c r="F5" s="1477" t="s">
        <v>1397</v>
      </c>
      <c r="G5" s="1477"/>
    </row>
    <row r="6" spans="1:7" s="195" customFormat="1" ht="21" x14ac:dyDescent="0.2">
      <c r="A6" s="1473"/>
      <c r="B6" s="1474"/>
      <c r="C6" s="1476"/>
      <c r="D6" s="1145" t="s">
        <v>1398</v>
      </c>
      <c r="E6" s="1145" t="s">
        <v>1399</v>
      </c>
      <c r="F6" s="1146" t="s">
        <v>1398</v>
      </c>
      <c r="G6" s="1146" t="s">
        <v>1399</v>
      </c>
    </row>
    <row r="7" spans="1:7" s="195" customFormat="1" x14ac:dyDescent="0.2">
      <c r="A7" s="1129" t="s">
        <v>961</v>
      </c>
      <c r="B7" s="1129" t="s">
        <v>1400</v>
      </c>
      <c r="C7" s="1130" t="s">
        <v>61</v>
      </c>
      <c r="D7" s="1147">
        <v>8527087.1943599992</v>
      </c>
      <c r="E7" s="1147">
        <v>215188.97555</v>
      </c>
      <c r="F7" s="1147">
        <v>8283882.4373599999</v>
      </c>
      <c r="G7" s="1147">
        <v>201551.85054000001</v>
      </c>
    </row>
    <row r="8" spans="1:7" x14ac:dyDescent="0.2">
      <c r="A8" s="1113" t="s">
        <v>963</v>
      </c>
      <c r="B8" s="1113" t="s">
        <v>1401</v>
      </c>
      <c r="C8" s="1134" t="s">
        <v>61</v>
      </c>
      <c r="D8" s="1147">
        <v>8516301.1989500001</v>
      </c>
      <c r="E8" s="1147">
        <v>214545.03559000001</v>
      </c>
      <c r="F8" s="1147">
        <v>8271049.5635200003</v>
      </c>
      <c r="G8" s="1147">
        <v>200802.68429999999</v>
      </c>
    </row>
    <row r="9" spans="1:7" x14ac:dyDescent="0.2">
      <c r="A9" s="1120" t="s">
        <v>965</v>
      </c>
      <c r="B9" s="1120" t="s">
        <v>1402</v>
      </c>
      <c r="C9" s="1137" t="s">
        <v>1403</v>
      </c>
      <c r="D9" s="281">
        <v>355571.33288</v>
      </c>
      <c r="E9" s="281">
        <v>35242.739200000004</v>
      </c>
      <c r="F9" s="281">
        <v>357256.41405000002</v>
      </c>
      <c r="G9" s="281">
        <v>35924.784480000002</v>
      </c>
    </row>
    <row r="10" spans="1:7" x14ac:dyDescent="0.2">
      <c r="A10" s="275" t="s">
        <v>968</v>
      </c>
      <c r="B10" s="275" t="s">
        <v>1404</v>
      </c>
      <c r="C10" s="280" t="s">
        <v>1405</v>
      </c>
      <c r="D10" s="281">
        <v>335892.39701000002</v>
      </c>
      <c r="E10" s="281">
        <v>36729.787839999997</v>
      </c>
      <c r="F10" s="281">
        <v>310152.45351000002</v>
      </c>
      <c r="G10" s="281">
        <v>31541.843980000001</v>
      </c>
    </row>
    <row r="11" spans="1:7" x14ac:dyDescent="0.2">
      <c r="A11" s="275" t="s">
        <v>971</v>
      </c>
      <c r="B11" s="275" t="s">
        <v>1406</v>
      </c>
      <c r="C11" s="280" t="s">
        <v>1407</v>
      </c>
      <c r="D11" s="281">
        <v>247.06388000000001</v>
      </c>
      <c r="E11" s="281">
        <v>76.339129999999997</v>
      </c>
      <c r="F11" s="281">
        <v>223.48976999999999</v>
      </c>
      <c r="G11" s="281">
        <v>104.07380000000001</v>
      </c>
    </row>
    <row r="12" spans="1:7" x14ac:dyDescent="0.2">
      <c r="A12" s="275" t="s">
        <v>974</v>
      </c>
      <c r="B12" s="275" t="s">
        <v>1408</v>
      </c>
      <c r="C12" s="280" t="s">
        <v>1409</v>
      </c>
      <c r="D12" s="281">
        <v>2965.8659600000001</v>
      </c>
      <c r="E12" s="281">
        <v>11087.78328</v>
      </c>
      <c r="F12" s="281">
        <v>2883.75702</v>
      </c>
      <c r="G12" s="281">
        <v>10045.970289999999</v>
      </c>
    </row>
    <row r="13" spans="1:7" x14ac:dyDescent="0.2">
      <c r="A13" s="275" t="s">
        <v>977</v>
      </c>
      <c r="B13" s="275" t="s">
        <v>1410</v>
      </c>
      <c r="C13" s="280" t="s">
        <v>1411</v>
      </c>
      <c r="D13" s="281">
        <v>-4193.3111799999997</v>
      </c>
      <c r="E13" s="281"/>
      <c r="F13" s="281">
        <v>-5749.5701499999996</v>
      </c>
      <c r="G13" s="281"/>
    </row>
    <row r="14" spans="1:7" x14ac:dyDescent="0.2">
      <c r="A14" s="275" t="s">
        <v>980</v>
      </c>
      <c r="B14" s="275" t="s">
        <v>1412</v>
      </c>
      <c r="C14" s="280" t="s">
        <v>1413</v>
      </c>
      <c r="D14" s="281">
        <v>-991.41399999999999</v>
      </c>
      <c r="E14" s="281">
        <v>-450.13884000000002</v>
      </c>
      <c r="F14" s="281">
        <v>-850.62104999999997</v>
      </c>
      <c r="G14" s="281">
        <v>-407.29532999999998</v>
      </c>
    </row>
    <row r="15" spans="1:7" x14ac:dyDescent="0.2">
      <c r="A15" s="275" t="s">
        <v>983</v>
      </c>
      <c r="B15" s="275" t="s">
        <v>1414</v>
      </c>
      <c r="C15" s="280" t="s">
        <v>1415</v>
      </c>
      <c r="D15" s="281">
        <v>248.08107999999999</v>
      </c>
      <c r="E15" s="281">
        <v>2845.9254599999999</v>
      </c>
      <c r="F15" s="281">
        <v>63.585239999999999</v>
      </c>
      <c r="G15" s="281">
        <v>3336.0223500000002</v>
      </c>
    </row>
    <row r="16" spans="1:7" x14ac:dyDescent="0.2">
      <c r="A16" s="275" t="s">
        <v>986</v>
      </c>
      <c r="B16" s="275" t="s">
        <v>155</v>
      </c>
      <c r="C16" s="280" t="s">
        <v>1416</v>
      </c>
      <c r="D16" s="281">
        <v>279074.96503000002</v>
      </c>
      <c r="E16" s="281">
        <v>5405.78406</v>
      </c>
      <c r="F16" s="281">
        <v>255914.19076</v>
      </c>
      <c r="G16" s="281">
        <v>5623.5751700000001</v>
      </c>
    </row>
    <row r="17" spans="1:7" x14ac:dyDescent="0.2">
      <c r="A17" s="275" t="s">
        <v>989</v>
      </c>
      <c r="B17" s="275" t="s">
        <v>141</v>
      </c>
      <c r="C17" s="280" t="s">
        <v>1417</v>
      </c>
      <c r="D17" s="281">
        <v>44244.698550000001</v>
      </c>
      <c r="E17" s="281">
        <v>26.497479999999999</v>
      </c>
      <c r="F17" s="281">
        <v>43319.614549999998</v>
      </c>
      <c r="G17" s="281">
        <v>21.133150000000001</v>
      </c>
    </row>
    <row r="18" spans="1:7" x14ac:dyDescent="0.2">
      <c r="A18" s="275" t="s">
        <v>1418</v>
      </c>
      <c r="B18" s="275" t="s">
        <v>1419</v>
      </c>
      <c r="C18" s="280" t="s">
        <v>1420</v>
      </c>
      <c r="D18" s="281">
        <v>1418.50917</v>
      </c>
      <c r="E18" s="281">
        <v>74.239289999999997</v>
      </c>
      <c r="F18" s="281">
        <v>1348.08717</v>
      </c>
      <c r="G18" s="281">
        <v>119.46496999999999</v>
      </c>
    </row>
    <row r="19" spans="1:7" x14ac:dyDescent="0.2">
      <c r="A19" s="275" t="s">
        <v>1421</v>
      </c>
      <c r="B19" s="275" t="s">
        <v>1422</v>
      </c>
      <c r="C19" s="280" t="s">
        <v>1423</v>
      </c>
      <c r="D19" s="281">
        <v>-8195.4732199999999</v>
      </c>
      <c r="E19" s="281">
        <v>-2015.5882999999999</v>
      </c>
      <c r="F19" s="281">
        <v>-10605.332189999999</v>
      </c>
      <c r="G19" s="281">
        <v>-1125.0952</v>
      </c>
    </row>
    <row r="20" spans="1:7" x14ac:dyDescent="0.2">
      <c r="A20" s="275" t="s">
        <v>1424</v>
      </c>
      <c r="B20" s="275" t="s">
        <v>1425</v>
      </c>
      <c r="C20" s="280" t="s">
        <v>1426</v>
      </c>
      <c r="D20" s="281">
        <v>349584.27267999999</v>
      </c>
      <c r="E20" s="281">
        <v>22339.65638</v>
      </c>
      <c r="F20" s="281">
        <v>343487.03977999999</v>
      </c>
      <c r="G20" s="281">
        <v>20649.36707</v>
      </c>
    </row>
    <row r="21" spans="1:7" x14ac:dyDescent="0.2">
      <c r="A21" s="275" t="s">
        <v>1427</v>
      </c>
      <c r="B21" s="275" t="s">
        <v>1428</v>
      </c>
      <c r="C21" s="280" t="s">
        <v>1429</v>
      </c>
      <c r="D21" s="281">
        <v>4923166.3451800002</v>
      </c>
      <c r="E21" s="281">
        <v>68613.568400000004</v>
      </c>
      <c r="F21" s="281">
        <v>4765571.8548900001</v>
      </c>
      <c r="G21" s="281">
        <v>61158.77478</v>
      </c>
    </row>
    <row r="22" spans="1:7" x14ac:dyDescent="0.2">
      <c r="A22" s="275" t="s">
        <v>1430</v>
      </c>
      <c r="B22" s="275" t="s">
        <v>1431</v>
      </c>
      <c r="C22" s="280" t="s">
        <v>1432</v>
      </c>
      <c r="D22" s="281">
        <v>1625819.34222</v>
      </c>
      <c r="E22" s="281">
        <v>19982.35356</v>
      </c>
      <c r="F22" s="281">
        <v>1563770.49416</v>
      </c>
      <c r="G22" s="281">
        <v>17989.201939999999</v>
      </c>
    </row>
    <row r="23" spans="1:7" x14ac:dyDescent="0.2">
      <c r="A23" s="275" t="s">
        <v>1433</v>
      </c>
      <c r="B23" s="275" t="s">
        <v>1434</v>
      </c>
      <c r="C23" s="280" t="s">
        <v>1435</v>
      </c>
      <c r="D23" s="281">
        <v>20206.311170000001</v>
      </c>
      <c r="E23" s="281">
        <v>187.315</v>
      </c>
      <c r="F23" s="281">
        <v>19217.457740000002</v>
      </c>
      <c r="G23" s="281">
        <v>175.89722</v>
      </c>
    </row>
    <row r="24" spans="1:7" x14ac:dyDescent="0.2">
      <c r="A24" s="275" t="s">
        <v>1436</v>
      </c>
      <c r="B24" s="275" t="s">
        <v>1437</v>
      </c>
      <c r="C24" s="280" t="s">
        <v>1438</v>
      </c>
      <c r="D24" s="281">
        <v>97819.449550000005</v>
      </c>
      <c r="E24" s="281">
        <v>1371.1259</v>
      </c>
      <c r="F24" s="281">
        <v>144621.95457999999</v>
      </c>
      <c r="G24" s="281">
        <v>1755.8357699999999</v>
      </c>
    </row>
    <row r="25" spans="1:7" x14ac:dyDescent="0.2">
      <c r="A25" s="275" t="s">
        <v>1439</v>
      </c>
      <c r="B25" s="275" t="s">
        <v>1440</v>
      </c>
      <c r="C25" s="280" t="s">
        <v>1441</v>
      </c>
      <c r="D25" s="281">
        <v>4400.7295299999996</v>
      </c>
      <c r="E25" s="281">
        <v>1.0207999999999999</v>
      </c>
      <c r="F25" s="281">
        <v>4141.62518</v>
      </c>
      <c r="G25" s="281">
        <v>4.9845499999999996</v>
      </c>
    </row>
    <row r="26" spans="1:7" x14ac:dyDescent="0.2">
      <c r="A26" s="275" t="s">
        <v>1442</v>
      </c>
      <c r="B26" s="275" t="s">
        <v>1443</v>
      </c>
      <c r="C26" s="280" t="s">
        <v>1444</v>
      </c>
      <c r="D26" s="281">
        <v>23.632999999999999</v>
      </c>
      <c r="E26" s="281">
        <v>4.5575000000000001</v>
      </c>
      <c r="F26" s="281">
        <v>29.5639</v>
      </c>
      <c r="G26" s="281">
        <v>-6.0749000000000004</v>
      </c>
    </row>
    <row r="27" spans="1:7" x14ac:dyDescent="0.2">
      <c r="A27" s="275" t="s">
        <v>1445</v>
      </c>
      <c r="B27" s="275" t="s">
        <v>1446</v>
      </c>
      <c r="C27" s="280" t="s">
        <v>1447</v>
      </c>
      <c r="D27" s="281"/>
      <c r="E27" s="281"/>
      <c r="F27" s="281"/>
      <c r="G27" s="281"/>
    </row>
    <row r="28" spans="1:7" x14ac:dyDescent="0.2">
      <c r="A28" s="275" t="s">
        <v>1448</v>
      </c>
      <c r="B28" s="275" t="s">
        <v>1449</v>
      </c>
      <c r="C28" s="280" t="s">
        <v>1450</v>
      </c>
      <c r="D28" s="281">
        <v>828.71718999999996</v>
      </c>
      <c r="E28" s="281">
        <v>104.06108</v>
      </c>
      <c r="F28" s="281">
        <v>713.90671999999995</v>
      </c>
      <c r="G28" s="281">
        <v>123.42692</v>
      </c>
    </row>
    <row r="29" spans="1:7" x14ac:dyDescent="0.2">
      <c r="A29" s="275" t="s">
        <v>1451</v>
      </c>
      <c r="B29" s="275" t="s">
        <v>1452</v>
      </c>
      <c r="C29" s="280" t="s">
        <v>1453</v>
      </c>
      <c r="D29" s="281">
        <v>5.9059999999999997</v>
      </c>
      <c r="E29" s="281">
        <v>0.41499999999999998</v>
      </c>
      <c r="F29" s="281">
        <v>9.0329999999999995</v>
      </c>
      <c r="G29" s="281">
        <v>1.6659999999999999</v>
      </c>
    </row>
    <row r="30" spans="1:7" x14ac:dyDescent="0.2">
      <c r="A30" s="275" t="s">
        <v>1454</v>
      </c>
      <c r="B30" s="275" t="s">
        <v>1455</v>
      </c>
      <c r="C30" s="280" t="s">
        <v>1456</v>
      </c>
      <c r="D30" s="281">
        <v>312.37320999999997</v>
      </c>
      <c r="E30" s="281">
        <v>1.57</v>
      </c>
      <c r="F30" s="281">
        <v>37.347999999999999</v>
      </c>
      <c r="G30" s="281">
        <v>1.8</v>
      </c>
    </row>
    <row r="31" spans="1:7" x14ac:dyDescent="0.2">
      <c r="A31" s="275" t="s">
        <v>1457</v>
      </c>
      <c r="B31" s="275" t="s">
        <v>1458</v>
      </c>
      <c r="C31" s="280" t="s">
        <v>1459</v>
      </c>
      <c r="D31" s="281"/>
      <c r="E31" s="281"/>
      <c r="F31" s="281">
        <v>1.548</v>
      </c>
      <c r="G31" s="281"/>
    </row>
    <row r="32" spans="1:7" x14ac:dyDescent="0.2">
      <c r="A32" s="275" t="s">
        <v>1460</v>
      </c>
      <c r="B32" s="275" t="s">
        <v>1461</v>
      </c>
      <c r="C32" s="280" t="s">
        <v>1462</v>
      </c>
      <c r="D32" s="281">
        <v>936.68318999999997</v>
      </c>
      <c r="E32" s="281">
        <v>609.71959000000004</v>
      </c>
      <c r="F32" s="281">
        <v>833.58079999999995</v>
      </c>
      <c r="G32" s="281">
        <v>510.75808999999998</v>
      </c>
    </row>
    <row r="33" spans="1:7" x14ac:dyDescent="0.2">
      <c r="A33" s="275" t="s">
        <v>1463</v>
      </c>
      <c r="B33" s="275" t="s">
        <v>1464</v>
      </c>
      <c r="C33" s="280" t="s">
        <v>1465</v>
      </c>
      <c r="D33" s="281">
        <v>5889.94229</v>
      </c>
      <c r="E33" s="281">
        <v>228.95151999999999</v>
      </c>
      <c r="F33" s="281">
        <v>375.67493999999999</v>
      </c>
      <c r="G33" s="281"/>
    </row>
    <row r="34" spans="1:7" x14ac:dyDescent="0.2">
      <c r="A34" s="275" t="s">
        <v>1466</v>
      </c>
      <c r="B34" s="275" t="s">
        <v>1467</v>
      </c>
      <c r="C34" s="280" t="s">
        <v>1468</v>
      </c>
      <c r="D34" s="281">
        <v>864.46730000000002</v>
      </c>
      <c r="E34" s="281">
        <v>49</v>
      </c>
      <c r="F34" s="281">
        <v>608.08601999999996</v>
      </c>
      <c r="G34" s="281">
        <v>254.12449000000001</v>
      </c>
    </row>
    <row r="35" spans="1:7" x14ac:dyDescent="0.2">
      <c r="A35" s="275" t="s">
        <v>1469</v>
      </c>
      <c r="B35" s="275" t="s">
        <v>1470</v>
      </c>
      <c r="C35" s="280" t="s">
        <v>1471</v>
      </c>
      <c r="D35" s="281">
        <v>215325.03539999999</v>
      </c>
      <c r="E35" s="281">
        <v>8634.6999599999999</v>
      </c>
      <c r="F35" s="281">
        <v>198096.31904</v>
      </c>
      <c r="G35" s="281">
        <v>8337.6064299999998</v>
      </c>
    </row>
    <row r="36" spans="1:7" x14ac:dyDescent="0.2">
      <c r="A36" s="275" t="s">
        <v>1472</v>
      </c>
      <c r="B36" s="275" t="s">
        <v>1473</v>
      </c>
      <c r="C36" s="280" t="s">
        <v>1474</v>
      </c>
      <c r="D36" s="281"/>
      <c r="E36" s="281"/>
      <c r="F36" s="281"/>
      <c r="G36" s="281"/>
    </row>
    <row r="37" spans="1:7" x14ac:dyDescent="0.2">
      <c r="A37" s="275" t="s">
        <v>1475</v>
      </c>
      <c r="B37" s="275" t="s">
        <v>1476</v>
      </c>
      <c r="C37" s="280" t="s">
        <v>1477</v>
      </c>
      <c r="D37" s="281">
        <v>371.17142000000001</v>
      </c>
      <c r="E37" s="281"/>
      <c r="F37" s="281">
        <v>65.685280000000006</v>
      </c>
      <c r="G37" s="281">
        <v>3.8755099999999998</v>
      </c>
    </row>
    <row r="38" spans="1:7" x14ac:dyDescent="0.2">
      <c r="A38" s="275" t="s">
        <v>1478</v>
      </c>
      <c r="B38" s="275" t="s">
        <v>1479</v>
      </c>
      <c r="C38" s="280" t="s">
        <v>1480</v>
      </c>
      <c r="D38" s="281"/>
      <c r="E38" s="281"/>
      <c r="F38" s="281"/>
      <c r="G38" s="281"/>
    </row>
    <row r="39" spans="1:7" x14ac:dyDescent="0.2">
      <c r="A39" s="275" t="s">
        <v>1481</v>
      </c>
      <c r="B39" s="275" t="s">
        <v>1482</v>
      </c>
      <c r="C39" s="280" t="s">
        <v>1483</v>
      </c>
      <c r="D39" s="281"/>
      <c r="E39" s="281"/>
      <c r="F39" s="281">
        <v>63</v>
      </c>
      <c r="G39" s="281">
        <v>126.73</v>
      </c>
    </row>
    <row r="40" spans="1:7" x14ac:dyDescent="0.2">
      <c r="A40" s="275" t="s">
        <v>1484</v>
      </c>
      <c r="B40" s="275" t="s">
        <v>1485</v>
      </c>
      <c r="C40" s="280" t="s">
        <v>1486</v>
      </c>
      <c r="D40" s="281"/>
      <c r="E40" s="281">
        <v>-19.493010000000002</v>
      </c>
      <c r="F40" s="281">
        <v>2.4</v>
      </c>
      <c r="G40" s="281">
        <v>-22.41987</v>
      </c>
    </row>
    <row r="41" spans="1:7" x14ac:dyDescent="0.2">
      <c r="A41" s="275" t="s">
        <v>1487</v>
      </c>
      <c r="B41" s="275" t="s">
        <v>1488</v>
      </c>
      <c r="C41" s="280" t="s">
        <v>1489</v>
      </c>
      <c r="D41" s="281">
        <v>519.53962999999999</v>
      </c>
      <c r="E41" s="281">
        <v>43.094499999999996</v>
      </c>
      <c r="F41" s="281">
        <v>402.02668999999997</v>
      </c>
      <c r="G41" s="281">
        <v>57.908900000000003</v>
      </c>
    </row>
    <row r="42" spans="1:7" x14ac:dyDescent="0.2">
      <c r="A42" s="275" t="s">
        <v>1490</v>
      </c>
      <c r="B42" s="275" t="s">
        <v>1491</v>
      </c>
      <c r="C42" s="280" t="s">
        <v>1492</v>
      </c>
      <c r="D42" s="281">
        <v>216061.81365</v>
      </c>
      <c r="E42" s="281">
        <v>1589.03144</v>
      </c>
      <c r="F42" s="281">
        <v>228033.49544999999</v>
      </c>
      <c r="G42" s="281">
        <v>2382.1716799999999</v>
      </c>
    </row>
    <row r="43" spans="1:7" x14ac:dyDescent="0.2">
      <c r="A43" s="275" t="s">
        <v>1493</v>
      </c>
      <c r="B43" s="275" t="s">
        <v>1494</v>
      </c>
      <c r="C43" s="280" t="s">
        <v>1495</v>
      </c>
      <c r="D43" s="281">
        <v>47882.751179999999</v>
      </c>
      <c r="E43" s="281">
        <v>1781.01937</v>
      </c>
      <c r="F43" s="281">
        <v>47011.400670000003</v>
      </c>
      <c r="G43" s="281">
        <v>2112.57206</v>
      </c>
    </row>
    <row r="44" spans="1:7" x14ac:dyDescent="0.2">
      <c r="A44" s="1113" t="s">
        <v>992</v>
      </c>
      <c r="B44" s="1113" t="s">
        <v>1496</v>
      </c>
      <c r="C44" s="1134" t="s">
        <v>61</v>
      </c>
      <c r="D44" s="1147">
        <v>1872.16291</v>
      </c>
      <c r="E44" s="1147">
        <v>20.476179999999999</v>
      </c>
      <c r="F44" s="1147">
        <v>2471.05213</v>
      </c>
      <c r="G44" s="1147">
        <v>2.8700000000000002E-3</v>
      </c>
    </row>
    <row r="45" spans="1:7" x14ac:dyDescent="0.2">
      <c r="A45" s="275" t="s">
        <v>994</v>
      </c>
      <c r="B45" s="275" t="s">
        <v>1497</v>
      </c>
      <c r="C45" s="280" t="s">
        <v>1498</v>
      </c>
      <c r="D45" s="281"/>
      <c r="E45" s="281"/>
      <c r="F45" s="281"/>
      <c r="G45" s="281"/>
    </row>
    <row r="46" spans="1:7" x14ac:dyDescent="0.2">
      <c r="A46" s="275" t="s">
        <v>996</v>
      </c>
      <c r="B46" s="275" t="s">
        <v>1499</v>
      </c>
      <c r="C46" s="280" t="s">
        <v>1500</v>
      </c>
      <c r="D46" s="281">
        <v>14.037800000000001</v>
      </c>
      <c r="E46" s="281"/>
      <c r="F46" s="281">
        <v>119.96243</v>
      </c>
      <c r="G46" s="281">
        <v>8.7000000000000001E-4</v>
      </c>
    </row>
    <row r="47" spans="1:7" x14ac:dyDescent="0.2">
      <c r="A47" s="275" t="s">
        <v>999</v>
      </c>
      <c r="B47" s="275" t="s">
        <v>1501</v>
      </c>
      <c r="C47" s="280" t="s">
        <v>1502</v>
      </c>
      <c r="D47" s="281">
        <v>1676.2460699999999</v>
      </c>
      <c r="E47" s="281">
        <v>20.476179999999999</v>
      </c>
      <c r="F47" s="281">
        <v>2247.4279299999998</v>
      </c>
      <c r="G47" s="281"/>
    </row>
    <row r="48" spans="1:7" x14ac:dyDescent="0.2">
      <c r="A48" s="275" t="s">
        <v>1002</v>
      </c>
      <c r="B48" s="275" t="s">
        <v>1503</v>
      </c>
      <c r="C48" s="280" t="s">
        <v>1504</v>
      </c>
      <c r="D48" s="281"/>
      <c r="E48" s="281"/>
      <c r="F48" s="281"/>
      <c r="G48" s="281"/>
    </row>
    <row r="49" spans="1:7" x14ac:dyDescent="0.2">
      <c r="A49" s="275" t="s">
        <v>1005</v>
      </c>
      <c r="B49" s="275" t="s">
        <v>1505</v>
      </c>
      <c r="C49" s="280" t="s">
        <v>1506</v>
      </c>
      <c r="D49" s="281">
        <v>181.87904</v>
      </c>
      <c r="E49" s="281"/>
      <c r="F49" s="281">
        <v>103.66177</v>
      </c>
      <c r="G49" s="281">
        <v>2E-3</v>
      </c>
    </row>
    <row r="50" spans="1:7" x14ac:dyDescent="0.2">
      <c r="A50" s="1113" t="s">
        <v>1023</v>
      </c>
      <c r="B50" s="1113" t="s">
        <v>1507</v>
      </c>
      <c r="C50" s="1134" t="s">
        <v>61</v>
      </c>
      <c r="D50" s="1147">
        <v>0</v>
      </c>
      <c r="E50" s="1147">
        <v>0</v>
      </c>
      <c r="F50" s="1147">
        <v>0</v>
      </c>
      <c r="G50" s="1147">
        <v>0</v>
      </c>
    </row>
    <row r="51" spans="1:7" x14ac:dyDescent="0.2">
      <c r="A51" s="275" t="s">
        <v>1025</v>
      </c>
      <c r="B51" s="275" t="s">
        <v>1508</v>
      </c>
      <c r="C51" s="280" t="s">
        <v>1509</v>
      </c>
      <c r="D51" s="281"/>
      <c r="E51" s="281"/>
      <c r="F51" s="281"/>
      <c r="G51" s="281"/>
    </row>
    <row r="52" spans="1:7" x14ac:dyDescent="0.2">
      <c r="A52" s="275" t="s">
        <v>1028</v>
      </c>
      <c r="B52" s="275" t="s">
        <v>1510</v>
      </c>
      <c r="C52" s="280" t="s">
        <v>1511</v>
      </c>
      <c r="D52" s="281"/>
      <c r="E52" s="281"/>
      <c r="F52" s="281"/>
      <c r="G52" s="281"/>
    </row>
    <row r="53" spans="1:7" x14ac:dyDescent="0.2">
      <c r="A53" s="1113" t="s">
        <v>1512</v>
      </c>
      <c r="B53" s="1113" t="s">
        <v>1142</v>
      </c>
      <c r="C53" s="1134" t="s">
        <v>61</v>
      </c>
      <c r="D53" s="1147">
        <v>8913.8325000000004</v>
      </c>
      <c r="E53" s="1147">
        <v>623.46378000000004</v>
      </c>
      <c r="F53" s="1147">
        <v>10361.82171</v>
      </c>
      <c r="G53" s="1147">
        <v>749.16336999999999</v>
      </c>
    </row>
    <row r="54" spans="1:7" x14ac:dyDescent="0.2">
      <c r="A54" s="275" t="s">
        <v>1513</v>
      </c>
      <c r="B54" s="275" t="s">
        <v>1142</v>
      </c>
      <c r="C54" s="280" t="s">
        <v>1514</v>
      </c>
      <c r="D54" s="281">
        <v>8912.1525000000001</v>
      </c>
      <c r="E54" s="281">
        <v>623.46378000000004</v>
      </c>
      <c r="F54" s="281">
        <v>10361.82171</v>
      </c>
      <c r="G54" s="281">
        <v>749.16336999999999</v>
      </c>
    </row>
    <row r="55" spans="1:7" x14ac:dyDescent="0.2">
      <c r="A55" s="275" t="s">
        <v>1515</v>
      </c>
      <c r="B55" s="275" t="s">
        <v>1516</v>
      </c>
      <c r="C55" s="280" t="s">
        <v>1517</v>
      </c>
      <c r="D55" s="281">
        <v>1.68</v>
      </c>
      <c r="E55" s="281"/>
      <c r="F55" s="281"/>
      <c r="G55" s="281"/>
    </row>
    <row r="56" spans="1:7" x14ac:dyDescent="0.2">
      <c r="A56" s="1113" t="s">
        <v>1069</v>
      </c>
      <c r="B56" s="1113" t="s">
        <v>1518</v>
      </c>
      <c r="C56" s="1134" t="s">
        <v>61</v>
      </c>
      <c r="D56" s="1147">
        <v>8519050.2960000001</v>
      </c>
      <c r="E56" s="1147">
        <v>239259.26600999999</v>
      </c>
      <c r="F56" s="1147">
        <v>8278894.0431899996</v>
      </c>
      <c r="G56" s="1147">
        <v>228016.69261</v>
      </c>
    </row>
    <row r="57" spans="1:7" x14ac:dyDescent="0.2">
      <c r="A57" s="1113" t="s">
        <v>1071</v>
      </c>
      <c r="B57" s="1113" t="s">
        <v>1519</v>
      </c>
      <c r="C57" s="1134" t="s">
        <v>61</v>
      </c>
      <c r="D57" s="1147">
        <v>423030.09279000002</v>
      </c>
      <c r="E57" s="1147">
        <v>234562.10229000001</v>
      </c>
      <c r="F57" s="1147">
        <v>403383.76812999998</v>
      </c>
      <c r="G57" s="1147">
        <v>223275.03479000001</v>
      </c>
    </row>
    <row r="58" spans="1:7" x14ac:dyDescent="0.2">
      <c r="A58" s="275" t="s">
        <v>1073</v>
      </c>
      <c r="B58" s="275" t="s">
        <v>1520</v>
      </c>
      <c r="C58" s="280" t="s">
        <v>1521</v>
      </c>
      <c r="D58" s="281">
        <v>7653.0100499999999</v>
      </c>
      <c r="E58" s="281">
        <v>30074.756939999999</v>
      </c>
      <c r="F58" s="281">
        <v>8270.0332400000007</v>
      </c>
      <c r="G58" s="281">
        <v>33007.634789999996</v>
      </c>
    </row>
    <row r="59" spans="1:7" x14ac:dyDescent="0.2">
      <c r="A59" s="275" t="s">
        <v>1076</v>
      </c>
      <c r="B59" s="275" t="s">
        <v>1522</v>
      </c>
      <c r="C59" s="280" t="s">
        <v>1523</v>
      </c>
      <c r="D59" s="281">
        <v>318521.41097000003</v>
      </c>
      <c r="E59" s="281">
        <v>139149.80389000001</v>
      </c>
      <c r="F59" s="281">
        <v>309868.33104999998</v>
      </c>
      <c r="G59" s="281">
        <v>132289.05755</v>
      </c>
    </row>
    <row r="60" spans="1:7" x14ac:dyDescent="0.2">
      <c r="A60" s="275" t="s">
        <v>1079</v>
      </c>
      <c r="B60" s="275" t="s">
        <v>1524</v>
      </c>
      <c r="C60" s="280" t="s">
        <v>1525</v>
      </c>
      <c r="D60" s="281">
        <v>519.95500000000004</v>
      </c>
      <c r="E60" s="281">
        <v>41378.541579999997</v>
      </c>
      <c r="F60" s="281">
        <v>416.53985999999998</v>
      </c>
      <c r="G60" s="281">
        <v>36233.409469999999</v>
      </c>
    </row>
    <row r="61" spans="1:7" x14ac:dyDescent="0.2">
      <c r="A61" s="275" t="s">
        <v>1082</v>
      </c>
      <c r="B61" s="275" t="s">
        <v>1526</v>
      </c>
      <c r="C61" s="280" t="s">
        <v>1527</v>
      </c>
      <c r="D61" s="281">
        <v>6296.3924200000001</v>
      </c>
      <c r="E61" s="281">
        <v>16653.772929999999</v>
      </c>
      <c r="F61" s="281">
        <v>5807.4942499999997</v>
      </c>
      <c r="G61" s="281">
        <v>14731.243560000001</v>
      </c>
    </row>
    <row r="62" spans="1:7" x14ac:dyDescent="0.2">
      <c r="A62" s="275" t="s">
        <v>1094</v>
      </c>
      <c r="B62" s="275" t="s">
        <v>1528</v>
      </c>
      <c r="C62" s="280" t="s">
        <v>1529</v>
      </c>
      <c r="D62" s="281">
        <v>793.15090999999995</v>
      </c>
      <c r="E62" s="281">
        <v>109.8</v>
      </c>
      <c r="F62" s="281">
        <v>852.11327000000006</v>
      </c>
      <c r="G62" s="281">
        <v>77.599999999999994</v>
      </c>
    </row>
    <row r="63" spans="1:7" x14ac:dyDescent="0.2">
      <c r="A63" s="275" t="s">
        <v>1097</v>
      </c>
      <c r="B63" s="275" t="s">
        <v>1452</v>
      </c>
      <c r="C63" s="280" t="s">
        <v>1530</v>
      </c>
      <c r="D63" s="281">
        <v>694.62043000000006</v>
      </c>
      <c r="E63" s="281">
        <v>45.268999999999998</v>
      </c>
      <c r="F63" s="281">
        <v>266.63112000000001</v>
      </c>
      <c r="G63" s="281">
        <v>8.8219999999999992</v>
      </c>
    </row>
    <row r="64" spans="1:7" x14ac:dyDescent="0.2">
      <c r="A64" s="275" t="s">
        <v>1100</v>
      </c>
      <c r="B64" s="275" t="s">
        <v>1455</v>
      </c>
      <c r="C64" s="280" t="s">
        <v>1531</v>
      </c>
      <c r="D64" s="281">
        <v>22.817</v>
      </c>
      <c r="E64" s="281">
        <v>10.01</v>
      </c>
      <c r="F64" s="281">
        <v>29.88</v>
      </c>
      <c r="G64" s="281">
        <v>18.065000000000001</v>
      </c>
    </row>
    <row r="65" spans="1:7" x14ac:dyDescent="0.2">
      <c r="A65" s="275" t="s">
        <v>1532</v>
      </c>
      <c r="B65" s="275" t="s">
        <v>1533</v>
      </c>
      <c r="C65" s="280" t="s">
        <v>1534</v>
      </c>
      <c r="D65" s="281">
        <v>32.245139999999999</v>
      </c>
      <c r="E65" s="281">
        <v>19.051500000000001</v>
      </c>
      <c r="F65" s="281">
        <v>61.636629999999997</v>
      </c>
      <c r="G65" s="281">
        <v>17.341899999999999</v>
      </c>
    </row>
    <row r="66" spans="1:7" x14ac:dyDescent="0.2">
      <c r="A66" s="275" t="s">
        <v>1535</v>
      </c>
      <c r="B66" s="275" t="s">
        <v>1536</v>
      </c>
      <c r="C66" s="280" t="s">
        <v>1537</v>
      </c>
      <c r="D66" s="281">
        <v>1170.0668499999999</v>
      </c>
      <c r="E66" s="281">
        <v>739.28821000000005</v>
      </c>
      <c r="F66" s="281">
        <v>904.13205000000005</v>
      </c>
      <c r="G66" s="281">
        <v>539.93976999999995</v>
      </c>
    </row>
    <row r="67" spans="1:7" x14ac:dyDescent="0.2">
      <c r="A67" s="275" t="s">
        <v>1538</v>
      </c>
      <c r="B67" s="275" t="s">
        <v>1539</v>
      </c>
      <c r="C67" s="280" t="s">
        <v>1540</v>
      </c>
      <c r="D67" s="281"/>
      <c r="E67" s="281"/>
      <c r="F67" s="281"/>
      <c r="G67" s="281"/>
    </row>
    <row r="68" spans="1:7" x14ac:dyDescent="0.2">
      <c r="A68" s="275" t="s">
        <v>1541</v>
      </c>
      <c r="B68" s="275" t="s">
        <v>1542</v>
      </c>
      <c r="C68" s="280" t="s">
        <v>1543</v>
      </c>
      <c r="D68" s="281">
        <v>1439.2688700000001</v>
      </c>
      <c r="E68" s="281">
        <v>49</v>
      </c>
      <c r="F68" s="281">
        <v>1192.5703900000001</v>
      </c>
      <c r="G68" s="281">
        <v>258</v>
      </c>
    </row>
    <row r="69" spans="1:7" x14ac:dyDescent="0.2">
      <c r="A69" s="275" t="s">
        <v>1544</v>
      </c>
      <c r="B69" s="275" t="s">
        <v>1545</v>
      </c>
      <c r="C69" s="280" t="s">
        <v>1546</v>
      </c>
      <c r="D69" s="281"/>
      <c r="E69" s="281"/>
      <c r="F69" s="281"/>
      <c r="G69" s="281"/>
    </row>
    <row r="70" spans="1:7" x14ac:dyDescent="0.2">
      <c r="A70" s="275" t="s">
        <v>1547</v>
      </c>
      <c r="B70" s="275" t="s">
        <v>1548</v>
      </c>
      <c r="C70" s="280" t="s">
        <v>1549</v>
      </c>
      <c r="D70" s="281">
        <v>54931.897579999997</v>
      </c>
      <c r="E70" s="281">
        <v>3399.17508</v>
      </c>
      <c r="F70" s="281">
        <v>46129.333599999998</v>
      </c>
      <c r="G70" s="281">
        <v>4170.3877300000004</v>
      </c>
    </row>
    <row r="71" spans="1:7" x14ac:dyDescent="0.2">
      <c r="A71" s="275" t="s">
        <v>1550</v>
      </c>
      <c r="B71" s="275" t="s">
        <v>1551</v>
      </c>
      <c r="C71" s="280" t="s">
        <v>1552</v>
      </c>
      <c r="D71" s="281">
        <v>30955.257570000002</v>
      </c>
      <c r="E71" s="281">
        <v>2933.6331599999999</v>
      </c>
      <c r="F71" s="281">
        <v>29585.072670000001</v>
      </c>
      <c r="G71" s="281">
        <v>1923.5330200000001</v>
      </c>
    </row>
    <row r="72" spans="1:7" x14ac:dyDescent="0.2">
      <c r="A72" s="1113" t="s">
        <v>1103</v>
      </c>
      <c r="B72" s="1113" t="s">
        <v>1553</v>
      </c>
      <c r="C72" s="1134" t="s">
        <v>61</v>
      </c>
      <c r="D72" s="1147">
        <v>46651.501060000002</v>
      </c>
      <c r="E72" s="1147">
        <v>527.62648999999999</v>
      </c>
      <c r="F72" s="1147">
        <v>60086.654620000001</v>
      </c>
      <c r="G72" s="1147">
        <v>545.00410999999997</v>
      </c>
    </row>
    <row r="73" spans="1:7" x14ac:dyDescent="0.2">
      <c r="A73" s="275" t="s">
        <v>1105</v>
      </c>
      <c r="B73" s="275" t="s">
        <v>1554</v>
      </c>
      <c r="C73" s="280" t="s">
        <v>1555</v>
      </c>
      <c r="D73" s="281"/>
      <c r="E73" s="281"/>
      <c r="F73" s="281"/>
      <c r="G73" s="281"/>
    </row>
    <row r="74" spans="1:7" x14ac:dyDescent="0.2">
      <c r="A74" s="275" t="s">
        <v>1108</v>
      </c>
      <c r="B74" s="275" t="s">
        <v>1499</v>
      </c>
      <c r="C74" s="280" t="s">
        <v>1556</v>
      </c>
      <c r="D74" s="281">
        <v>45035.627330000003</v>
      </c>
      <c r="E74" s="281">
        <v>527.51036999999997</v>
      </c>
      <c r="F74" s="281">
        <v>57711.94803</v>
      </c>
      <c r="G74" s="281">
        <v>445.00362999999999</v>
      </c>
    </row>
    <row r="75" spans="1:7" x14ac:dyDescent="0.2">
      <c r="A75" s="275" t="s">
        <v>1111</v>
      </c>
      <c r="B75" s="275" t="s">
        <v>1557</v>
      </c>
      <c r="C75" s="280" t="s">
        <v>1558</v>
      </c>
      <c r="D75" s="281">
        <v>1221.84626</v>
      </c>
      <c r="E75" s="281">
        <v>0.11612</v>
      </c>
      <c r="F75" s="281">
        <v>1981.4348600000001</v>
      </c>
      <c r="G75" s="281"/>
    </row>
    <row r="76" spans="1:7" x14ac:dyDescent="0.2">
      <c r="A76" s="275" t="s">
        <v>1114</v>
      </c>
      <c r="B76" s="275" t="s">
        <v>1559</v>
      </c>
      <c r="C76" s="280" t="s">
        <v>1560</v>
      </c>
      <c r="D76" s="281"/>
      <c r="E76" s="281"/>
      <c r="F76" s="281"/>
      <c r="G76" s="281"/>
    </row>
    <row r="77" spans="1:7" x14ac:dyDescent="0.2">
      <c r="A77" s="275" t="s">
        <v>1120</v>
      </c>
      <c r="B77" s="275" t="s">
        <v>1561</v>
      </c>
      <c r="C77" s="280" t="s">
        <v>1562</v>
      </c>
      <c r="D77" s="281">
        <v>394.02746999999999</v>
      </c>
      <c r="E77" s="281"/>
      <c r="F77" s="281">
        <v>393.27172999999999</v>
      </c>
      <c r="G77" s="281">
        <v>100.00048</v>
      </c>
    </row>
    <row r="78" spans="1:7" x14ac:dyDescent="0.2">
      <c r="A78" s="1113" t="s">
        <v>1563</v>
      </c>
      <c r="B78" s="1113" t="s">
        <v>1564</v>
      </c>
      <c r="C78" s="1134" t="s">
        <v>61</v>
      </c>
      <c r="D78" s="1147">
        <v>8049368.7021500003</v>
      </c>
      <c r="E78" s="1147">
        <v>4169.5372299999999</v>
      </c>
      <c r="F78" s="1147">
        <v>7815423.6204399997</v>
      </c>
      <c r="G78" s="1147">
        <v>4196.6537099999996</v>
      </c>
    </row>
    <row r="79" spans="1:7" x14ac:dyDescent="0.2">
      <c r="A79" s="275" t="s">
        <v>1565</v>
      </c>
      <c r="B79" s="275" t="s">
        <v>1566</v>
      </c>
      <c r="C79" s="280" t="s">
        <v>1567</v>
      </c>
      <c r="D79" s="281"/>
      <c r="E79" s="281"/>
      <c r="F79" s="281"/>
      <c r="G79" s="281"/>
    </row>
    <row r="80" spans="1:7" x14ac:dyDescent="0.2">
      <c r="A80" s="275" t="s">
        <v>1568</v>
      </c>
      <c r="B80" s="275" t="s">
        <v>1569</v>
      </c>
      <c r="C80" s="280" t="s">
        <v>1570</v>
      </c>
      <c r="D80" s="281">
        <v>8049368.7021500003</v>
      </c>
      <c r="E80" s="281">
        <v>4169.5372299999999</v>
      </c>
      <c r="F80" s="281">
        <v>7815423.6204399997</v>
      </c>
      <c r="G80" s="281">
        <v>4196.6537099999996</v>
      </c>
    </row>
    <row r="81" spans="1:7" x14ac:dyDescent="0.2">
      <c r="A81" s="1113" t="s">
        <v>1230</v>
      </c>
      <c r="B81" s="1113" t="s">
        <v>1571</v>
      </c>
      <c r="C81" s="1134" t="s">
        <v>61</v>
      </c>
      <c r="D81" s="1148">
        <v>0</v>
      </c>
      <c r="E81" s="1148">
        <v>0</v>
      </c>
      <c r="F81" s="1148">
        <v>0</v>
      </c>
      <c r="G81" s="1148">
        <v>0</v>
      </c>
    </row>
    <row r="82" spans="1:7" x14ac:dyDescent="0.2">
      <c r="A82" s="1113" t="s">
        <v>1572</v>
      </c>
      <c r="B82" s="1113" t="s">
        <v>1573</v>
      </c>
      <c r="C82" s="1134" t="s">
        <v>61</v>
      </c>
      <c r="D82" s="1147">
        <v>876.93413999999996</v>
      </c>
      <c r="E82" s="1147">
        <v>24693.754239999998</v>
      </c>
      <c r="F82" s="1147">
        <v>5373.4275399999997</v>
      </c>
      <c r="G82" s="1147">
        <v>27214.005440000001</v>
      </c>
    </row>
    <row r="83" spans="1:7" x14ac:dyDescent="0.2">
      <c r="A83" s="1113" t="s">
        <v>1574</v>
      </c>
      <c r="B83" s="1113" t="s">
        <v>1275</v>
      </c>
      <c r="C83" s="1134" t="s">
        <v>61</v>
      </c>
      <c r="D83" s="1147">
        <v>-8036.8983600000001</v>
      </c>
      <c r="E83" s="1147">
        <v>24070.29046</v>
      </c>
      <c r="F83" s="1147">
        <v>-4988.3941699999996</v>
      </c>
      <c r="G83" s="1147">
        <v>26464.842069999999</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3" firstPageNumber="489" orientation="portrait" useFirstPageNumber="1" r:id="rId1"/>
  <headerFooter>
    <oddHeader>&amp;L&amp;"Tahoma,Kurzíva"Závěrečný účet Moravskoslezského kraje za rok 2024&amp;R&amp;"Tahoma,Kurzíva"Tabulka č. 49</oddHeader>
    <oddFooter>&amp;C&amp;"Tahoma,Obyčejné"&amp;P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C2E16-96F4-44BE-8A38-B8A05533E28B}">
  <dimension ref="A1:G146"/>
  <sheetViews>
    <sheetView showGridLines="0" zoomScaleNormal="100" zoomScaleSheetLayoutView="100" workbookViewId="0">
      <selection activeCell="H6" sqref="H6"/>
    </sheetView>
  </sheetViews>
  <sheetFormatPr defaultColWidth="9.28515625" defaultRowHeight="12.75" x14ac:dyDescent="0.2"/>
  <cols>
    <col min="1" max="1" width="7" style="194" customWidth="1"/>
    <col min="2" max="2" width="45.42578125" style="194" customWidth="1"/>
    <col min="3" max="3" width="8.7109375" style="117" customWidth="1"/>
    <col min="4" max="7" width="13.85546875" style="242" customWidth="1"/>
    <col min="8" max="16384" width="9.28515625" style="194"/>
  </cols>
  <sheetData>
    <row r="1" spans="1:7" s="199" customFormat="1" ht="18" customHeight="1" x14ac:dyDescent="0.2">
      <c r="A1" s="1449" t="s">
        <v>4770</v>
      </c>
      <c r="B1" s="1449"/>
      <c r="C1" s="1449"/>
      <c r="D1" s="1449"/>
      <c r="E1" s="1449"/>
      <c r="F1" s="1449"/>
      <c r="G1" s="1449"/>
    </row>
    <row r="2" spans="1:7" s="199" customFormat="1" ht="18" customHeight="1" x14ac:dyDescent="0.2">
      <c r="A2" s="1449" t="s">
        <v>1578</v>
      </c>
      <c r="B2" s="1449"/>
      <c r="C2" s="1449"/>
      <c r="D2" s="1449"/>
      <c r="E2" s="1449"/>
      <c r="F2" s="1449"/>
      <c r="G2" s="1449"/>
    </row>
    <row r="4" spans="1:7" x14ac:dyDescent="0.2">
      <c r="A4" s="192"/>
      <c r="B4" s="192"/>
      <c r="C4" s="193"/>
      <c r="D4" s="1111">
        <v>1</v>
      </c>
      <c r="E4" s="1111">
        <v>2</v>
      </c>
      <c r="F4" s="1111">
        <v>3</v>
      </c>
      <c r="G4" s="1111">
        <v>4</v>
      </c>
    </row>
    <row r="5" spans="1:7" s="197" customFormat="1" ht="12.75" customHeight="1" x14ac:dyDescent="0.2">
      <c r="A5" s="1450" t="s">
        <v>952</v>
      </c>
      <c r="B5" s="1451"/>
      <c r="C5" s="1456" t="s">
        <v>953</v>
      </c>
      <c r="D5" s="1462" t="s">
        <v>954</v>
      </c>
      <c r="E5" s="1463"/>
      <c r="F5" s="1463"/>
      <c r="G5" s="1464"/>
    </row>
    <row r="6" spans="1:7" s="195" customFormat="1" x14ac:dyDescent="0.2">
      <c r="A6" s="1452"/>
      <c r="B6" s="1453"/>
      <c r="C6" s="1457"/>
      <c r="D6" s="1465" t="s">
        <v>955</v>
      </c>
      <c r="E6" s="1466"/>
      <c r="F6" s="1467"/>
      <c r="G6" s="1468" t="s">
        <v>956</v>
      </c>
    </row>
    <row r="7" spans="1:7" s="195" customFormat="1" x14ac:dyDescent="0.2">
      <c r="A7" s="1454"/>
      <c r="B7" s="1455"/>
      <c r="C7" s="1461"/>
      <c r="D7" s="1128" t="s">
        <v>957</v>
      </c>
      <c r="E7" s="1128" t="s">
        <v>958</v>
      </c>
      <c r="F7" s="1128" t="s">
        <v>959</v>
      </c>
      <c r="G7" s="1469"/>
    </row>
    <row r="8" spans="1:7" s="195" customFormat="1" x14ac:dyDescent="0.2">
      <c r="A8" s="1129"/>
      <c r="B8" s="1129" t="s">
        <v>960</v>
      </c>
      <c r="C8" s="1130" t="s">
        <v>61</v>
      </c>
      <c r="D8" s="1115">
        <v>18938337.864799999</v>
      </c>
      <c r="E8" s="1115">
        <v>6529948.1563999997</v>
      </c>
      <c r="F8" s="1115">
        <v>12408389.7084</v>
      </c>
      <c r="G8" s="1115">
        <v>11645190.75726</v>
      </c>
    </row>
    <row r="9" spans="1:7" s="198" customFormat="1" x14ac:dyDescent="0.2">
      <c r="A9" s="1129" t="s">
        <v>961</v>
      </c>
      <c r="B9" s="1129" t="s">
        <v>962</v>
      </c>
      <c r="C9" s="1130" t="s">
        <v>61</v>
      </c>
      <c r="D9" s="1115">
        <v>15533030.82755</v>
      </c>
      <c r="E9" s="1115">
        <v>6522677.7748600002</v>
      </c>
      <c r="F9" s="1115">
        <v>9010353.0526899993</v>
      </c>
      <c r="G9" s="1115">
        <v>8430966.5036299992</v>
      </c>
    </row>
    <row r="10" spans="1:7" s="198" customFormat="1" x14ac:dyDescent="0.2">
      <c r="A10" s="1129" t="s">
        <v>963</v>
      </c>
      <c r="B10" s="1129" t="s">
        <v>964</v>
      </c>
      <c r="C10" s="1130" t="s">
        <v>61</v>
      </c>
      <c r="D10" s="1115">
        <v>388861.61979999999</v>
      </c>
      <c r="E10" s="1115">
        <v>266904.67197999998</v>
      </c>
      <c r="F10" s="1115">
        <v>121956.94782</v>
      </c>
      <c r="G10" s="1115">
        <v>100522.63351</v>
      </c>
    </row>
    <row r="11" spans="1:7" x14ac:dyDescent="0.2">
      <c r="A11" s="275" t="s">
        <v>965</v>
      </c>
      <c r="B11" s="275" t="s">
        <v>966</v>
      </c>
      <c r="C11" s="280" t="s">
        <v>967</v>
      </c>
      <c r="D11" s="286">
        <v>205.25</v>
      </c>
      <c r="E11" s="286">
        <v>203.19749999999999</v>
      </c>
      <c r="F11" s="286">
        <v>2.0525000000000002</v>
      </c>
      <c r="G11" s="286">
        <v>2.0525000000000002</v>
      </c>
    </row>
    <row r="12" spans="1:7" x14ac:dyDescent="0.2">
      <c r="A12" s="275" t="s">
        <v>968</v>
      </c>
      <c r="B12" s="275" t="s">
        <v>969</v>
      </c>
      <c r="C12" s="280" t="s">
        <v>970</v>
      </c>
      <c r="D12" s="276">
        <v>361939.69644000003</v>
      </c>
      <c r="E12" s="286">
        <v>251255.33705</v>
      </c>
      <c r="F12" s="276">
        <v>110684.35939</v>
      </c>
      <c r="G12" s="286">
        <v>78637.462339999998</v>
      </c>
    </row>
    <row r="13" spans="1:7" x14ac:dyDescent="0.2">
      <c r="A13" s="275" t="s">
        <v>971</v>
      </c>
      <c r="B13" s="275" t="s">
        <v>972</v>
      </c>
      <c r="C13" s="280" t="s">
        <v>973</v>
      </c>
      <c r="D13" s="276"/>
      <c r="E13" s="286">
        <v>0</v>
      </c>
      <c r="F13" s="276"/>
      <c r="G13" s="286">
        <v>0</v>
      </c>
    </row>
    <row r="14" spans="1:7" x14ac:dyDescent="0.2">
      <c r="A14" s="275" t="s">
        <v>974</v>
      </c>
      <c r="B14" s="275" t="s">
        <v>975</v>
      </c>
      <c r="C14" s="280" t="s">
        <v>976</v>
      </c>
      <c r="D14" s="276"/>
      <c r="E14" s="286">
        <v>0</v>
      </c>
      <c r="F14" s="276"/>
      <c r="G14" s="286">
        <v>0</v>
      </c>
    </row>
    <row r="15" spans="1:7" x14ac:dyDescent="0.2">
      <c r="A15" s="275" t="s">
        <v>977</v>
      </c>
      <c r="B15" s="275" t="s">
        <v>978</v>
      </c>
      <c r="C15" s="280" t="s">
        <v>979</v>
      </c>
      <c r="D15" s="276">
        <v>13482.307430000001</v>
      </c>
      <c r="E15" s="286">
        <v>13482.307430000001</v>
      </c>
      <c r="F15" s="276"/>
      <c r="G15" s="286">
        <v>0</v>
      </c>
    </row>
    <row r="16" spans="1:7" x14ac:dyDescent="0.2">
      <c r="A16" s="275" t="s">
        <v>980</v>
      </c>
      <c r="B16" s="275" t="s">
        <v>981</v>
      </c>
      <c r="C16" s="280" t="s">
        <v>982</v>
      </c>
      <c r="D16" s="276"/>
      <c r="E16" s="286">
        <v>0</v>
      </c>
      <c r="F16" s="276"/>
      <c r="G16" s="286">
        <v>0</v>
      </c>
    </row>
    <row r="17" spans="1:7" x14ac:dyDescent="0.2">
      <c r="A17" s="275" t="s">
        <v>983</v>
      </c>
      <c r="B17" s="275" t="s">
        <v>984</v>
      </c>
      <c r="C17" s="280" t="s">
        <v>985</v>
      </c>
      <c r="D17" s="276">
        <v>13234.36593</v>
      </c>
      <c r="E17" s="286">
        <v>1963.83</v>
      </c>
      <c r="F17" s="276">
        <v>11270.53593</v>
      </c>
      <c r="G17" s="286">
        <v>21883.11867</v>
      </c>
    </row>
    <row r="18" spans="1:7" x14ac:dyDescent="0.2">
      <c r="A18" s="275" t="s">
        <v>986</v>
      </c>
      <c r="B18" s="275" t="s">
        <v>987</v>
      </c>
      <c r="C18" s="280" t="s">
        <v>988</v>
      </c>
      <c r="D18" s="276"/>
      <c r="E18" s="286">
        <v>0</v>
      </c>
      <c r="F18" s="276"/>
      <c r="G18" s="286">
        <v>0</v>
      </c>
    </row>
    <row r="19" spans="1:7" x14ac:dyDescent="0.2">
      <c r="A19" s="277" t="s">
        <v>989</v>
      </c>
      <c r="B19" s="275" t="s">
        <v>990</v>
      </c>
      <c r="C19" s="280" t="s">
        <v>991</v>
      </c>
      <c r="D19" s="276"/>
      <c r="E19" s="286">
        <v>0</v>
      </c>
      <c r="F19" s="276"/>
      <c r="G19" s="286">
        <v>0</v>
      </c>
    </row>
    <row r="20" spans="1:7" s="198" customFormat="1" x14ac:dyDescent="0.2">
      <c r="A20" s="1129" t="s">
        <v>992</v>
      </c>
      <c r="B20" s="1129" t="s">
        <v>993</v>
      </c>
      <c r="C20" s="1130" t="s">
        <v>61</v>
      </c>
      <c r="D20" s="1115">
        <v>15143896.642750001</v>
      </c>
      <c r="E20" s="1115">
        <v>6255773.1028800001</v>
      </c>
      <c r="F20" s="1115">
        <v>8888123.5398699995</v>
      </c>
      <c r="G20" s="1115">
        <v>8330256.5081200004</v>
      </c>
    </row>
    <row r="21" spans="1:7" x14ac:dyDescent="0.2">
      <c r="A21" s="275" t="s">
        <v>994</v>
      </c>
      <c r="B21" s="275" t="s">
        <v>272</v>
      </c>
      <c r="C21" s="280" t="s">
        <v>995</v>
      </c>
      <c r="D21" s="286">
        <v>81682.783049999998</v>
      </c>
      <c r="E21" s="286">
        <v>0</v>
      </c>
      <c r="F21" s="286">
        <v>81682.783049999998</v>
      </c>
      <c r="G21" s="286">
        <v>78197.271049999996</v>
      </c>
    </row>
    <row r="22" spans="1:7" x14ac:dyDescent="0.2">
      <c r="A22" s="275" t="s">
        <v>996</v>
      </c>
      <c r="B22" s="275" t="s">
        <v>997</v>
      </c>
      <c r="C22" s="280" t="s">
        <v>998</v>
      </c>
      <c r="D22" s="276">
        <v>3684.3989999999999</v>
      </c>
      <c r="E22" s="286">
        <v>0</v>
      </c>
      <c r="F22" s="276">
        <v>3684.3989999999999</v>
      </c>
      <c r="G22" s="286">
        <v>3685.1990000000001</v>
      </c>
    </row>
    <row r="23" spans="1:7" x14ac:dyDescent="0.2">
      <c r="A23" s="275" t="s">
        <v>999</v>
      </c>
      <c r="B23" s="275" t="s">
        <v>1000</v>
      </c>
      <c r="C23" s="280" t="s">
        <v>1001</v>
      </c>
      <c r="D23" s="276">
        <v>8629566.0839099996</v>
      </c>
      <c r="E23" s="286">
        <v>2188703.3589300001</v>
      </c>
      <c r="F23" s="276">
        <v>6440862.7249800004</v>
      </c>
      <c r="G23" s="286">
        <v>5931723.6026600003</v>
      </c>
    </row>
    <row r="24" spans="1:7" ht="21" x14ac:dyDescent="0.2">
      <c r="A24" s="275" t="s">
        <v>1002</v>
      </c>
      <c r="B24" s="275" t="s">
        <v>1003</v>
      </c>
      <c r="C24" s="280" t="s">
        <v>1004</v>
      </c>
      <c r="D24" s="276">
        <v>5130072.3542600004</v>
      </c>
      <c r="E24" s="286">
        <v>3133683.3038599999</v>
      </c>
      <c r="F24" s="276">
        <v>1996389.0504000001</v>
      </c>
      <c r="G24" s="286">
        <v>1912254.2376000001</v>
      </c>
    </row>
    <row r="25" spans="1:7" x14ac:dyDescent="0.2">
      <c r="A25" s="275" t="s">
        <v>1005</v>
      </c>
      <c r="B25" s="275" t="s">
        <v>1006</v>
      </c>
      <c r="C25" s="280" t="s">
        <v>1007</v>
      </c>
      <c r="D25" s="276"/>
      <c r="E25" s="286">
        <v>0</v>
      </c>
      <c r="F25" s="276"/>
      <c r="G25" s="286">
        <v>0</v>
      </c>
    </row>
    <row r="26" spans="1:7" x14ac:dyDescent="0.2">
      <c r="A26" s="275" t="s">
        <v>1008</v>
      </c>
      <c r="B26" s="275" t="s">
        <v>1009</v>
      </c>
      <c r="C26" s="280" t="s">
        <v>1010</v>
      </c>
      <c r="D26" s="276">
        <v>933386.44009000005</v>
      </c>
      <c r="E26" s="286">
        <v>933386.44009000005</v>
      </c>
      <c r="F26" s="276"/>
      <c r="G26" s="286">
        <v>0</v>
      </c>
    </row>
    <row r="27" spans="1:7" x14ac:dyDescent="0.2">
      <c r="A27" s="275" t="s">
        <v>1011</v>
      </c>
      <c r="B27" s="275" t="s">
        <v>1012</v>
      </c>
      <c r="C27" s="280" t="s">
        <v>1013</v>
      </c>
      <c r="D27" s="276"/>
      <c r="E27" s="286">
        <v>0</v>
      </c>
      <c r="F27" s="276"/>
      <c r="G27" s="286">
        <v>0</v>
      </c>
    </row>
    <row r="28" spans="1:7" x14ac:dyDescent="0.2">
      <c r="A28" s="275" t="s">
        <v>1014</v>
      </c>
      <c r="B28" s="275" t="s">
        <v>1015</v>
      </c>
      <c r="C28" s="280" t="s">
        <v>1016</v>
      </c>
      <c r="D28" s="276">
        <v>365504.58244000003</v>
      </c>
      <c r="E28" s="286">
        <v>0</v>
      </c>
      <c r="F28" s="276">
        <v>365504.58244000003</v>
      </c>
      <c r="G28" s="286">
        <v>404210.14708999998</v>
      </c>
    </row>
    <row r="29" spans="1:7" x14ac:dyDescent="0.2">
      <c r="A29" s="275" t="s">
        <v>1017</v>
      </c>
      <c r="B29" s="275" t="s">
        <v>1018</v>
      </c>
      <c r="C29" s="280" t="s">
        <v>1019</v>
      </c>
      <c r="D29" s="276"/>
      <c r="E29" s="286">
        <v>0</v>
      </c>
      <c r="F29" s="276"/>
      <c r="G29" s="286">
        <v>186.05072000000001</v>
      </c>
    </row>
    <row r="30" spans="1:7" x14ac:dyDescent="0.2">
      <c r="A30" s="277" t="s">
        <v>1020</v>
      </c>
      <c r="B30" s="275" t="s">
        <v>1021</v>
      </c>
      <c r="C30" s="280" t="s">
        <v>1022</v>
      </c>
      <c r="D30" s="276"/>
      <c r="E30" s="276"/>
      <c r="F30" s="276"/>
      <c r="G30" s="276"/>
    </row>
    <row r="31" spans="1:7" s="198" customFormat="1" x14ac:dyDescent="0.2">
      <c r="A31" s="1129" t="s">
        <v>1023</v>
      </c>
      <c r="B31" s="1129" t="s">
        <v>1024</v>
      </c>
      <c r="C31" s="1130" t="s">
        <v>61</v>
      </c>
      <c r="D31" s="1115">
        <v>137.36199999999999</v>
      </c>
      <c r="E31" s="1115">
        <v>0</v>
      </c>
      <c r="F31" s="1115">
        <v>137.36199999999999</v>
      </c>
      <c r="G31" s="1115">
        <v>137.36199999999999</v>
      </c>
    </row>
    <row r="32" spans="1:7" x14ac:dyDescent="0.2">
      <c r="A32" s="275" t="s">
        <v>1025</v>
      </c>
      <c r="B32" s="275" t="s">
        <v>1026</v>
      </c>
      <c r="C32" s="280" t="s">
        <v>1027</v>
      </c>
      <c r="D32" s="286">
        <v>0</v>
      </c>
      <c r="E32" s="286">
        <v>0</v>
      </c>
      <c r="F32" s="286">
        <v>0</v>
      </c>
      <c r="G32" s="286">
        <v>0</v>
      </c>
    </row>
    <row r="33" spans="1:7" x14ac:dyDescent="0.2">
      <c r="A33" s="275" t="s">
        <v>1028</v>
      </c>
      <c r="B33" s="275" t="s">
        <v>1029</v>
      </c>
      <c r="C33" s="280" t="s">
        <v>1030</v>
      </c>
      <c r="D33" s="286">
        <v>0</v>
      </c>
      <c r="E33" s="286">
        <v>0</v>
      </c>
      <c r="F33" s="286">
        <v>0</v>
      </c>
      <c r="G33" s="286">
        <v>0</v>
      </c>
    </row>
    <row r="34" spans="1:7" x14ac:dyDescent="0.2">
      <c r="A34" s="275" t="s">
        <v>1031</v>
      </c>
      <c r="B34" s="275" t="s">
        <v>1032</v>
      </c>
      <c r="C34" s="280" t="s">
        <v>1033</v>
      </c>
      <c r="D34" s="286">
        <v>0</v>
      </c>
      <c r="E34" s="286">
        <v>0</v>
      </c>
      <c r="F34" s="286">
        <v>0</v>
      </c>
      <c r="G34" s="286">
        <v>0</v>
      </c>
    </row>
    <row r="35" spans="1:7" x14ac:dyDescent="0.2">
      <c r="A35" s="275" t="s">
        <v>1037</v>
      </c>
      <c r="B35" s="275" t="s">
        <v>1038</v>
      </c>
      <c r="C35" s="280" t="s">
        <v>1039</v>
      </c>
      <c r="D35" s="276"/>
      <c r="E35" s="286">
        <v>0</v>
      </c>
      <c r="F35" s="276"/>
      <c r="G35" s="286">
        <v>0</v>
      </c>
    </row>
    <row r="36" spans="1:7" x14ac:dyDescent="0.2">
      <c r="A36" s="275" t="s">
        <v>1040</v>
      </c>
      <c r="B36" s="275" t="s">
        <v>1041</v>
      </c>
      <c r="C36" s="280" t="s">
        <v>1042</v>
      </c>
      <c r="D36" s="276">
        <v>137.36199999999999</v>
      </c>
      <c r="E36" s="286">
        <v>0</v>
      </c>
      <c r="F36" s="276">
        <v>137.36199999999999</v>
      </c>
      <c r="G36" s="286">
        <v>137.36199999999999</v>
      </c>
    </row>
    <row r="37" spans="1:7" s="198" customFormat="1" x14ac:dyDescent="0.2">
      <c r="A37" s="1129" t="s">
        <v>1049</v>
      </c>
      <c r="B37" s="1129" t="s">
        <v>1050</v>
      </c>
      <c r="C37" s="1130" t="s">
        <v>61</v>
      </c>
      <c r="D37" s="1115">
        <v>135.203</v>
      </c>
      <c r="E37" s="1115">
        <v>0</v>
      </c>
      <c r="F37" s="1115">
        <v>135.203</v>
      </c>
      <c r="G37" s="1115">
        <v>50</v>
      </c>
    </row>
    <row r="38" spans="1:7" x14ac:dyDescent="0.2">
      <c r="A38" s="275" t="s">
        <v>1051</v>
      </c>
      <c r="B38" s="275" t="s">
        <v>1052</v>
      </c>
      <c r="C38" s="280" t="s">
        <v>1053</v>
      </c>
      <c r="D38" s="276"/>
      <c r="E38" s="286">
        <v>0</v>
      </c>
      <c r="F38" s="276"/>
      <c r="G38" s="286">
        <v>0</v>
      </c>
    </row>
    <row r="39" spans="1:7" x14ac:dyDescent="0.2">
      <c r="A39" s="275" t="s">
        <v>1054</v>
      </c>
      <c r="B39" s="275" t="s">
        <v>1055</v>
      </c>
      <c r="C39" s="280" t="s">
        <v>1056</v>
      </c>
      <c r="D39" s="276"/>
      <c r="E39" s="286">
        <v>0</v>
      </c>
      <c r="F39" s="276"/>
      <c r="G39" s="286">
        <v>0</v>
      </c>
    </row>
    <row r="40" spans="1:7" x14ac:dyDescent="0.2">
      <c r="A40" s="275" t="s">
        <v>1057</v>
      </c>
      <c r="B40" s="275" t="s">
        <v>1058</v>
      </c>
      <c r="C40" s="280" t="s">
        <v>1059</v>
      </c>
      <c r="D40" s="276">
        <v>135.203</v>
      </c>
      <c r="E40" s="286">
        <v>0</v>
      </c>
      <c r="F40" s="276">
        <v>135.203</v>
      </c>
      <c r="G40" s="286">
        <v>50</v>
      </c>
    </row>
    <row r="41" spans="1:7" x14ac:dyDescent="0.2">
      <c r="A41" s="275" t="s">
        <v>1063</v>
      </c>
      <c r="B41" s="275" t="s">
        <v>1064</v>
      </c>
      <c r="C41" s="280" t="s">
        <v>1065</v>
      </c>
      <c r="D41" s="276"/>
      <c r="E41" s="286">
        <v>0</v>
      </c>
      <c r="F41" s="276"/>
      <c r="G41" s="286">
        <v>0</v>
      </c>
    </row>
    <row r="42" spans="1:7" x14ac:dyDescent="0.2">
      <c r="A42" s="275" t="s">
        <v>1066</v>
      </c>
      <c r="B42" s="279" t="s">
        <v>1067</v>
      </c>
      <c r="C42" s="283" t="s">
        <v>1068</v>
      </c>
      <c r="D42" s="276"/>
      <c r="E42" s="286">
        <v>0</v>
      </c>
      <c r="F42" s="276"/>
      <c r="G42" s="286">
        <v>0</v>
      </c>
    </row>
    <row r="43" spans="1:7" s="198" customFormat="1" x14ac:dyDescent="0.2">
      <c r="A43" s="1129" t="s">
        <v>1069</v>
      </c>
      <c r="B43" s="1129" t="s">
        <v>1070</v>
      </c>
      <c r="C43" s="1130" t="s">
        <v>61</v>
      </c>
      <c r="D43" s="1115">
        <v>3405307.0372500001</v>
      </c>
      <c r="E43" s="1115">
        <v>7270.3815400000003</v>
      </c>
      <c r="F43" s="1115">
        <v>3398036.6557100001</v>
      </c>
      <c r="G43" s="1115">
        <v>3214224.2536300002</v>
      </c>
    </row>
    <row r="44" spans="1:7" s="198" customFormat="1" x14ac:dyDescent="0.2">
      <c r="A44" s="1113" t="s">
        <v>1071</v>
      </c>
      <c r="B44" s="1113" t="s">
        <v>1072</v>
      </c>
      <c r="C44" s="1134" t="s">
        <v>61</v>
      </c>
      <c r="D44" s="1115">
        <v>287995.98336999997</v>
      </c>
      <c r="E44" s="1115">
        <v>0</v>
      </c>
      <c r="F44" s="1115">
        <v>287995.98336999997</v>
      </c>
      <c r="G44" s="1115">
        <v>287230.23388000001</v>
      </c>
    </row>
    <row r="45" spans="1:7" x14ac:dyDescent="0.2">
      <c r="A45" s="275" t="s">
        <v>1073</v>
      </c>
      <c r="B45" s="275" t="s">
        <v>1074</v>
      </c>
      <c r="C45" s="280" t="s">
        <v>1075</v>
      </c>
      <c r="D45" s="276"/>
      <c r="E45" s="286">
        <v>0</v>
      </c>
      <c r="F45" s="276"/>
      <c r="G45" s="286">
        <v>0</v>
      </c>
    </row>
    <row r="46" spans="1:7" x14ac:dyDescent="0.2">
      <c r="A46" s="275" t="s">
        <v>1076</v>
      </c>
      <c r="B46" s="275" t="s">
        <v>1077</v>
      </c>
      <c r="C46" s="280" t="s">
        <v>1078</v>
      </c>
      <c r="D46" s="276">
        <v>231374.05098</v>
      </c>
      <c r="E46" s="286">
        <v>0</v>
      </c>
      <c r="F46" s="276">
        <v>231374.05098</v>
      </c>
      <c r="G46" s="286">
        <v>225297.34417</v>
      </c>
    </row>
    <row r="47" spans="1:7" x14ac:dyDescent="0.2">
      <c r="A47" s="275" t="s">
        <v>1079</v>
      </c>
      <c r="B47" s="275" t="s">
        <v>1080</v>
      </c>
      <c r="C47" s="280" t="s">
        <v>1081</v>
      </c>
      <c r="D47" s="276">
        <v>2662.7602900000002</v>
      </c>
      <c r="E47" s="286">
        <v>0</v>
      </c>
      <c r="F47" s="276">
        <v>2662.7602900000002</v>
      </c>
      <c r="G47" s="286">
        <v>4049.4163400000002</v>
      </c>
    </row>
    <row r="48" spans="1:7" x14ac:dyDescent="0.2">
      <c r="A48" s="275" t="s">
        <v>1082</v>
      </c>
      <c r="B48" s="275" t="s">
        <v>1083</v>
      </c>
      <c r="C48" s="280" t="s">
        <v>1084</v>
      </c>
      <c r="D48" s="276"/>
      <c r="E48" s="286">
        <v>0</v>
      </c>
      <c r="F48" s="276"/>
      <c r="G48" s="286">
        <v>0</v>
      </c>
    </row>
    <row r="49" spans="1:7" x14ac:dyDescent="0.2">
      <c r="A49" s="275" t="s">
        <v>1085</v>
      </c>
      <c r="B49" s="275" t="s">
        <v>1086</v>
      </c>
      <c r="C49" s="280" t="s">
        <v>1087</v>
      </c>
      <c r="D49" s="276"/>
      <c r="E49" s="286">
        <v>0</v>
      </c>
      <c r="F49" s="276"/>
      <c r="G49" s="286">
        <v>0</v>
      </c>
    </row>
    <row r="50" spans="1:7" x14ac:dyDescent="0.2">
      <c r="A50" s="275" t="s">
        <v>1088</v>
      </c>
      <c r="B50" s="275" t="s">
        <v>1089</v>
      </c>
      <c r="C50" s="280" t="s">
        <v>1090</v>
      </c>
      <c r="D50" s="276">
        <v>3807.3769400000001</v>
      </c>
      <c r="E50" s="286">
        <v>0</v>
      </c>
      <c r="F50" s="276">
        <v>3807.3769400000001</v>
      </c>
      <c r="G50" s="286">
        <v>4787.7779700000001</v>
      </c>
    </row>
    <row r="51" spans="1:7" x14ac:dyDescent="0.2">
      <c r="A51" s="275" t="s">
        <v>1091</v>
      </c>
      <c r="B51" s="275" t="s">
        <v>1092</v>
      </c>
      <c r="C51" s="280" t="s">
        <v>1093</v>
      </c>
      <c r="D51" s="276"/>
      <c r="E51" s="286">
        <v>0</v>
      </c>
      <c r="F51" s="276"/>
      <c r="G51" s="286">
        <v>0</v>
      </c>
    </row>
    <row r="52" spans="1:7" x14ac:dyDescent="0.2">
      <c r="A52" s="275" t="s">
        <v>1094</v>
      </c>
      <c r="B52" s="275" t="s">
        <v>1095</v>
      </c>
      <c r="C52" s="280" t="s">
        <v>1096</v>
      </c>
      <c r="D52" s="276">
        <v>49975.808879999997</v>
      </c>
      <c r="E52" s="286">
        <v>0</v>
      </c>
      <c r="F52" s="276">
        <v>49975.808879999997</v>
      </c>
      <c r="G52" s="286">
        <v>52814.615400000002</v>
      </c>
    </row>
    <row r="53" spans="1:7" x14ac:dyDescent="0.2">
      <c r="A53" s="275" t="s">
        <v>1097</v>
      </c>
      <c r="B53" s="275" t="s">
        <v>1098</v>
      </c>
      <c r="C53" s="280" t="s">
        <v>1099</v>
      </c>
      <c r="D53" s="276">
        <v>175.98627999999999</v>
      </c>
      <c r="E53" s="286">
        <v>0</v>
      </c>
      <c r="F53" s="276">
        <v>175.98627999999999</v>
      </c>
      <c r="G53" s="286">
        <v>281.08</v>
      </c>
    </row>
    <row r="54" spans="1:7" x14ac:dyDescent="0.2">
      <c r="A54" s="279" t="s">
        <v>1100</v>
      </c>
      <c r="B54" s="279" t="s">
        <v>1101</v>
      </c>
      <c r="C54" s="283" t="s">
        <v>1102</v>
      </c>
      <c r="D54" s="276"/>
      <c r="E54" s="286">
        <v>0</v>
      </c>
      <c r="F54" s="276"/>
      <c r="G54" s="286">
        <v>0</v>
      </c>
    </row>
    <row r="55" spans="1:7" s="198" customFormat="1" x14ac:dyDescent="0.2">
      <c r="A55" s="1113" t="s">
        <v>1103</v>
      </c>
      <c r="B55" s="1113" t="s">
        <v>1104</v>
      </c>
      <c r="C55" s="1134" t="s">
        <v>61</v>
      </c>
      <c r="D55" s="1115">
        <v>1390616.3685000001</v>
      </c>
      <c r="E55" s="1115">
        <v>7270.3815400000003</v>
      </c>
      <c r="F55" s="1115">
        <v>1383345.9869599999</v>
      </c>
      <c r="G55" s="1115">
        <v>1286271.3669</v>
      </c>
    </row>
    <row r="56" spans="1:7" x14ac:dyDescent="0.2">
      <c r="A56" s="1120" t="s">
        <v>1105</v>
      </c>
      <c r="B56" s="1120" t="s">
        <v>1106</v>
      </c>
      <c r="C56" s="1137" t="s">
        <v>1107</v>
      </c>
      <c r="D56" s="276">
        <v>1060069.0696099999</v>
      </c>
      <c r="E56" s="286">
        <v>3660.8637899999999</v>
      </c>
      <c r="F56" s="276">
        <v>1056408.20582</v>
      </c>
      <c r="G56" s="286">
        <v>876569.06781000004</v>
      </c>
    </row>
    <row r="57" spans="1:7" x14ac:dyDescent="0.2">
      <c r="A57" s="275" t="s">
        <v>1114</v>
      </c>
      <c r="B57" s="275" t="s">
        <v>1115</v>
      </c>
      <c r="C57" s="280" t="s">
        <v>1116</v>
      </c>
      <c r="D57" s="276">
        <v>14455.29732</v>
      </c>
      <c r="E57" s="286">
        <v>0</v>
      </c>
      <c r="F57" s="276">
        <v>14455.29732</v>
      </c>
      <c r="G57" s="286">
        <v>3911.87653</v>
      </c>
    </row>
    <row r="58" spans="1:7" x14ac:dyDescent="0.2">
      <c r="A58" s="275" t="s">
        <v>1117</v>
      </c>
      <c r="B58" s="275" t="s">
        <v>1118</v>
      </c>
      <c r="C58" s="280" t="s">
        <v>1119</v>
      </c>
      <c r="D58" s="276">
        <v>6181.6059699999996</v>
      </c>
      <c r="E58" s="286">
        <v>302.86694</v>
      </c>
      <c r="F58" s="276">
        <v>5878.7390299999997</v>
      </c>
      <c r="G58" s="286">
        <v>24774.479640000001</v>
      </c>
    </row>
    <row r="59" spans="1:7" x14ac:dyDescent="0.2">
      <c r="A59" s="275" t="s">
        <v>1120</v>
      </c>
      <c r="B59" s="275" t="s">
        <v>1121</v>
      </c>
      <c r="C59" s="280" t="s">
        <v>1122</v>
      </c>
      <c r="D59" s="276"/>
      <c r="E59" s="286">
        <v>0</v>
      </c>
      <c r="F59" s="276"/>
      <c r="G59" s="286">
        <v>0</v>
      </c>
    </row>
    <row r="60" spans="1:7" x14ac:dyDescent="0.2">
      <c r="A60" s="275" t="s">
        <v>1129</v>
      </c>
      <c r="B60" s="275" t="s">
        <v>1130</v>
      </c>
      <c r="C60" s="280" t="s">
        <v>1131</v>
      </c>
      <c r="D60" s="276">
        <v>1673.4538700000001</v>
      </c>
      <c r="E60" s="286">
        <v>0</v>
      </c>
      <c r="F60" s="276">
        <v>1673.4538700000001</v>
      </c>
      <c r="G60" s="286">
        <v>1849.32159</v>
      </c>
    </row>
    <row r="61" spans="1:7" x14ac:dyDescent="0.2">
      <c r="A61" s="275" t="s">
        <v>1132</v>
      </c>
      <c r="B61" s="275" t="s">
        <v>1133</v>
      </c>
      <c r="C61" s="280" t="s">
        <v>1134</v>
      </c>
      <c r="D61" s="286">
        <v>0</v>
      </c>
      <c r="E61" s="286">
        <v>0</v>
      </c>
      <c r="F61" s="286">
        <v>0</v>
      </c>
      <c r="G61" s="286">
        <v>0</v>
      </c>
    </row>
    <row r="62" spans="1:7" x14ac:dyDescent="0.2">
      <c r="A62" s="275" t="s">
        <v>1135</v>
      </c>
      <c r="B62" s="275" t="s">
        <v>1136</v>
      </c>
      <c r="C62" s="280" t="s">
        <v>1137</v>
      </c>
      <c r="D62" s="286">
        <v>0</v>
      </c>
      <c r="E62" s="286">
        <v>0</v>
      </c>
      <c r="F62" s="286">
        <v>0</v>
      </c>
      <c r="G62" s="286">
        <v>0</v>
      </c>
    </row>
    <row r="63" spans="1:7" x14ac:dyDescent="0.2">
      <c r="A63" s="275" t="s">
        <v>1138</v>
      </c>
      <c r="B63" s="275" t="s">
        <v>1139</v>
      </c>
      <c r="C63" s="280" t="s">
        <v>1140</v>
      </c>
      <c r="D63" s="286">
        <v>0</v>
      </c>
      <c r="E63" s="286">
        <v>0</v>
      </c>
      <c r="F63" s="286">
        <v>0</v>
      </c>
      <c r="G63" s="286">
        <v>0</v>
      </c>
    </row>
    <row r="64" spans="1:7" x14ac:dyDescent="0.2">
      <c r="A64" s="275" t="s">
        <v>1141</v>
      </c>
      <c r="B64" s="275" t="s">
        <v>1142</v>
      </c>
      <c r="C64" s="280" t="s">
        <v>1143</v>
      </c>
      <c r="D64" s="286">
        <v>1610.8</v>
      </c>
      <c r="E64" s="286">
        <v>0</v>
      </c>
      <c r="F64" s="286">
        <v>1610.8</v>
      </c>
      <c r="G64" s="286">
        <v>7592.6549999999997</v>
      </c>
    </row>
    <row r="65" spans="1:7" x14ac:dyDescent="0.2">
      <c r="A65" s="275" t="s">
        <v>1144</v>
      </c>
      <c r="B65" s="275" t="s">
        <v>1145</v>
      </c>
      <c r="C65" s="280" t="s">
        <v>1146</v>
      </c>
      <c r="D65" s="286">
        <v>0</v>
      </c>
      <c r="E65" s="286">
        <v>0</v>
      </c>
      <c r="F65" s="286">
        <v>0</v>
      </c>
      <c r="G65" s="286">
        <v>0</v>
      </c>
    </row>
    <row r="66" spans="1:7" x14ac:dyDescent="0.2">
      <c r="A66" s="275" t="s">
        <v>1147</v>
      </c>
      <c r="B66" s="275" t="s">
        <v>62</v>
      </c>
      <c r="C66" s="280" t="s">
        <v>1148</v>
      </c>
      <c r="D66" s="286">
        <v>1504.6635000000001</v>
      </c>
      <c r="E66" s="286">
        <v>0</v>
      </c>
      <c r="F66" s="286">
        <v>1504.6635000000001</v>
      </c>
      <c r="G66" s="286">
        <v>0</v>
      </c>
    </row>
    <row r="67" spans="1:7" x14ac:dyDescent="0.2">
      <c r="A67" s="275" t="s">
        <v>1149</v>
      </c>
      <c r="B67" s="275" t="s">
        <v>1150</v>
      </c>
      <c r="C67" s="280" t="s">
        <v>1151</v>
      </c>
      <c r="D67" s="286">
        <v>62.607999999999997</v>
      </c>
      <c r="E67" s="286">
        <v>0</v>
      </c>
      <c r="F67" s="286">
        <v>62.607999999999997</v>
      </c>
      <c r="G67" s="286">
        <v>0.5</v>
      </c>
    </row>
    <row r="68" spans="1:7" x14ac:dyDescent="0.2">
      <c r="A68" s="275" t="s">
        <v>1152</v>
      </c>
      <c r="B68" s="275" t="s">
        <v>1153</v>
      </c>
      <c r="C68" s="280" t="s">
        <v>1154</v>
      </c>
      <c r="D68" s="286">
        <v>23.831</v>
      </c>
      <c r="E68" s="286">
        <v>0</v>
      </c>
      <c r="F68" s="286">
        <v>23.831</v>
      </c>
      <c r="G68" s="286">
        <v>0</v>
      </c>
    </row>
    <row r="69" spans="1:7" x14ac:dyDescent="0.2">
      <c r="A69" s="275" t="s">
        <v>1155</v>
      </c>
      <c r="B69" s="275" t="s">
        <v>1156</v>
      </c>
      <c r="C69" s="280" t="s">
        <v>1157</v>
      </c>
      <c r="D69" s="286">
        <v>410</v>
      </c>
      <c r="E69" s="286">
        <v>0</v>
      </c>
      <c r="F69" s="286">
        <v>410</v>
      </c>
      <c r="G69" s="286">
        <v>8000</v>
      </c>
    </row>
    <row r="70" spans="1:7" x14ac:dyDescent="0.2">
      <c r="A70" s="275" t="s">
        <v>1173</v>
      </c>
      <c r="B70" s="275" t="s">
        <v>1174</v>
      </c>
      <c r="C70" s="280" t="s">
        <v>1175</v>
      </c>
      <c r="D70" s="286">
        <v>0</v>
      </c>
      <c r="E70" s="286">
        <v>0</v>
      </c>
      <c r="F70" s="286">
        <v>0</v>
      </c>
      <c r="G70" s="286">
        <v>0</v>
      </c>
    </row>
    <row r="71" spans="1:7" x14ac:dyDescent="0.2">
      <c r="A71" s="275" t="s">
        <v>1179</v>
      </c>
      <c r="B71" s="275" t="s">
        <v>1180</v>
      </c>
      <c r="C71" s="280" t="s">
        <v>1181</v>
      </c>
      <c r="D71" s="286">
        <v>13758.038430000001</v>
      </c>
      <c r="E71" s="286">
        <v>0</v>
      </c>
      <c r="F71" s="286">
        <v>13758.038430000001</v>
      </c>
      <c r="G71" s="286">
        <v>14418.625260000001</v>
      </c>
    </row>
    <row r="72" spans="1:7" x14ac:dyDescent="0.2">
      <c r="A72" s="275" t="s">
        <v>1182</v>
      </c>
      <c r="B72" s="275" t="s">
        <v>1183</v>
      </c>
      <c r="C72" s="280" t="s">
        <v>1184</v>
      </c>
      <c r="D72" s="286">
        <v>1603.4684500000001</v>
      </c>
      <c r="E72" s="286">
        <v>0</v>
      </c>
      <c r="F72" s="286">
        <v>1603.4684500000001</v>
      </c>
      <c r="G72" s="286">
        <v>795.85861</v>
      </c>
    </row>
    <row r="73" spans="1:7" x14ac:dyDescent="0.2">
      <c r="A73" s="275" t="s">
        <v>1185</v>
      </c>
      <c r="B73" s="275" t="s">
        <v>1186</v>
      </c>
      <c r="C73" s="280" t="s">
        <v>1187</v>
      </c>
      <c r="D73" s="286">
        <v>274473.30547999998</v>
      </c>
      <c r="E73" s="286">
        <v>0</v>
      </c>
      <c r="F73" s="286">
        <v>274473.30547999998</v>
      </c>
      <c r="G73" s="286">
        <v>333746.17905999999</v>
      </c>
    </row>
    <row r="74" spans="1:7" x14ac:dyDescent="0.2">
      <c r="A74" s="1141" t="s">
        <v>1188</v>
      </c>
      <c r="B74" s="1141" t="s">
        <v>1189</v>
      </c>
      <c r="C74" s="1142" t="s">
        <v>1190</v>
      </c>
      <c r="D74" s="1143">
        <v>14790.22687</v>
      </c>
      <c r="E74" s="1143">
        <v>3306.6508100000001</v>
      </c>
      <c r="F74" s="1143">
        <v>11483.576059999999</v>
      </c>
      <c r="G74" s="1143">
        <v>14612.803400000001</v>
      </c>
    </row>
    <row r="75" spans="1:7" s="198" customFormat="1" x14ac:dyDescent="0.2">
      <c r="A75" s="1129" t="s">
        <v>1191</v>
      </c>
      <c r="B75" s="1129" t="s">
        <v>1192</v>
      </c>
      <c r="C75" s="1130" t="s">
        <v>61</v>
      </c>
      <c r="D75" s="1115">
        <v>1726694.6853799999</v>
      </c>
      <c r="E75" s="1115">
        <v>0</v>
      </c>
      <c r="F75" s="1115">
        <v>1726694.6853799999</v>
      </c>
      <c r="G75" s="1115">
        <v>1640722.65285</v>
      </c>
    </row>
    <row r="76" spans="1:7" x14ac:dyDescent="0.2">
      <c r="A76" s="279" t="s">
        <v>1193</v>
      </c>
      <c r="B76" s="279" t="s">
        <v>1194</v>
      </c>
      <c r="C76" s="283" t="s">
        <v>1195</v>
      </c>
      <c r="D76" s="276"/>
      <c r="E76" s="276"/>
      <c r="F76" s="276"/>
      <c r="G76" s="276"/>
    </row>
    <row r="77" spans="1:7" x14ac:dyDescent="0.2">
      <c r="A77" s="275" t="s">
        <v>1196</v>
      </c>
      <c r="B77" s="275" t="s">
        <v>1197</v>
      </c>
      <c r="C77" s="280" t="s">
        <v>1198</v>
      </c>
      <c r="D77" s="276"/>
      <c r="E77" s="276"/>
      <c r="F77" s="276"/>
      <c r="G77" s="276"/>
    </row>
    <row r="78" spans="1:7" x14ac:dyDescent="0.2">
      <c r="A78" s="275" t="s">
        <v>1199</v>
      </c>
      <c r="B78" s="275" t="s">
        <v>1200</v>
      </c>
      <c r="C78" s="280" t="s">
        <v>1201</v>
      </c>
      <c r="D78" s="276"/>
      <c r="E78" s="276"/>
      <c r="F78" s="276"/>
      <c r="G78" s="276"/>
    </row>
    <row r="79" spans="1:7" x14ac:dyDescent="0.2">
      <c r="A79" s="275" t="s">
        <v>1202</v>
      </c>
      <c r="B79" s="275" t="s">
        <v>1203</v>
      </c>
      <c r="C79" s="280" t="s">
        <v>1204</v>
      </c>
      <c r="D79" s="276"/>
      <c r="E79" s="276"/>
      <c r="F79" s="276"/>
      <c r="G79" s="276"/>
    </row>
    <row r="80" spans="1:7" x14ac:dyDescent="0.2">
      <c r="A80" s="275" t="s">
        <v>1205</v>
      </c>
      <c r="B80" s="275" t="s">
        <v>1206</v>
      </c>
      <c r="C80" s="280" t="s">
        <v>1207</v>
      </c>
      <c r="D80" s="276">
        <v>5437.5425299999997</v>
      </c>
      <c r="E80" s="276"/>
      <c r="F80" s="276">
        <v>5437.5425299999997</v>
      </c>
      <c r="G80" s="276">
        <v>6200.1336199999996</v>
      </c>
    </row>
    <row r="81" spans="1:7" x14ac:dyDescent="0.2">
      <c r="A81" s="275" t="s">
        <v>1208</v>
      </c>
      <c r="B81" s="275" t="s">
        <v>1209</v>
      </c>
      <c r="C81" s="280" t="s">
        <v>1210</v>
      </c>
      <c r="D81" s="276">
        <v>1693013.22074</v>
      </c>
      <c r="E81" s="276"/>
      <c r="F81" s="276">
        <v>1693013.22074</v>
      </c>
      <c r="G81" s="276">
        <v>1602079.68294</v>
      </c>
    </row>
    <row r="82" spans="1:7" x14ac:dyDescent="0.2">
      <c r="A82" s="275" t="s">
        <v>1211</v>
      </c>
      <c r="B82" s="275" t="s">
        <v>1212</v>
      </c>
      <c r="C82" s="280" t="s">
        <v>1213</v>
      </c>
      <c r="D82" s="276">
        <v>25040.809819999999</v>
      </c>
      <c r="E82" s="276"/>
      <c r="F82" s="276">
        <v>25040.809819999999</v>
      </c>
      <c r="G82" s="276">
        <v>29774.127769999999</v>
      </c>
    </row>
    <row r="83" spans="1:7" x14ac:dyDescent="0.2">
      <c r="A83" s="275" t="s">
        <v>1220</v>
      </c>
      <c r="B83" s="275" t="s">
        <v>1221</v>
      </c>
      <c r="C83" s="280" t="s">
        <v>1222</v>
      </c>
      <c r="D83" s="276">
        <v>536.20730000000003</v>
      </c>
      <c r="E83" s="276"/>
      <c r="F83" s="276">
        <v>536.20730000000003</v>
      </c>
      <c r="G83" s="276">
        <v>509.64544000000001</v>
      </c>
    </row>
    <row r="84" spans="1:7" x14ac:dyDescent="0.2">
      <c r="A84" s="275" t="s">
        <v>1223</v>
      </c>
      <c r="B84" s="275" t="s">
        <v>1224</v>
      </c>
      <c r="C84" s="280" t="s">
        <v>1225</v>
      </c>
      <c r="D84" s="276">
        <v>15.237</v>
      </c>
      <c r="E84" s="276"/>
      <c r="F84" s="276">
        <v>15.237</v>
      </c>
      <c r="G84" s="276">
        <v>21.350999999999999</v>
      </c>
    </row>
    <row r="85" spans="1:7" x14ac:dyDescent="0.2">
      <c r="A85" s="1117" t="s">
        <v>1226</v>
      </c>
      <c r="B85" s="1117" t="s">
        <v>1227</v>
      </c>
      <c r="C85" s="1118" t="s">
        <v>1228</v>
      </c>
      <c r="D85" s="1119">
        <v>2651.6679899999999</v>
      </c>
      <c r="E85" s="1119"/>
      <c r="F85" s="1119">
        <v>2651.6679899999999</v>
      </c>
      <c r="G85" s="1119">
        <v>2137.7120799999998</v>
      </c>
    </row>
    <row r="86" spans="1:7" x14ac:dyDescent="0.2">
      <c r="A86" s="255"/>
      <c r="B86" s="255"/>
      <c r="C86" s="255"/>
      <c r="D86" s="256"/>
      <c r="E86" s="257"/>
      <c r="F86" s="256"/>
      <c r="G86" s="256"/>
    </row>
    <row r="87" spans="1:7" x14ac:dyDescent="0.2">
      <c r="A87" s="255"/>
      <c r="B87" s="255"/>
      <c r="C87" s="255"/>
      <c r="D87" s="256"/>
      <c r="E87" s="257"/>
      <c r="F87" s="256"/>
      <c r="G87" s="256"/>
    </row>
    <row r="88" spans="1:7" x14ac:dyDescent="0.2">
      <c r="A88" s="481"/>
      <c r="B88" s="254"/>
      <c r="C88" s="386"/>
      <c r="D88" s="1122">
        <v>1</v>
      </c>
      <c r="E88" s="1122">
        <v>2</v>
      </c>
      <c r="F88" s="249"/>
      <c r="G88" s="250"/>
    </row>
    <row r="89" spans="1:7" ht="12.75" customHeight="1" x14ac:dyDescent="0.2">
      <c r="A89" s="1450" t="s">
        <v>952</v>
      </c>
      <c r="B89" s="1451"/>
      <c r="C89" s="1456" t="s">
        <v>953</v>
      </c>
      <c r="D89" s="1470" t="s">
        <v>954</v>
      </c>
      <c r="E89" s="1470"/>
      <c r="F89" s="249"/>
      <c r="G89" s="250"/>
    </row>
    <row r="90" spans="1:7" s="195" customFormat="1" ht="12.75" customHeight="1" x14ac:dyDescent="0.2">
      <c r="A90" s="1454"/>
      <c r="B90" s="1455"/>
      <c r="C90" s="1461"/>
      <c r="D90" s="1123" t="s">
        <v>955</v>
      </c>
      <c r="E90" s="1124" t="s">
        <v>956</v>
      </c>
      <c r="F90" s="249"/>
      <c r="G90" s="250"/>
    </row>
    <row r="91" spans="1:7" s="195" customFormat="1" x14ac:dyDescent="0.2">
      <c r="A91" s="1129"/>
      <c r="B91" s="1129" t="s">
        <v>1229</v>
      </c>
      <c r="C91" s="1130" t="s">
        <v>61</v>
      </c>
      <c r="D91" s="1115">
        <v>12408389.7084</v>
      </c>
      <c r="E91" s="1115">
        <v>11645190.75726</v>
      </c>
      <c r="F91" s="247"/>
      <c r="G91" s="248"/>
    </row>
    <row r="92" spans="1:7" s="198" customFormat="1" x14ac:dyDescent="0.2">
      <c r="A92" s="1129" t="s">
        <v>1230</v>
      </c>
      <c r="B92" s="1129" t="s">
        <v>1231</v>
      </c>
      <c r="C92" s="1130" t="s">
        <v>61</v>
      </c>
      <c r="D92" s="1115">
        <v>10158324.70834</v>
      </c>
      <c r="E92" s="1115">
        <v>9282241.1541099995</v>
      </c>
      <c r="F92" s="247"/>
      <c r="G92" s="248"/>
    </row>
    <row r="93" spans="1:7" s="198" customFormat="1" ht="12.75" customHeight="1" x14ac:dyDescent="0.2">
      <c r="A93" s="1129" t="s">
        <v>1232</v>
      </c>
      <c r="B93" s="1129" t="s">
        <v>1233</v>
      </c>
      <c r="C93" s="1130" t="s">
        <v>61</v>
      </c>
      <c r="D93" s="1115">
        <v>9786793.7291100007</v>
      </c>
      <c r="E93" s="1115">
        <v>9080943.7750100009</v>
      </c>
      <c r="F93" s="247"/>
      <c r="G93" s="248"/>
    </row>
    <row r="94" spans="1:7" s="198" customFormat="1" x14ac:dyDescent="0.2">
      <c r="A94" s="275" t="s">
        <v>1234</v>
      </c>
      <c r="B94" s="275" t="s">
        <v>1235</v>
      </c>
      <c r="C94" s="280" t="s">
        <v>1236</v>
      </c>
      <c r="D94" s="276">
        <v>7510689.8956899997</v>
      </c>
      <c r="E94" s="276">
        <v>6900697.62127</v>
      </c>
      <c r="F94" s="249"/>
      <c r="G94" s="250"/>
    </row>
    <row r="95" spans="1:7" x14ac:dyDescent="0.2">
      <c r="A95" s="275" t="s">
        <v>1237</v>
      </c>
      <c r="B95" s="275" t="s">
        <v>1238</v>
      </c>
      <c r="C95" s="280" t="s">
        <v>1239</v>
      </c>
      <c r="D95" s="286">
        <v>2252438.2198899998</v>
      </c>
      <c r="E95" s="286">
        <v>2156580.5402099998</v>
      </c>
      <c r="F95" s="249"/>
      <c r="G95" s="244"/>
    </row>
    <row r="96" spans="1:7" x14ac:dyDescent="0.2">
      <c r="A96" s="275" t="s">
        <v>1240</v>
      </c>
      <c r="B96" s="275" t="s">
        <v>1241</v>
      </c>
      <c r="C96" s="280" t="s">
        <v>1242</v>
      </c>
      <c r="D96" s="286">
        <v>0</v>
      </c>
      <c r="E96" s="286">
        <v>0</v>
      </c>
      <c r="F96" s="251"/>
      <c r="G96" s="244"/>
    </row>
    <row r="97" spans="1:7" x14ac:dyDescent="0.2">
      <c r="A97" s="275" t="s">
        <v>1243</v>
      </c>
      <c r="B97" s="275" t="s">
        <v>1244</v>
      </c>
      <c r="C97" s="280" t="s">
        <v>1245</v>
      </c>
      <c r="D97" s="286">
        <v>0</v>
      </c>
      <c r="E97" s="286">
        <v>0</v>
      </c>
      <c r="F97" s="251"/>
      <c r="G97" s="244"/>
    </row>
    <row r="98" spans="1:7" x14ac:dyDescent="0.2">
      <c r="A98" s="275" t="s">
        <v>1246</v>
      </c>
      <c r="B98" s="275" t="s">
        <v>1247</v>
      </c>
      <c r="C98" s="280" t="s">
        <v>1248</v>
      </c>
      <c r="D98" s="286">
        <v>0</v>
      </c>
      <c r="E98" s="286">
        <v>0</v>
      </c>
      <c r="F98" s="251"/>
      <c r="G98" s="244"/>
    </row>
    <row r="99" spans="1:7" x14ac:dyDescent="0.2">
      <c r="A99" s="275" t="s">
        <v>1249</v>
      </c>
      <c r="B99" s="275" t="s">
        <v>1250</v>
      </c>
      <c r="C99" s="280" t="s">
        <v>1251</v>
      </c>
      <c r="D99" s="286">
        <v>23665.613529999999</v>
      </c>
      <c r="E99" s="286">
        <v>23665.613529999999</v>
      </c>
      <c r="F99" s="251"/>
      <c r="G99" s="244"/>
    </row>
    <row r="100" spans="1:7" x14ac:dyDescent="0.2">
      <c r="A100" s="1129" t="s">
        <v>1252</v>
      </c>
      <c r="B100" s="1129" t="s">
        <v>1253</v>
      </c>
      <c r="C100" s="1130" t="s">
        <v>61</v>
      </c>
      <c r="D100" s="1115">
        <v>536131.39876000001</v>
      </c>
      <c r="E100" s="1115">
        <v>379174.26014999999</v>
      </c>
      <c r="F100" s="247"/>
      <c r="G100" s="248"/>
    </row>
    <row r="101" spans="1:7" s="198" customFormat="1" x14ac:dyDescent="0.2">
      <c r="A101" s="275" t="s">
        <v>1254</v>
      </c>
      <c r="B101" s="275" t="s">
        <v>1255</v>
      </c>
      <c r="C101" s="280" t="s">
        <v>1256</v>
      </c>
      <c r="D101" s="276">
        <v>44867.37803</v>
      </c>
      <c r="E101" s="276">
        <v>45122.37803</v>
      </c>
      <c r="F101" s="249"/>
      <c r="G101" s="250"/>
    </row>
    <row r="102" spans="1:7" x14ac:dyDescent="0.2">
      <c r="A102" s="275" t="s">
        <v>1257</v>
      </c>
      <c r="B102" s="275" t="s">
        <v>1258</v>
      </c>
      <c r="C102" s="280" t="s">
        <v>1259</v>
      </c>
      <c r="D102" s="286">
        <v>27084.041880000001</v>
      </c>
      <c r="E102" s="286">
        <v>32764.937020000001</v>
      </c>
      <c r="F102" s="249"/>
      <c r="G102" s="250"/>
    </row>
    <row r="103" spans="1:7" ht="12.75" customHeight="1" x14ac:dyDescent="0.2">
      <c r="A103" s="275" t="s">
        <v>1260</v>
      </c>
      <c r="B103" s="275" t="s">
        <v>1261</v>
      </c>
      <c r="C103" s="280" t="s">
        <v>1262</v>
      </c>
      <c r="D103" s="286">
        <v>133147.56322000001</v>
      </c>
      <c r="E103" s="286">
        <v>49272.985410000001</v>
      </c>
      <c r="F103" s="249"/>
      <c r="G103" s="250"/>
    </row>
    <row r="104" spans="1:7" ht="13.5" customHeight="1" x14ac:dyDescent="0.2">
      <c r="A104" s="275" t="s">
        <v>1263</v>
      </c>
      <c r="B104" s="275" t="s">
        <v>1264</v>
      </c>
      <c r="C104" s="280" t="s">
        <v>1265</v>
      </c>
      <c r="D104" s="286">
        <v>12268.37248</v>
      </c>
      <c r="E104" s="286">
        <v>13452.024069999999</v>
      </c>
      <c r="F104" s="251"/>
      <c r="G104" s="244"/>
    </row>
    <row r="105" spans="1:7" x14ac:dyDescent="0.2">
      <c r="A105" s="275" t="s">
        <v>1266</v>
      </c>
      <c r="B105" s="275" t="s">
        <v>1267</v>
      </c>
      <c r="C105" s="280" t="s">
        <v>1268</v>
      </c>
      <c r="D105" s="286">
        <v>318764.04314999998</v>
      </c>
      <c r="E105" s="286">
        <v>238561.93562</v>
      </c>
      <c r="F105" s="249"/>
      <c r="G105" s="250"/>
    </row>
    <row r="106" spans="1:7" x14ac:dyDescent="0.2">
      <c r="A106" s="1129" t="s">
        <v>1272</v>
      </c>
      <c r="B106" s="1129" t="s">
        <v>1273</v>
      </c>
      <c r="C106" s="1130" t="s">
        <v>61</v>
      </c>
      <c r="D106" s="1115">
        <v>-164600.41953000001</v>
      </c>
      <c r="E106" s="1115">
        <v>-177876.88105</v>
      </c>
      <c r="F106" s="247"/>
      <c r="G106" s="248"/>
    </row>
    <row r="107" spans="1:7" x14ac:dyDescent="0.2">
      <c r="A107" s="275" t="s">
        <v>1274</v>
      </c>
      <c r="B107" s="275" t="s">
        <v>1275</v>
      </c>
      <c r="C107" s="280" t="s">
        <v>61</v>
      </c>
      <c r="D107" s="276">
        <v>97351.03933</v>
      </c>
      <c r="E107" s="276">
        <v>90579.004459999996</v>
      </c>
      <c r="F107" s="249"/>
      <c r="G107" s="244"/>
    </row>
    <row r="108" spans="1:7" s="198" customFormat="1" x14ac:dyDescent="0.2">
      <c r="A108" s="275" t="s">
        <v>1276</v>
      </c>
      <c r="B108" s="275" t="s">
        <v>1277</v>
      </c>
      <c r="C108" s="280" t="s">
        <v>1278</v>
      </c>
      <c r="D108" s="286">
        <v>0</v>
      </c>
      <c r="E108" s="286">
        <v>0</v>
      </c>
      <c r="F108" s="251"/>
      <c r="G108" s="250"/>
    </row>
    <row r="109" spans="1:7" x14ac:dyDescent="0.2">
      <c r="A109" s="275" t="s">
        <v>1279</v>
      </c>
      <c r="B109" s="275" t="s">
        <v>1280</v>
      </c>
      <c r="C109" s="280" t="s">
        <v>1281</v>
      </c>
      <c r="D109" s="286">
        <v>-261951.45886000001</v>
      </c>
      <c r="E109" s="286">
        <v>-268455.88550999999</v>
      </c>
      <c r="F109" s="251"/>
      <c r="G109" s="244"/>
    </row>
    <row r="110" spans="1:7" x14ac:dyDescent="0.2">
      <c r="A110" s="1129" t="s">
        <v>1282</v>
      </c>
      <c r="B110" s="1129" t="s">
        <v>1283</v>
      </c>
      <c r="C110" s="1130" t="s">
        <v>61</v>
      </c>
      <c r="D110" s="1115">
        <v>2250065.00006</v>
      </c>
      <c r="E110" s="1115">
        <v>2362949.6031499999</v>
      </c>
      <c r="F110" s="247"/>
      <c r="G110" s="248"/>
    </row>
    <row r="111" spans="1:7" x14ac:dyDescent="0.2">
      <c r="A111" s="1129" t="s">
        <v>1284</v>
      </c>
      <c r="B111" s="1129" t="s">
        <v>1285</v>
      </c>
      <c r="C111" s="1130" t="s">
        <v>61</v>
      </c>
      <c r="D111" s="1115">
        <v>14240.189770000001</v>
      </c>
      <c r="E111" s="1115">
        <v>11432.8084</v>
      </c>
      <c r="F111" s="247"/>
      <c r="G111" s="248"/>
    </row>
    <row r="112" spans="1:7" s="198" customFormat="1" x14ac:dyDescent="0.2">
      <c r="A112" s="275" t="s">
        <v>1286</v>
      </c>
      <c r="B112" s="275" t="s">
        <v>1285</v>
      </c>
      <c r="C112" s="280" t="s">
        <v>1287</v>
      </c>
      <c r="D112" s="276">
        <v>14240.189770000001</v>
      </c>
      <c r="E112" s="276">
        <v>11432.8084</v>
      </c>
      <c r="F112" s="251"/>
      <c r="G112" s="244"/>
    </row>
    <row r="113" spans="1:7" s="198" customFormat="1" x14ac:dyDescent="0.2">
      <c r="A113" s="1129" t="s">
        <v>1288</v>
      </c>
      <c r="B113" s="1129" t="s">
        <v>1289</v>
      </c>
      <c r="C113" s="1130" t="s">
        <v>61</v>
      </c>
      <c r="D113" s="1115">
        <v>110766.14348</v>
      </c>
      <c r="E113" s="1115">
        <v>187543.14908</v>
      </c>
      <c r="F113" s="247"/>
      <c r="G113" s="248"/>
    </row>
    <row r="114" spans="1:7" x14ac:dyDescent="0.2">
      <c r="A114" s="275" t="s">
        <v>1290</v>
      </c>
      <c r="B114" s="275" t="s">
        <v>1291</v>
      </c>
      <c r="C114" s="280" t="s">
        <v>1292</v>
      </c>
      <c r="D114" s="276">
        <v>6840.7519199999997</v>
      </c>
      <c r="E114" s="276">
        <v>91152.229080000005</v>
      </c>
      <c r="F114" s="251"/>
      <c r="G114" s="244"/>
    </row>
    <row r="115" spans="1:7" s="198" customFormat="1" x14ac:dyDescent="0.2">
      <c r="A115" s="275" t="s">
        <v>1293</v>
      </c>
      <c r="B115" s="275" t="s">
        <v>1294</v>
      </c>
      <c r="C115" s="280" t="s">
        <v>1295</v>
      </c>
      <c r="D115" s="286">
        <v>100000</v>
      </c>
      <c r="E115" s="286">
        <v>232.82962000000001</v>
      </c>
      <c r="F115" s="251"/>
      <c r="G115" s="244"/>
    </row>
    <row r="116" spans="1:7" x14ac:dyDescent="0.2">
      <c r="A116" s="275" t="s">
        <v>1299</v>
      </c>
      <c r="B116" s="275" t="s">
        <v>1300</v>
      </c>
      <c r="C116" s="280" t="s">
        <v>1301</v>
      </c>
      <c r="D116" s="286">
        <v>0</v>
      </c>
      <c r="E116" s="286">
        <v>0</v>
      </c>
      <c r="F116" s="251"/>
      <c r="G116" s="244"/>
    </row>
    <row r="117" spans="1:7" x14ac:dyDescent="0.2">
      <c r="A117" s="275" t="s">
        <v>1308</v>
      </c>
      <c r="B117" s="275" t="s">
        <v>1309</v>
      </c>
      <c r="C117" s="280" t="s">
        <v>1310</v>
      </c>
      <c r="D117" s="286">
        <v>558.50609999999995</v>
      </c>
      <c r="E117" s="286">
        <v>1022.9361</v>
      </c>
      <c r="F117" s="251"/>
      <c r="G117" s="244"/>
    </row>
    <row r="118" spans="1:7" x14ac:dyDescent="0.2">
      <c r="A118" s="275" t="s">
        <v>1311</v>
      </c>
      <c r="B118" s="275" t="s">
        <v>1312</v>
      </c>
      <c r="C118" s="280" t="s">
        <v>1313</v>
      </c>
      <c r="D118" s="286">
        <v>3366.88546</v>
      </c>
      <c r="E118" s="286">
        <v>95135.154280000002</v>
      </c>
      <c r="F118" s="251"/>
      <c r="G118" s="244"/>
    </row>
    <row r="119" spans="1:7" x14ac:dyDescent="0.2">
      <c r="A119" s="1129" t="s">
        <v>1314</v>
      </c>
      <c r="B119" s="1129" t="s">
        <v>1315</v>
      </c>
      <c r="C119" s="1130" t="s">
        <v>61</v>
      </c>
      <c r="D119" s="1115">
        <v>2125058.6668099998</v>
      </c>
      <c r="E119" s="1115">
        <v>2163973.64567</v>
      </c>
      <c r="F119" s="247"/>
      <c r="G119" s="248"/>
    </row>
    <row r="120" spans="1:7" x14ac:dyDescent="0.2">
      <c r="A120" s="275" t="s">
        <v>1316</v>
      </c>
      <c r="B120" s="275" t="s">
        <v>1317</v>
      </c>
      <c r="C120" s="280" t="s">
        <v>1318</v>
      </c>
      <c r="D120" s="276">
        <v>22000</v>
      </c>
      <c r="E120" s="276">
        <v>110438.40466</v>
      </c>
      <c r="F120" s="251"/>
      <c r="G120" s="244"/>
    </row>
    <row r="121" spans="1:7" x14ac:dyDescent="0.2">
      <c r="A121" s="275" t="s">
        <v>1325</v>
      </c>
      <c r="B121" s="275" t="s">
        <v>1326</v>
      </c>
      <c r="C121" s="280" t="s">
        <v>1327</v>
      </c>
      <c r="D121" s="286">
        <v>0</v>
      </c>
      <c r="E121" s="286">
        <v>0</v>
      </c>
      <c r="F121" s="251"/>
      <c r="G121" s="244"/>
    </row>
    <row r="122" spans="1:7" s="198" customFormat="1" x14ac:dyDescent="0.2">
      <c r="A122" s="275" t="s">
        <v>1328</v>
      </c>
      <c r="B122" s="275" t="s">
        <v>1329</v>
      </c>
      <c r="C122" s="280" t="s">
        <v>1330</v>
      </c>
      <c r="D122" s="286">
        <v>658299.38994000002</v>
      </c>
      <c r="E122" s="286">
        <v>598285.11225999997</v>
      </c>
      <c r="F122" s="249"/>
      <c r="G122" s="250"/>
    </row>
    <row r="123" spans="1:7" x14ac:dyDescent="0.2">
      <c r="A123" s="275" t="s">
        <v>1334</v>
      </c>
      <c r="B123" s="275" t="s">
        <v>1335</v>
      </c>
      <c r="C123" s="280" t="s">
        <v>1336</v>
      </c>
      <c r="D123" s="286">
        <v>8170.7532700000002</v>
      </c>
      <c r="E123" s="286">
        <v>4265.1578799999997</v>
      </c>
      <c r="F123" s="249"/>
      <c r="G123" s="250"/>
    </row>
    <row r="124" spans="1:7" ht="12.75" customHeight="1" x14ac:dyDescent="0.2">
      <c r="A124" s="275" t="s">
        <v>1340</v>
      </c>
      <c r="B124" s="275" t="s">
        <v>1341</v>
      </c>
      <c r="C124" s="280" t="s">
        <v>1342</v>
      </c>
      <c r="D124" s="286">
        <v>0</v>
      </c>
      <c r="E124" s="286">
        <v>0</v>
      </c>
      <c r="F124" s="251"/>
      <c r="G124" s="244"/>
    </row>
    <row r="125" spans="1:7" ht="12.75" customHeight="1" x14ac:dyDescent="0.2">
      <c r="A125" s="275" t="s">
        <v>1343</v>
      </c>
      <c r="B125" s="275" t="s">
        <v>1344</v>
      </c>
      <c r="C125" s="280" t="s">
        <v>1345</v>
      </c>
      <c r="D125" s="286">
        <v>376031.84636000003</v>
      </c>
      <c r="E125" s="286">
        <v>337436.04524000001</v>
      </c>
      <c r="F125" s="249"/>
      <c r="G125" s="250"/>
    </row>
    <row r="126" spans="1:7" ht="12.75" customHeight="1" x14ac:dyDescent="0.2">
      <c r="A126" s="275" t="s">
        <v>1346</v>
      </c>
      <c r="B126" s="275" t="s">
        <v>1347</v>
      </c>
      <c r="C126" s="280" t="s">
        <v>1348</v>
      </c>
      <c r="D126" s="286">
        <v>938.08100000000002</v>
      </c>
      <c r="E126" s="286">
        <v>733.55799999999999</v>
      </c>
      <c r="F126" s="249"/>
      <c r="G126" s="250"/>
    </row>
    <row r="127" spans="1:7" ht="12.75" customHeight="1" x14ac:dyDescent="0.2">
      <c r="A127" s="275" t="s">
        <v>1349</v>
      </c>
      <c r="B127" s="275" t="s">
        <v>1133</v>
      </c>
      <c r="C127" s="280" t="s">
        <v>1134</v>
      </c>
      <c r="D127" s="286">
        <v>141065.48499999999</v>
      </c>
      <c r="E127" s="286">
        <v>124998.5809</v>
      </c>
      <c r="F127" s="249"/>
      <c r="G127" s="250"/>
    </row>
    <row r="128" spans="1:7" ht="12.75" customHeight="1" x14ac:dyDescent="0.2">
      <c r="A128" s="275" t="s">
        <v>1350</v>
      </c>
      <c r="B128" s="275" t="s">
        <v>1136</v>
      </c>
      <c r="C128" s="280" t="s">
        <v>1137</v>
      </c>
      <c r="D128" s="286">
        <v>65128.92</v>
      </c>
      <c r="E128" s="286">
        <v>57383.921999999999</v>
      </c>
      <c r="F128" s="249"/>
      <c r="G128" s="250"/>
    </row>
    <row r="129" spans="1:7" ht="12.75" customHeight="1" x14ac:dyDescent="0.2">
      <c r="A129" s="275" t="s">
        <v>1351</v>
      </c>
      <c r="B129" s="275" t="s">
        <v>1139</v>
      </c>
      <c r="C129" s="280" t="s">
        <v>1140</v>
      </c>
      <c r="D129" s="286">
        <v>0</v>
      </c>
      <c r="E129" s="286">
        <v>0</v>
      </c>
      <c r="F129" s="249"/>
      <c r="G129" s="250"/>
    </row>
    <row r="130" spans="1:7" ht="12.75" customHeight="1" x14ac:dyDescent="0.2">
      <c r="A130" s="275" t="s">
        <v>1352</v>
      </c>
      <c r="B130" s="275" t="s">
        <v>1142</v>
      </c>
      <c r="C130" s="280" t="s">
        <v>1143</v>
      </c>
      <c r="D130" s="286">
        <v>6728.29</v>
      </c>
      <c r="E130" s="286">
        <v>2174.12</v>
      </c>
      <c r="F130" s="251"/>
      <c r="G130" s="244"/>
    </row>
    <row r="131" spans="1:7" ht="12.75" customHeight="1" x14ac:dyDescent="0.2">
      <c r="A131" s="275" t="s">
        <v>1353</v>
      </c>
      <c r="B131" s="275" t="s">
        <v>1145</v>
      </c>
      <c r="C131" s="280" t="s">
        <v>1146</v>
      </c>
      <c r="D131" s="286">
        <v>51881.673999999999</v>
      </c>
      <c r="E131" s="286">
        <v>42615.305</v>
      </c>
      <c r="F131" s="249"/>
      <c r="G131" s="250"/>
    </row>
    <row r="132" spans="1:7" ht="12.75" customHeight="1" x14ac:dyDescent="0.2">
      <c r="A132" s="275" t="s">
        <v>1354</v>
      </c>
      <c r="B132" s="275" t="s">
        <v>62</v>
      </c>
      <c r="C132" s="280" t="s">
        <v>1148</v>
      </c>
      <c r="D132" s="286">
        <v>11797.94097</v>
      </c>
      <c r="E132" s="286">
        <v>10143.565070000001</v>
      </c>
      <c r="F132" s="251"/>
      <c r="G132" s="244"/>
    </row>
    <row r="133" spans="1:7" ht="12.75" customHeight="1" x14ac:dyDescent="0.2">
      <c r="A133" s="275" t="s">
        <v>1355</v>
      </c>
      <c r="B133" s="275" t="s">
        <v>1356</v>
      </c>
      <c r="C133" s="280" t="s">
        <v>1357</v>
      </c>
      <c r="D133" s="286">
        <v>0</v>
      </c>
      <c r="E133" s="286">
        <v>0</v>
      </c>
      <c r="F133" s="249"/>
      <c r="G133" s="250"/>
    </row>
    <row r="134" spans="1:7" ht="12.75" customHeight="1" x14ac:dyDescent="0.2">
      <c r="A134" s="275" t="s">
        <v>1358</v>
      </c>
      <c r="B134" s="275" t="s">
        <v>1359</v>
      </c>
      <c r="C134" s="280" t="s">
        <v>1360</v>
      </c>
      <c r="D134" s="286">
        <v>79.180239999999998</v>
      </c>
      <c r="E134" s="286">
        <v>6372.0249800000001</v>
      </c>
      <c r="F134" s="251"/>
      <c r="G134" s="244"/>
    </row>
    <row r="135" spans="1:7" ht="12.75" customHeight="1" x14ac:dyDescent="0.2">
      <c r="A135" s="275" t="s">
        <v>1361</v>
      </c>
      <c r="B135" s="275" t="s">
        <v>1362</v>
      </c>
      <c r="C135" s="280" t="s">
        <v>1363</v>
      </c>
      <c r="D135" s="286">
        <v>20671.569360000001</v>
      </c>
      <c r="E135" s="286">
        <v>11346.80653</v>
      </c>
      <c r="F135" s="249"/>
      <c r="G135" s="250"/>
    </row>
    <row r="136" spans="1:7" ht="12.75" customHeight="1" x14ac:dyDescent="0.2">
      <c r="A136" s="275" t="s">
        <v>1377</v>
      </c>
      <c r="B136" s="275" t="s">
        <v>1378</v>
      </c>
      <c r="C136" s="280" t="s">
        <v>1379</v>
      </c>
      <c r="D136" s="286">
        <v>13646.371510000001</v>
      </c>
      <c r="E136" s="286">
        <v>12486.701220000001</v>
      </c>
      <c r="F136" s="251"/>
      <c r="G136" s="244"/>
    </row>
    <row r="137" spans="1:7" ht="12.75" customHeight="1" x14ac:dyDescent="0.2">
      <c r="A137" s="277" t="s">
        <v>1381</v>
      </c>
      <c r="B137" s="275" t="s">
        <v>1382</v>
      </c>
      <c r="C137" s="280" t="s">
        <v>1383</v>
      </c>
      <c r="D137" s="286">
        <v>8484.5324000000001</v>
      </c>
      <c r="E137" s="286">
        <v>6938.4436400000004</v>
      </c>
      <c r="F137" s="249"/>
      <c r="G137" s="250"/>
    </row>
    <row r="138" spans="1:7" ht="12.75" customHeight="1" x14ac:dyDescent="0.2">
      <c r="A138" s="275" t="s">
        <v>1384</v>
      </c>
      <c r="B138" s="275" t="s">
        <v>1385</v>
      </c>
      <c r="C138" s="280" t="s">
        <v>1386</v>
      </c>
      <c r="D138" s="286">
        <v>288.16239000000002</v>
      </c>
      <c r="E138" s="286">
        <v>358.28856000000002</v>
      </c>
      <c r="F138" s="251"/>
      <c r="G138" s="244"/>
    </row>
    <row r="139" spans="1:7" ht="12.75" customHeight="1" x14ac:dyDescent="0.2">
      <c r="A139" s="275" t="s">
        <v>1387</v>
      </c>
      <c r="B139" s="275" t="s">
        <v>1388</v>
      </c>
      <c r="C139" s="280" t="s">
        <v>1389</v>
      </c>
      <c r="D139" s="286">
        <v>723596.47681999998</v>
      </c>
      <c r="E139" s="286">
        <v>817464.33300999994</v>
      </c>
      <c r="F139" s="249"/>
      <c r="G139" s="250"/>
    </row>
    <row r="140" spans="1:7" ht="12.75" customHeight="1" x14ac:dyDescent="0.2">
      <c r="A140" s="1117" t="s">
        <v>1390</v>
      </c>
      <c r="B140" s="1117" t="s">
        <v>1391</v>
      </c>
      <c r="C140" s="1118" t="s">
        <v>1392</v>
      </c>
      <c r="D140" s="1119">
        <v>16249.993549999999</v>
      </c>
      <c r="E140" s="1119">
        <v>20533.276720000002</v>
      </c>
      <c r="F140" s="251"/>
      <c r="G140" s="244"/>
    </row>
    <row r="146" ht="12.75" customHeight="1" x14ac:dyDescent="0.2"/>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3" firstPageNumber="490" fitToHeight="2" orientation="portrait" useFirstPageNumber="1" r:id="rId1"/>
  <headerFooter>
    <oddHeader>&amp;L&amp;"Tahoma,Kurzíva"Závěrečný účet Moravskoslezského kraje za rok 2024&amp;R&amp;"Tahoma,Kurzíva"Tabulka č. 50</oddHeader>
    <oddFooter>&amp;C&amp;"Tahoma,Obyčejné"&amp;P</oddFooter>
  </headerFooter>
  <rowBreaks count="1" manualBreakCount="1">
    <brk id="74" max="6"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AB4C1-B95C-49AA-BDF6-D6F70528409C}">
  <sheetPr>
    <pageSetUpPr fitToPage="1"/>
  </sheetPr>
  <dimension ref="A1:G83"/>
  <sheetViews>
    <sheetView showGridLines="0" zoomScaleNormal="100" zoomScaleSheetLayoutView="100" workbookViewId="0">
      <selection activeCell="H6" sqref="H6"/>
    </sheetView>
  </sheetViews>
  <sheetFormatPr defaultColWidth="9.28515625" defaultRowHeight="12.75" x14ac:dyDescent="0.2"/>
  <cols>
    <col min="1" max="1" width="6.7109375" style="194" customWidth="1"/>
    <col min="2" max="2" width="54.7109375" style="194" customWidth="1"/>
    <col min="3" max="3" width="8.5703125" style="117" customWidth="1"/>
    <col min="4" max="7" width="15.42578125" style="194" customWidth="1"/>
    <col min="8" max="16384" width="9.28515625" style="194"/>
  </cols>
  <sheetData>
    <row r="1" spans="1:7" s="258" customFormat="1" ht="18" customHeight="1" x14ac:dyDescent="0.2">
      <c r="A1" s="1449" t="s">
        <v>4770</v>
      </c>
      <c r="B1" s="1449"/>
      <c r="C1" s="1449"/>
      <c r="D1" s="1449"/>
      <c r="E1" s="1449"/>
      <c r="F1" s="1449"/>
      <c r="G1" s="1449"/>
    </row>
    <row r="2" spans="1:7" s="258" customFormat="1" ht="18" customHeight="1" x14ac:dyDescent="0.2">
      <c r="A2" s="1449" t="s">
        <v>1579</v>
      </c>
      <c r="B2" s="1449"/>
      <c r="C2" s="1449"/>
      <c r="D2" s="1449"/>
      <c r="E2" s="1449"/>
      <c r="F2" s="1449"/>
      <c r="G2" s="1449"/>
    </row>
    <row r="4" spans="1:7" ht="12.75" customHeight="1" x14ac:dyDescent="0.2">
      <c r="A4" s="482"/>
      <c r="B4" s="483"/>
      <c r="C4" s="387"/>
      <c r="D4" s="1144">
        <v>1</v>
      </c>
      <c r="E4" s="1144">
        <v>2</v>
      </c>
      <c r="F4" s="1144">
        <v>3</v>
      </c>
      <c r="G4" s="1144">
        <v>4</v>
      </c>
    </row>
    <row r="5" spans="1:7" s="195" customFormat="1" ht="12.75" customHeight="1" x14ac:dyDescent="0.2">
      <c r="A5" s="1471" t="s">
        <v>952</v>
      </c>
      <c r="B5" s="1472"/>
      <c r="C5" s="1475" t="s">
        <v>953</v>
      </c>
      <c r="D5" s="1477" t="s">
        <v>1396</v>
      </c>
      <c r="E5" s="1477"/>
      <c r="F5" s="1477" t="s">
        <v>1397</v>
      </c>
      <c r="G5" s="1477"/>
    </row>
    <row r="6" spans="1:7" s="195" customFormat="1" ht="21" x14ac:dyDescent="0.2">
      <c r="A6" s="1473"/>
      <c r="B6" s="1474"/>
      <c r="C6" s="1476"/>
      <c r="D6" s="1145" t="s">
        <v>1398</v>
      </c>
      <c r="E6" s="1145" t="s">
        <v>1399</v>
      </c>
      <c r="F6" s="1146" t="s">
        <v>1398</v>
      </c>
      <c r="G6" s="1146" t="s">
        <v>1399</v>
      </c>
    </row>
    <row r="7" spans="1:7" s="195" customFormat="1" x14ac:dyDescent="0.2">
      <c r="A7" s="1129" t="s">
        <v>961</v>
      </c>
      <c r="B7" s="1129" t="s">
        <v>1400</v>
      </c>
      <c r="C7" s="1130" t="s">
        <v>61</v>
      </c>
      <c r="D7" s="1147">
        <v>11664343.252800001</v>
      </c>
      <c r="E7" s="1147">
        <v>92318.971309999994</v>
      </c>
      <c r="F7" s="1147">
        <v>10464085.245479999</v>
      </c>
      <c r="G7" s="1147">
        <v>78135.525120000006</v>
      </c>
    </row>
    <row r="8" spans="1:7" x14ac:dyDescent="0.2">
      <c r="A8" s="1113" t="s">
        <v>963</v>
      </c>
      <c r="B8" s="1113" t="s">
        <v>1401</v>
      </c>
      <c r="C8" s="1134" t="s">
        <v>61</v>
      </c>
      <c r="D8" s="1147">
        <v>11633145.33337</v>
      </c>
      <c r="E8" s="1147">
        <v>91914.750419999997</v>
      </c>
      <c r="F8" s="1147">
        <v>10439255.696590001</v>
      </c>
      <c r="G8" s="1147">
        <v>77719.229290000003</v>
      </c>
    </row>
    <row r="9" spans="1:7" x14ac:dyDescent="0.2">
      <c r="A9" s="1120" t="s">
        <v>965</v>
      </c>
      <c r="B9" s="1120" t="s">
        <v>1402</v>
      </c>
      <c r="C9" s="1137" t="s">
        <v>1403</v>
      </c>
      <c r="D9" s="281">
        <v>1796081.4013499999</v>
      </c>
      <c r="E9" s="281">
        <v>22702.415720000001</v>
      </c>
      <c r="F9" s="281">
        <v>1649766.1238500001</v>
      </c>
      <c r="G9" s="281">
        <v>20010.182779999999</v>
      </c>
    </row>
    <row r="10" spans="1:7" x14ac:dyDescent="0.2">
      <c r="A10" s="275" t="s">
        <v>968</v>
      </c>
      <c r="B10" s="275" t="s">
        <v>1404</v>
      </c>
      <c r="C10" s="280" t="s">
        <v>1405</v>
      </c>
      <c r="D10" s="281">
        <v>286595.03515000001</v>
      </c>
      <c r="E10" s="281">
        <v>21691.926820000001</v>
      </c>
      <c r="F10" s="281">
        <v>250703.44265000001</v>
      </c>
      <c r="G10" s="281">
        <v>15130.509239999999</v>
      </c>
    </row>
    <row r="11" spans="1:7" x14ac:dyDescent="0.2">
      <c r="A11" s="275" t="s">
        <v>971</v>
      </c>
      <c r="B11" s="275" t="s">
        <v>1406</v>
      </c>
      <c r="C11" s="280" t="s">
        <v>1407</v>
      </c>
      <c r="D11" s="281"/>
      <c r="E11" s="281"/>
      <c r="F11" s="281"/>
      <c r="G11" s="281"/>
    </row>
    <row r="12" spans="1:7" x14ac:dyDescent="0.2">
      <c r="A12" s="275" t="s">
        <v>974</v>
      </c>
      <c r="B12" s="275" t="s">
        <v>1408</v>
      </c>
      <c r="C12" s="280" t="s">
        <v>1409</v>
      </c>
      <c r="D12" s="281">
        <v>624159.93166999996</v>
      </c>
      <c r="E12" s="281">
        <v>15982.128140000001</v>
      </c>
      <c r="F12" s="281">
        <v>611404.97282999998</v>
      </c>
      <c r="G12" s="281">
        <v>14537.19198</v>
      </c>
    </row>
    <row r="13" spans="1:7" x14ac:dyDescent="0.2">
      <c r="A13" s="275" t="s">
        <v>977</v>
      </c>
      <c r="B13" s="275" t="s">
        <v>1410</v>
      </c>
      <c r="C13" s="280" t="s">
        <v>1411</v>
      </c>
      <c r="D13" s="281">
        <v>-30.367000000000001</v>
      </c>
      <c r="E13" s="281"/>
      <c r="F13" s="281"/>
      <c r="G13" s="281"/>
    </row>
    <row r="14" spans="1:7" x14ac:dyDescent="0.2">
      <c r="A14" s="275" t="s">
        <v>980</v>
      </c>
      <c r="B14" s="275" t="s">
        <v>1412</v>
      </c>
      <c r="C14" s="280" t="s">
        <v>1413</v>
      </c>
      <c r="D14" s="281">
        <v>-53743.192880000002</v>
      </c>
      <c r="E14" s="281">
        <v>-4036.57314</v>
      </c>
      <c r="F14" s="281">
        <v>-53189.599860000002</v>
      </c>
      <c r="G14" s="281">
        <v>-3591.7323700000002</v>
      </c>
    </row>
    <row r="15" spans="1:7" x14ac:dyDescent="0.2">
      <c r="A15" s="275" t="s">
        <v>983</v>
      </c>
      <c r="B15" s="275" t="s">
        <v>1414</v>
      </c>
      <c r="C15" s="280" t="s">
        <v>1415</v>
      </c>
      <c r="D15" s="281">
        <v>991.05602999999996</v>
      </c>
      <c r="E15" s="281"/>
      <c r="F15" s="281">
        <v>-20.513339999999999</v>
      </c>
      <c r="G15" s="281"/>
    </row>
    <row r="16" spans="1:7" x14ac:dyDescent="0.2">
      <c r="A16" s="275" t="s">
        <v>986</v>
      </c>
      <c r="B16" s="275" t="s">
        <v>155</v>
      </c>
      <c r="C16" s="280" t="s">
        <v>1416</v>
      </c>
      <c r="D16" s="281">
        <v>176954.58218</v>
      </c>
      <c r="E16" s="281">
        <v>2338.3238000000001</v>
      </c>
      <c r="F16" s="281">
        <v>148006.14911999999</v>
      </c>
      <c r="G16" s="281">
        <v>5660.8010199999999</v>
      </c>
    </row>
    <row r="17" spans="1:7" x14ac:dyDescent="0.2">
      <c r="A17" s="275" t="s">
        <v>989</v>
      </c>
      <c r="B17" s="275" t="s">
        <v>141</v>
      </c>
      <c r="C17" s="280" t="s">
        <v>1417</v>
      </c>
      <c r="D17" s="281">
        <v>9332.8838099999994</v>
      </c>
      <c r="E17" s="281">
        <v>2.4361100000000002</v>
      </c>
      <c r="F17" s="281">
        <v>8667.3000400000001</v>
      </c>
      <c r="G17" s="281">
        <v>1.63592</v>
      </c>
    </row>
    <row r="18" spans="1:7" x14ac:dyDescent="0.2">
      <c r="A18" s="275" t="s">
        <v>1418</v>
      </c>
      <c r="B18" s="275" t="s">
        <v>1419</v>
      </c>
      <c r="C18" s="280" t="s">
        <v>1420</v>
      </c>
      <c r="D18" s="281">
        <v>2869.6895599999998</v>
      </c>
      <c r="E18" s="281">
        <v>10.07925</v>
      </c>
      <c r="F18" s="281">
        <v>1794.68794</v>
      </c>
      <c r="G18" s="281">
        <v>2.8221500000000002</v>
      </c>
    </row>
    <row r="19" spans="1:7" x14ac:dyDescent="0.2">
      <c r="A19" s="275" t="s">
        <v>1421</v>
      </c>
      <c r="B19" s="275" t="s">
        <v>1422</v>
      </c>
      <c r="C19" s="280" t="s">
        <v>1423</v>
      </c>
      <c r="D19" s="281">
        <v>-4529.83968</v>
      </c>
      <c r="E19" s="281">
        <v>-168.29115999999999</v>
      </c>
      <c r="F19" s="281">
        <v>-3173.6116400000001</v>
      </c>
      <c r="G19" s="281">
        <v>-169.38580999999999</v>
      </c>
    </row>
    <row r="20" spans="1:7" x14ac:dyDescent="0.2">
      <c r="A20" s="275" t="s">
        <v>1424</v>
      </c>
      <c r="B20" s="275" t="s">
        <v>1425</v>
      </c>
      <c r="C20" s="280" t="s">
        <v>1426</v>
      </c>
      <c r="D20" s="281">
        <v>691003.71016999998</v>
      </c>
      <c r="E20" s="281">
        <v>4017.7508800000001</v>
      </c>
      <c r="F20" s="281">
        <v>588814.37104999996</v>
      </c>
      <c r="G20" s="281">
        <v>3401.34636</v>
      </c>
    </row>
    <row r="21" spans="1:7" x14ac:dyDescent="0.2">
      <c r="A21" s="275" t="s">
        <v>1427</v>
      </c>
      <c r="B21" s="275" t="s">
        <v>1428</v>
      </c>
      <c r="C21" s="280" t="s">
        <v>1429</v>
      </c>
      <c r="D21" s="281">
        <v>5461506.6958100004</v>
      </c>
      <c r="E21" s="281">
        <v>16982.27504</v>
      </c>
      <c r="F21" s="281">
        <v>4835309.4644200001</v>
      </c>
      <c r="G21" s="281">
        <v>12299.18958</v>
      </c>
    </row>
    <row r="22" spans="1:7" x14ac:dyDescent="0.2">
      <c r="A22" s="275" t="s">
        <v>1430</v>
      </c>
      <c r="B22" s="275" t="s">
        <v>1431</v>
      </c>
      <c r="C22" s="280" t="s">
        <v>1432</v>
      </c>
      <c r="D22" s="281">
        <v>1780100.5983200001</v>
      </c>
      <c r="E22" s="281">
        <v>5575.4961800000001</v>
      </c>
      <c r="F22" s="281">
        <v>1573540.0607400001</v>
      </c>
      <c r="G22" s="281">
        <v>4049.72948</v>
      </c>
    </row>
    <row r="23" spans="1:7" x14ac:dyDescent="0.2">
      <c r="A23" s="275" t="s">
        <v>1433</v>
      </c>
      <c r="B23" s="275" t="s">
        <v>1434</v>
      </c>
      <c r="C23" s="280" t="s">
        <v>1435</v>
      </c>
      <c r="D23" s="281">
        <v>22119.25418</v>
      </c>
      <c r="E23" s="281">
        <v>74.598330000000004</v>
      </c>
      <c r="F23" s="281">
        <v>20074.79593</v>
      </c>
      <c r="G23" s="281">
        <v>56.594259999999998</v>
      </c>
    </row>
    <row r="24" spans="1:7" x14ac:dyDescent="0.2">
      <c r="A24" s="275" t="s">
        <v>1436</v>
      </c>
      <c r="B24" s="275" t="s">
        <v>1437</v>
      </c>
      <c r="C24" s="280" t="s">
        <v>1438</v>
      </c>
      <c r="D24" s="281">
        <v>117722.68438999999</v>
      </c>
      <c r="E24" s="281">
        <v>205.60332</v>
      </c>
      <c r="F24" s="281">
        <v>151740.63609000001</v>
      </c>
      <c r="G24" s="281">
        <v>260.59530999999998</v>
      </c>
    </row>
    <row r="25" spans="1:7" x14ac:dyDescent="0.2">
      <c r="A25" s="275" t="s">
        <v>1439</v>
      </c>
      <c r="B25" s="275" t="s">
        <v>1440</v>
      </c>
      <c r="C25" s="280" t="s">
        <v>1441</v>
      </c>
      <c r="D25" s="281">
        <v>97.328000000000003</v>
      </c>
      <c r="E25" s="281"/>
      <c r="F25" s="281">
        <v>807.92229999999995</v>
      </c>
      <c r="G25" s="281"/>
    </row>
    <row r="26" spans="1:7" x14ac:dyDescent="0.2">
      <c r="A26" s="275" t="s">
        <v>1442</v>
      </c>
      <c r="B26" s="275" t="s">
        <v>1443</v>
      </c>
      <c r="C26" s="280" t="s">
        <v>1444</v>
      </c>
      <c r="D26" s="281"/>
      <c r="E26" s="281"/>
      <c r="F26" s="281"/>
      <c r="G26" s="281"/>
    </row>
    <row r="27" spans="1:7" x14ac:dyDescent="0.2">
      <c r="A27" s="275" t="s">
        <v>1445</v>
      </c>
      <c r="B27" s="275" t="s">
        <v>1446</v>
      </c>
      <c r="C27" s="280" t="s">
        <v>1447</v>
      </c>
      <c r="D27" s="281">
        <v>1.8620000000000001</v>
      </c>
      <c r="E27" s="281"/>
      <c r="F27" s="281">
        <v>1.0640000000000001</v>
      </c>
      <c r="G27" s="281"/>
    </row>
    <row r="28" spans="1:7" x14ac:dyDescent="0.2">
      <c r="A28" s="275" t="s">
        <v>1448</v>
      </c>
      <c r="B28" s="275" t="s">
        <v>1449</v>
      </c>
      <c r="C28" s="280" t="s">
        <v>1450</v>
      </c>
      <c r="D28" s="281">
        <v>925.03020000000004</v>
      </c>
      <c r="E28" s="281">
        <v>0.27600000000000002</v>
      </c>
      <c r="F28" s="281">
        <v>613.71033999999997</v>
      </c>
      <c r="G28" s="281">
        <v>0.13500000000000001</v>
      </c>
    </row>
    <row r="29" spans="1:7" x14ac:dyDescent="0.2">
      <c r="A29" s="275" t="s">
        <v>1451</v>
      </c>
      <c r="B29" s="275" t="s">
        <v>1452</v>
      </c>
      <c r="C29" s="280" t="s">
        <v>1453</v>
      </c>
      <c r="D29" s="281">
        <v>6.8920000000000003</v>
      </c>
      <c r="E29" s="281"/>
      <c r="F29" s="281">
        <v>0.17299999999999999</v>
      </c>
      <c r="G29" s="281"/>
    </row>
    <row r="30" spans="1:7" x14ac:dyDescent="0.2">
      <c r="A30" s="275" t="s">
        <v>1454</v>
      </c>
      <c r="B30" s="275" t="s">
        <v>1455</v>
      </c>
      <c r="C30" s="280" t="s">
        <v>1456</v>
      </c>
      <c r="D30" s="281">
        <v>168.66019</v>
      </c>
      <c r="E30" s="281"/>
      <c r="F30" s="281">
        <v>1294.828</v>
      </c>
      <c r="G30" s="281">
        <v>2.1000000000000001E-2</v>
      </c>
    </row>
    <row r="31" spans="1:7" x14ac:dyDescent="0.2">
      <c r="A31" s="275" t="s">
        <v>1457</v>
      </c>
      <c r="B31" s="275" t="s">
        <v>1458</v>
      </c>
      <c r="C31" s="280" t="s">
        <v>1459</v>
      </c>
      <c r="D31" s="281"/>
      <c r="E31" s="281"/>
      <c r="F31" s="281"/>
      <c r="G31" s="281"/>
    </row>
    <row r="32" spans="1:7" x14ac:dyDescent="0.2">
      <c r="A32" s="275" t="s">
        <v>1460</v>
      </c>
      <c r="B32" s="275" t="s">
        <v>1461</v>
      </c>
      <c r="C32" s="280" t="s">
        <v>1462</v>
      </c>
      <c r="D32" s="281">
        <v>32252.731810000001</v>
      </c>
      <c r="E32" s="281">
        <v>128.20666</v>
      </c>
      <c r="F32" s="281">
        <v>31537.963670000001</v>
      </c>
      <c r="G32" s="281">
        <v>264.20420999999999</v>
      </c>
    </row>
    <row r="33" spans="1:7" x14ac:dyDescent="0.2">
      <c r="A33" s="275" t="s">
        <v>1463</v>
      </c>
      <c r="B33" s="275" t="s">
        <v>1464</v>
      </c>
      <c r="C33" s="280" t="s">
        <v>1465</v>
      </c>
      <c r="D33" s="281">
        <v>1734.12961</v>
      </c>
      <c r="E33" s="281">
        <v>171.22794999999999</v>
      </c>
      <c r="F33" s="281">
        <v>4969.5263599999998</v>
      </c>
      <c r="G33" s="281">
        <v>111.01754</v>
      </c>
    </row>
    <row r="34" spans="1:7" x14ac:dyDescent="0.2">
      <c r="A34" s="275" t="s">
        <v>1466</v>
      </c>
      <c r="B34" s="275" t="s">
        <v>1467</v>
      </c>
      <c r="C34" s="280" t="s">
        <v>1468</v>
      </c>
      <c r="D34" s="281">
        <v>252.39</v>
      </c>
      <c r="E34" s="281"/>
      <c r="F34" s="281">
        <v>601.90099999999995</v>
      </c>
      <c r="G34" s="281"/>
    </row>
    <row r="35" spans="1:7" x14ac:dyDescent="0.2">
      <c r="A35" s="275" t="s">
        <v>1469</v>
      </c>
      <c r="B35" s="275" t="s">
        <v>1470</v>
      </c>
      <c r="C35" s="280" t="s">
        <v>1471</v>
      </c>
      <c r="D35" s="281">
        <v>534020.88308000006</v>
      </c>
      <c r="E35" s="281">
        <v>4646.6907099999999</v>
      </c>
      <c r="F35" s="281">
        <v>482842.40762000001</v>
      </c>
      <c r="G35" s="281">
        <v>4515.0455499999998</v>
      </c>
    </row>
    <row r="36" spans="1:7" x14ac:dyDescent="0.2">
      <c r="A36" s="275" t="s">
        <v>1472</v>
      </c>
      <c r="B36" s="275" t="s">
        <v>1473</v>
      </c>
      <c r="C36" s="280" t="s">
        <v>1474</v>
      </c>
      <c r="D36" s="281"/>
      <c r="E36" s="281"/>
      <c r="F36" s="281"/>
      <c r="G36" s="281"/>
    </row>
    <row r="37" spans="1:7" x14ac:dyDescent="0.2">
      <c r="A37" s="275" t="s">
        <v>1475</v>
      </c>
      <c r="B37" s="275" t="s">
        <v>1476</v>
      </c>
      <c r="C37" s="280" t="s">
        <v>1477</v>
      </c>
      <c r="D37" s="281">
        <v>402.88767999999999</v>
      </c>
      <c r="E37" s="281"/>
      <c r="F37" s="281">
        <v>0.55400000000000005</v>
      </c>
      <c r="G37" s="281"/>
    </row>
    <row r="38" spans="1:7" x14ac:dyDescent="0.2">
      <c r="A38" s="275" t="s">
        <v>1478</v>
      </c>
      <c r="B38" s="275" t="s">
        <v>1479</v>
      </c>
      <c r="C38" s="280" t="s">
        <v>1480</v>
      </c>
      <c r="D38" s="281"/>
      <c r="E38" s="281"/>
      <c r="F38" s="281"/>
      <c r="G38" s="281"/>
    </row>
    <row r="39" spans="1:7" x14ac:dyDescent="0.2">
      <c r="A39" s="275" t="s">
        <v>1481</v>
      </c>
      <c r="B39" s="275" t="s">
        <v>1482</v>
      </c>
      <c r="C39" s="280" t="s">
        <v>1483</v>
      </c>
      <c r="D39" s="281">
        <v>2807.3813700000001</v>
      </c>
      <c r="E39" s="281"/>
      <c r="F39" s="281">
        <v>-1866.6447800000001</v>
      </c>
      <c r="G39" s="281"/>
    </row>
    <row r="40" spans="1:7" x14ac:dyDescent="0.2">
      <c r="A40" s="275" t="s">
        <v>1484</v>
      </c>
      <c r="B40" s="275" t="s">
        <v>1485</v>
      </c>
      <c r="C40" s="280" t="s">
        <v>1486</v>
      </c>
      <c r="D40" s="281">
        <v>1341.3371199999999</v>
      </c>
      <c r="E40" s="281">
        <v>-92.949070000000006</v>
      </c>
      <c r="F40" s="281">
        <v>323.14614999999998</v>
      </c>
      <c r="G40" s="281">
        <v>-58.743270000000003</v>
      </c>
    </row>
    <row r="41" spans="1:7" x14ac:dyDescent="0.2">
      <c r="A41" s="275" t="s">
        <v>1487</v>
      </c>
      <c r="B41" s="275" t="s">
        <v>1488</v>
      </c>
      <c r="C41" s="280" t="s">
        <v>1489</v>
      </c>
      <c r="D41" s="281">
        <v>7098.6491999999998</v>
      </c>
      <c r="E41" s="281"/>
      <c r="F41" s="281">
        <v>5470.7917600000001</v>
      </c>
      <c r="G41" s="281"/>
    </row>
    <row r="42" spans="1:7" x14ac:dyDescent="0.2">
      <c r="A42" s="275" t="s">
        <v>1490</v>
      </c>
      <c r="B42" s="275" t="s">
        <v>1491</v>
      </c>
      <c r="C42" s="280" t="s">
        <v>1492</v>
      </c>
      <c r="D42" s="281">
        <v>92514.832899999994</v>
      </c>
      <c r="E42" s="281">
        <v>1474.1280300000001</v>
      </c>
      <c r="F42" s="281">
        <v>85632.227780000001</v>
      </c>
      <c r="G42" s="281">
        <v>1050.93157</v>
      </c>
    </row>
    <row r="43" spans="1:7" x14ac:dyDescent="0.2">
      <c r="A43" s="275" t="s">
        <v>1493</v>
      </c>
      <c r="B43" s="275" t="s">
        <v>1494</v>
      </c>
      <c r="C43" s="280" t="s">
        <v>1495</v>
      </c>
      <c r="D43" s="281">
        <v>48386.215150000004</v>
      </c>
      <c r="E43" s="281">
        <v>209.00085000000001</v>
      </c>
      <c r="F43" s="281">
        <v>43587.845569999998</v>
      </c>
      <c r="G43" s="281">
        <v>187.13779</v>
      </c>
    </row>
    <row r="44" spans="1:7" x14ac:dyDescent="0.2">
      <c r="A44" s="1113" t="s">
        <v>992</v>
      </c>
      <c r="B44" s="1113" t="s">
        <v>1496</v>
      </c>
      <c r="C44" s="1134" t="s">
        <v>61</v>
      </c>
      <c r="D44" s="1147">
        <v>11125.50561</v>
      </c>
      <c r="E44" s="1147">
        <v>44.475709999999999</v>
      </c>
      <c r="F44" s="1147">
        <v>13289.15969</v>
      </c>
      <c r="G44" s="1147">
        <v>35.011029999999998</v>
      </c>
    </row>
    <row r="45" spans="1:7" x14ac:dyDescent="0.2">
      <c r="A45" s="275" t="s">
        <v>994</v>
      </c>
      <c r="B45" s="275" t="s">
        <v>1497</v>
      </c>
      <c r="C45" s="280" t="s">
        <v>1498</v>
      </c>
      <c r="D45" s="281"/>
      <c r="E45" s="281"/>
      <c r="F45" s="281"/>
      <c r="G45" s="281"/>
    </row>
    <row r="46" spans="1:7" x14ac:dyDescent="0.2">
      <c r="A46" s="275" t="s">
        <v>996</v>
      </c>
      <c r="B46" s="275" t="s">
        <v>1499</v>
      </c>
      <c r="C46" s="280" t="s">
        <v>1500</v>
      </c>
      <c r="D46" s="281">
        <v>8235.4064299999991</v>
      </c>
      <c r="E46" s="281"/>
      <c r="F46" s="281">
        <v>12402.08178</v>
      </c>
      <c r="G46" s="281"/>
    </row>
    <row r="47" spans="1:7" x14ac:dyDescent="0.2">
      <c r="A47" s="275" t="s">
        <v>999</v>
      </c>
      <c r="B47" s="275" t="s">
        <v>1501</v>
      </c>
      <c r="C47" s="280" t="s">
        <v>1502</v>
      </c>
      <c r="D47" s="281">
        <v>1882.16086</v>
      </c>
      <c r="E47" s="281"/>
      <c r="F47" s="281">
        <v>264.74637000000001</v>
      </c>
      <c r="G47" s="281"/>
    </row>
    <row r="48" spans="1:7" x14ac:dyDescent="0.2">
      <c r="A48" s="275" t="s">
        <v>1002</v>
      </c>
      <c r="B48" s="275" t="s">
        <v>1503</v>
      </c>
      <c r="C48" s="280" t="s">
        <v>1504</v>
      </c>
      <c r="D48" s="281"/>
      <c r="E48" s="281"/>
      <c r="F48" s="281"/>
      <c r="G48" s="281"/>
    </row>
    <row r="49" spans="1:7" x14ac:dyDescent="0.2">
      <c r="A49" s="275" t="s">
        <v>1005</v>
      </c>
      <c r="B49" s="275" t="s">
        <v>1505</v>
      </c>
      <c r="C49" s="280" t="s">
        <v>1506</v>
      </c>
      <c r="D49" s="281">
        <v>1007.93832</v>
      </c>
      <c r="E49" s="281">
        <v>44.475709999999999</v>
      </c>
      <c r="F49" s="281">
        <v>622.33154000000002</v>
      </c>
      <c r="G49" s="281">
        <v>35.011029999999998</v>
      </c>
    </row>
    <row r="50" spans="1:7" x14ac:dyDescent="0.2">
      <c r="A50" s="1113" t="s">
        <v>1023</v>
      </c>
      <c r="B50" s="1113" t="s">
        <v>1507</v>
      </c>
      <c r="C50" s="1134" t="s">
        <v>61</v>
      </c>
      <c r="D50" s="1147">
        <v>0</v>
      </c>
      <c r="E50" s="1147">
        <v>0</v>
      </c>
      <c r="F50" s="1147">
        <v>0</v>
      </c>
      <c r="G50" s="1147">
        <v>0</v>
      </c>
    </row>
    <row r="51" spans="1:7" x14ac:dyDescent="0.2">
      <c r="A51" s="275" t="s">
        <v>1025</v>
      </c>
      <c r="B51" s="275" t="s">
        <v>1508</v>
      </c>
      <c r="C51" s="280" t="s">
        <v>1509</v>
      </c>
      <c r="D51" s="281"/>
      <c r="E51" s="281"/>
      <c r="F51" s="281"/>
      <c r="G51" s="281"/>
    </row>
    <row r="52" spans="1:7" x14ac:dyDescent="0.2">
      <c r="A52" s="275" t="s">
        <v>1028</v>
      </c>
      <c r="B52" s="275" t="s">
        <v>1510</v>
      </c>
      <c r="C52" s="280" t="s">
        <v>1511</v>
      </c>
      <c r="D52" s="281"/>
      <c r="E52" s="281"/>
      <c r="F52" s="281"/>
      <c r="G52" s="281"/>
    </row>
    <row r="53" spans="1:7" x14ac:dyDescent="0.2">
      <c r="A53" s="1113" t="s">
        <v>1512</v>
      </c>
      <c r="B53" s="1113" t="s">
        <v>1142</v>
      </c>
      <c r="C53" s="1134" t="s">
        <v>61</v>
      </c>
      <c r="D53" s="1147">
        <v>20072.413820000002</v>
      </c>
      <c r="E53" s="1147">
        <v>359.74518</v>
      </c>
      <c r="F53" s="1147">
        <v>11540.3892</v>
      </c>
      <c r="G53" s="1147">
        <v>381.28480000000002</v>
      </c>
    </row>
    <row r="54" spans="1:7" x14ac:dyDescent="0.2">
      <c r="A54" s="275" t="s">
        <v>1513</v>
      </c>
      <c r="B54" s="275" t="s">
        <v>1142</v>
      </c>
      <c r="C54" s="280" t="s">
        <v>1514</v>
      </c>
      <c r="D54" s="281">
        <v>20072.413820000002</v>
      </c>
      <c r="E54" s="281">
        <v>359.74518</v>
      </c>
      <c r="F54" s="281">
        <v>11540.3892</v>
      </c>
      <c r="G54" s="281">
        <v>381.28480000000002</v>
      </c>
    </row>
    <row r="55" spans="1:7" x14ac:dyDescent="0.2">
      <c r="A55" s="275" t="s">
        <v>1515</v>
      </c>
      <c r="B55" s="275" t="s">
        <v>1516</v>
      </c>
      <c r="C55" s="280" t="s">
        <v>1517</v>
      </c>
      <c r="D55" s="281"/>
      <c r="E55" s="281"/>
      <c r="F55" s="281"/>
      <c r="G55" s="281"/>
    </row>
    <row r="56" spans="1:7" x14ac:dyDescent="0.2">
      <c r="A56" s="1113" t="s">
        <v>1069</v>
      </c>
      <c r="B56" s="1113" t="s">
        <v>1518</v>
      </c>
      <c r="C56" s="1134" t="s">
        <v>61</v>
      </c>
      <c r="D56" s="1147">
        <v>11737029.554439999</v>
      </c>
      <c r="E56" s="1147">
        <v>116983.709</v>
      </c>
      <c r="F56" s="1147">
        <v>10526679.620689999</v>
      </c>
      <c r="G56" s="1147">
        <v>106120.15437</v>
      </c>
    </row>
    <row r="57" spans="1:7" x14ac:dyDescent="0.2">
      <c r="A57" s="1113" t="s">
        <v>1071</v>
      </c>
      <c r="B57" s="1113" t="s">
        <v>1519</v>
      </c>
      <c r="C57" s="1134" t="s">
        <v>61</v>
      </c>
      <c r="D57" s="1147">
        <v>10611002.53709</v>
      </c>
      <c r="E57" s="1147">
        <v>110403.97798</v>
      </c>
      <c r="F57" s="1147">
        <v>9529774.8924000002</v>
      </c>
      <c r="G57" s="1147">
        <v>101378.16671999999</v>
      </c>
    </row>
    <row r="58" spans="1:7" x14ac:dyDescent="0.2">
      <c r="A58" s="275" t="s">
        <v>1073</v>
      </c>
      <c r="B58" s="275" t="s">
        <v>1520</v>
      </c>
      <c r="C58" s="280" t="s">
        <v>1521</v>
      </c>
      <c r="D58" s="281">
        <v>11021.066940000001</v>
      </c>
      <c r="E58" s="281">
        <v>5.13666</v>
      </c>
      <c r="F58" s="281">
        <v>10151.20105</v>
      </c>
      <c r="G58" s="281"/>
    </row>
    <row r="59" spans="1:7" x14ac:dyDescent="0.2">
      <c r="A59" s="275" t="s">
        <v>1076</v>
      </c>
      <c r="B59" s="275" t="s">
        <v>1522</v>
      </c>
      <c r="C59" s="280" t="s">
        <v>1523</v>
      </c>
      <c r="D59" s="281">
        <v>9743094.5285299998</v>
      </c>
      <c r="E59" s="281">
        <v>33237.231769999999</v>
      </c>
      <c r="F59" s="281">
        <v>8696535.8095100001</v>
      </c>
      <c r="G59" s="281">
        <v>33350.774160000001</v>
      </c>
    </row>
    <row r="60" spans="1:7" x14ac:dyDescent="0.2">
      <c r="A60" s="275" t="s">
        <v>1079</v>
      </c>
      <c r="B60" s="275" t="s">
        <v>1524</v>
      </c>
      <c r="C60" s="280" t="s">
        <v>1525</v>
      </c>
      <c r="D60" s="281">
        <v>1700.4426599999999</v>
      </c>
      <c r="E60" s="281">
        <v>31884.603579999999</v>
      </c>
      <c r="F60" s="281">
        <v>1096.3584599999999</v>
      </c>
      <c r="G60" s="281">
        <v>29454.76439</v>
      </c>
    </row>
    <row r="61" spans="1:7" x14ac:dyDescent="0.2">
      <c r="A61" s="275" t="s">
        <v>1082</v>
      </c>
      <c r="B61" s="275" t="s">
        <v>1526</v>
      </c>
      <c r="C61" s="280" t="s">
        <v>1527</v>
      </c>
      <c r="D61" s="281">
        <v>745213.35551999998</v>
      </c>
      <c r="E61" s="281">
        <v>26529.169030000001</v>
      </c>
      <c r="F61" s="281">
        <v>726636.80197999999</v>
      </c>
      <c r="G61" s="281">
        <v>23325.76614</v>
      </c>
    </row>
    <row r="62" spans="1:7" x14ac:dyDescent="0.2">
      <c r="A62" s="275" t="s">
        <v>1094</v>
      </c>
      <c r="B62" s="275" t="s">
        <v>1528</v>
      </c>
      <c r="C62" s="280" t="s">
        <v>1529</v>
      </c>
      <c r="D62" s="281"/>
      <c r="E62" s="281"/>
      <c r="F62" s="281"/>
      <c r="G62" s="281"/>
    </row>
    <row r="63" spans="1:7" x14ac:dyDescent="0.2">
      <c r="A63" s="275" t="s">
        <v>1097</v>
      </c>
      <c r="B63" s="275" t="s">
        <v>1452</v>
      </c>
      <c r="C63" s="280" t="s">
        <v>1530</v>
      </c>
      <c r="D63" s="281">
        <v>372.51020999999997</v>
      </c>
      <c r="E63" s="281"/>
      <c r="F63" s="281">
        <v>330.82951000000003</v>
      </c>
      <c r="G63" s="281"/>
    </row>
    <row r="64" spans="1:7" x14ac:dyDescent="0.2">
      <c r="A64" s="275" t="s">
        <v>1100</v>
      </c>
      <c r="B64" s="275" t="s">
        <v>1455</v>
      </c>
      <c r="C64" s="280" t="s">
        <v>1531</v>
      </c>
      <c r="D64" s="281">
        <v>0.621</v>
      </c>
      <c r="E64" s="281"/>
      <c r="F64" s="281">
        <v>1.3242400000000001</v>
      </c>
      <c r="G64" s="281"/>
    </row>
    <row r="65" spans="1:7" x14ac:dyDescent="0.2">
      <c r="A65" s="275" t="s">
        <v>1532</v>
      </c>
      <c r="B65" s="275" t="s">
        <v>1533</v>
      </c>
      <c r="C65" s="280" t="s">
        <v>1534</v>
      </c>
      <c r="D65" s="281">
        <v>555.69687999999996</v>
      </c>
      <c r="E65" s="281"/>
      <c r="F65" s="281">
        <v>422.24437999999998</v>
      </c>
      <c r="G65" s="281"/>
    </row>
    <row r="66" spans="1:7" x14ac:dyDescent="0.2">
      <c r="A66" s="275" t="s">
        <v>1535</v>
      </c>
      <c r="B66" s="275" t="s">
        <v>1536</v>
      </c>
      <c r="C66" s="280" t="s">
        <v>1537</v>
      </c>
      <c r="D66" s="281">
        <v>38660.9542</v>
      </c>
      <c r="E66" s="281">
        <v>422.07425000000001</v>
      </c>
      <c r="F66" s="281">
        <v>38452.387490000001</v>
      </c>
      <c r="G66" s="281">
        <v>316.88565999999997</v>
      </c>
    </row>
    <row r="67" spans="1:7" x14ac:dyDescent="0.2">
      <c r="A67" s="275" t="s">
        <v>1538</v>
      </c>
      <c r="B67" s="275" t="s">
        <v>1539</v>
      </c>
      <c r="C67" s="280" t="s">
        <v>1540</v>
      </c>
      <c r="D67" s="281"/>
      <c r="E67" s="281"/>
      <c r="F67" s="281"/>
      <c r="G67" s="281"/>
    </row>
    <row r="68" spans="1:7" x14ac:dyDescent="0.2">
      <c r="A68" s="275" t="s">
        <v>1541</v>
      </c>
      <c r="B68" s="275" t="s">
        <v>1542</v>
      </c>
      <c r="C68" s="280" t="s">
        <v>1543</v>
      </c>
      <c r="D68" s="281">
        <v>782.51756</v>
      </c>
      <c r="E68" s="281">
        <v>1.1017600000000001</v>
      </c>
      <c r="F68" s="281">
        <v>626.14260000000002</v>
      </c>
      <c r="G68" s="281">
        <v>14.462809999999999</v>
      </c>
    </row>
    <row r="69" spans="1:7" x14ac:dyDescent="0.2">
      <c r="A69" s="275" t="s">
        <v>1544</v>
      </c>
      <c r="B69" s="275" t="s">
        <v>1545</v>
      </c>
      <c r="C69" s="280" t="s">
        <v>1546</v>
      </c>
      <c r="D69" s="281"/>
      <c r="E69" s="281"/>
      <c r="F69" s="281"/>
      <c r="G69" s="281"/>
    </row>
    <row r="70" spans="1:7" x14ac:dyDescent="0.2">
      <c r="A70" s="275" t="s">
        <v>1547</v>
      </c>
      <c r="B70" s="275" t="s">
        <v>1548</v>
      </c>
      <c r="C70" s="280" t="s">
        <v>1549</v>
      </c>
      <c r="D70" s="281">
        <v>18918.85946</v>
      </c>
      <c r="E70" s="281">
        <v>249.97013999999999</v>
      </c>
      <c r="F70" s="281">
        <v>15162.99784</v>
      </c>
      <c r="G70" s="281"/>
    </row>
    <row r="71" spans="1:7" x14ac:dyDescent="0.2">
      <c r="A71" s="275" t="s">
        <v>1550</v>
      </c>
      <c r="B71" s="275" t="s">
        <v>1551</v>
      </c>
      <c r="C71" s="280" t="s">
        <v>1552</v>
      </c>
      <c r="D71" s="281">
        <v>50681.984129999997</v>
      </c>
      <c r="E71" s="281">
        <v>18074.690790000001</v>
      </c>
      <c r="F71" s="281">
        <v>40358.795339999997</v>
      </c>
      <c r="G71" s="281">
        <v>14915.513559999999</v>
      </c>
    </row>
    <row r="72" spans="1:7" x14ac:dyDescent="0.2">
      <c r="A72" s="1113" t="s">
        <v>1103</v>
      </c>
      <c r="B72" s="1113" t="s">
        <v>1553</v>
      </c>
      <c r="C72" s="1134" t="s">
        <v>61</v>
      </c>
      <c r="D72" s="1147">
        <v>180971.69193</v>
      </c>
      <c r="E72" s="1147">
        <v>107.66549000000001</v>
      </c>
      <c r="F72" s="1147">
        <v>184272.88939</v>
      </c>
      <c r="G72" s="1147">
        <v>110.88726</v>
      </c>
    </row>
    <row r="73" spans="1:7" x14ac:dyDescent="0.2">
      <c r="A73" s="275" t="s">
        <v>1105</v>
      </c>
      <c r="B73" s="275" t="s">
        <v>1554</v>
      </c>
      <c r="C73" s="280" t="s">
        <v>1555</v>
      </c>
      <c r="D73" s="281"/>
      <c r="E73" s="281"/>
      <c r="F73" s="281"/>
      <c r="G73" s="281"/>
    </row>
    <row r="74" spans="1:7" x14ac:dyDescent="0.2">
      <c r="A74" s="275" t="s">
        <v>1108</v>
      </c>
      <c r="B74" s="275" t="s">
        <v>1499</v>
      </c>
      <c r="C74" s="280" t="s">
        <v>1556</v>
      </c>
      <c r="D74" s="281">
        <v>57840.238369999999</v>
      </c>
      <c r="E74" s="281"/>
      <c r="F74" s="281">
        <v>66351.254230000006</v>
      </c>
      <c r="G74" s="281"/>
    </row>
    <row r="75" spans="1:7" x14ac:dyDescent="0.2">
      <c r="A75" s="275" t="s">
        <v>1111</v>
      </c>
      <c r="B75" s="275" t="s">
        <v>1557</v>
      </c>
      <c r="C75" s="280" t="s">
        <v>1558</v>
      </c>
      <c r="D75" s="281">
        <v>10.479010000000001</v>
      </c>
      <c r="E75" s="281"/>
      <c r="F75" s="281">
        <v>15.49089</v>
      </c>
      <c r="G75" s="281"/>
    </row>
    <row r="76" spans="1:7" x14ac:dyDescent="0.2">
      <c r="A76" s="275" t="s">
        <v>1114</v>
      </c>
      <c r="B76" s="275" t="s">
        <v>1559</v>
      </c>
      <c r="C76" s="280" t="s">
        <v>1560</v>
      </c>
      <c r="D76" s="281"/>
      <c r="E76" s="281"/>
      <c r="F76" s="281"/>
      <c r="G76" s="281"/>
    </row>
    <row r="77" spans="1:7" x14ac:dyDescent="0.2">
      <c r="A77" s="275" t="s">
        <v>1120</v>
      </c>
      <c r="B77" s="275" t="s">
        <v>1561</v>
      </c>
      <c r="C77" s="280" t="s">
        <v>1562</v>
      </c>
      <c r="D77" s="281">
        <v>123120.97455</v>
      </c>
      <c r="E77" s="281">
        <v>107.66549000000001</v>
      </c>
      <c r="F77" s="281">
        <v>117906.14427</v>
      </c>
      <c r="G77" s="281">
        <v>110.88726</v>
      </c>
    </row>
    <row r="78" spans="1:7" x14ac:dyDescent="0.2">
      <c r="A78" s="1113" t="s">
        <v>1563</v>
      </c>
      <c r="B78" s="1113" t="s">
        <v>1564</v>
      </c>
      <c r="C78" s="1134" t="s">
        <v>61</v>
      </c>
      <c r="D78" s="1147">
        <v>945055.32542000001</v>
      </c>
      <c r="E78" s="1147">
        <v>6472.0655299999999</v>
      </c>
      <c r="F78" s="1147">
        <v>812631.83889999997</v>
      </c>
      <c r="G78" s="1147">
        <v>4631.1003899999996</v>
      </c>
    </row>
    <row r="79" spans="1:7" x14ac:dyDescent="0.2">
      <c r="A79" s="275" t="s">
        <v>1565</v>
      </c>
      <c r="B79" s="275" t="s">
        <v>1566</v>
      </c>
      <c r="C79" s="280" t="s">
        <v>1567</v>
      </c>
      <c r="D79" s="281"/>
      <c r="E79" s="281"/>
      <c r="F79" s="281"/>
      <c r="G79" s="281"/>
    </row>
    <row r="80" spans="1:7" x14ac:dyDescent="0.2">
      <c r="A80" s="275" t="s">
        <v>1568</v>
      </c>
      <c r="B80" s="275" t="s">
        <v>1569</v>
      </c>
      <c r="C80" s="280" t="s">
        <v>1570</v>
      </c>
      <c r="D80" s="281">
        <v>945055.32542000001</v>
      </c>
      <c r="E80" s="281">
        <v>6472.0655299999999</v>
      </c>
      <c r="F80" s="281">
        <v>812631.83889999997</v>
      </c>
      <c r="G80" s="281">
        <v>4631.1003899999996</v>
      </c>
    </row>
    <row r="81" spans="1:7" x14ac:dyDescent="0.2">
      <c r="A81" s="1113" t="s">
        <v>1230</v>
      </c>
      <c r="B81" s="1113" t="s">
        <v>1571</v>
      </c>
      <c r="C81" s="1134" t="s">
        <v>61</v>
      </c>
      <c r="D81" s="1148">
        <v>0</v>
      </c>
      <c r="E81" s="1148">
        <v>0</v>
      </c>
      <c r="F81" s="1148">
        <v>0</v>
      </c>
      <c r="G81" s="1148">
        <v>0</v>
      </c>
    </row>
    <row r="82" spans="1:7" x14ac:dyDescent="0.2">
      <c r="A82" s="1113" t="s">
        <v>1572</v>
      </c>
      <c r="B82" s="1113" t="s">
        <v>1573</v>
      </c>
      <c r="C82" s="1134" t="s">
        <v>61</v>
      </c>
      <c r="D82" s="1147">
        <v>92758.715460000007</v>
      </c>
      <c r="E82" s="1147">
        <v>25024.48287</v>
      </c>
      <c r="F82" s="1147">
        <v>74134.764410000003</v>
      </c>
      <c r="G82" s="1147">
        <v>28365.914049999999</v>
      </c>
    </row>
    <row r="83" spans="1:7" x14ac:dyDescent="0.2">
      <c r="A83" s="1113" t="s">
        <v>1574</v>
      </c>
      <c r="B83" s="1113" t="s">
        <v>1275</v>
      </c>
      <c r="C83" s="1134" t="s">
        <v>61</v>
      </c>
      <c r="D83" s="1147">
        <v>72686.301640000005</v>
      </c>
      <c r="E83" s="1147">
        <v>24664.737690000002</v>
      </c>
      <c r="F83" s="1147">
        <v>62594.375209999998</v>
      </c>
      <c r="G83" s="1147">
        <v>27984.629250000002</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3" firstPageNumber="492" orientation="portrait" useFirstPageNumber="1" r:id="rId1"/>
  <headerFooter>
    <oddHeader>&amp;L&amp;"Tahoma,Kurzíva"Závěrečný účet Moravskoslezského kraje za rok 2024&amp;R&amp;"Tahoma,Kurzíva"Tabulka č. 51</oddHeader>
    <oddFooter>&amp;C&amp;"Tahoma,Obyčejné"&amp;P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7"/>
  <sheetViews>
    <sheetView showGridLines="0" zoomScaleNormal="100" zoomScaleSheetLayoutView="100" workbookViewId="0">
      <selection activeCell="N27" sqref="N27"/>
    </sheetView>
  </sheetViews>
  <sheetFormatPr defaultColWidth="9.140625" defaultRowHeight="14.25" x14ac:dyDescent="0.2"/>
  <cols>
    <col min="1" max="1" width="21.28515625" style="34" customWidth="1"/>
    <col min="2" max="3" width="12.85546875" style="34" customWidth="1"/>
    <col min="4" max="4" width="8.7109375" style="34" customWidth="1"/>
    <col min="5" max="6" width="12.85546875" style="34" customWidth="1"/>
    <col min="7" max="7" width="8.7109375" style="34" customWidth="1"/>
    <col min="8" max="9" width="12.85546875" style="34" customWidth="1"/>
    <col min="10" max="10" width="8.7109375" style="34" customWidth="1"/>
    <col min="11" max="11" width="15.85546875" style="34" customWidth="1"/>
    <col min="12" max="12" width="9.7109375" style="34" customWidth="1"/>
    <col min="13" max="16384" width="9.140625" style="34"/>
  </cols>
  <sheetData>
    <row r="27" ht="72.75" customHeight="1" x14ac:dyDescent="0.2"/>
  </sheetData>
  <customSheetViews>
    <customSheetView guid="{53E72506-0B1D-4F4A-A157-6DE69D2E678D}" showPageBreaks="1" showGridLines="0" printArea="1" view="pageBreakPreview">
      <selection activeCell="P11" sqref="P11"/>
      <pageMargins left="0.78740157480314965" right="0.78740157480314965" top="0.98425196850393704" bottom="0.98425196850393704" header="0.51181102362204722" footer="0.51181102362204722"/>
      <pageSetup paperSize="9" firstPageNumber="151" orientation="landscape" useFirstPageNumber="1" r:id="rId1"/>
      <headerFooter alignWithMargins="0">
        <oddHeader>&amp;L&amp;"Tahoma,Kurzíva"&amp;9Závěrečný účet za rok 2014&amp;R&amp;"Tahoma,Kurzíva"&amp;9Graf č. 5</oddHeader>
        <oddFooter>&amp;C&amp;"Tahoma,Obyčejné"&amp;P</oddFooter>
      </headerFooter>
    </customSheetView>
  </customSheetViews>
  <pageMargins left="0.78740157480314965" right="0.78740157480314965" top="0.98425196850393704" bottom="0.98425196850393704" header="0.51181102362204722" footer="0.51181102362204722"/>
  <pageSetup paperSize="9" firstPageNumber="69" orientation="landscape" useFirstPageNumber="1" r:id="rId2"/>
  <headerFooter scaleWithDoc="0" alignWithMargins="0">
    <oddHeader>&amp;L&amp;"Tahoma,Kurzíva"&amp;9Závěrečný účet Moravskoslezského kraje za rok 2024&amp;R&amp;"Tahoma,Kurzíva"&amp;9Graf č. 5</oddHeader>
    <oddFooter>&amp;C&amp;"Tahoma,Obyčejné"&amp;P</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2:AE74"/>
  <sheetViews>
    <sheetView topLeftCell="A33" zoomScaleNormal="100" workbookViewId="0">
      <pane xSplit="1" topLeftCell="J1" activePane="topRight" state="frozen"/>
      <selection pane="topRight" activeCell="B1" sqref="B1"/>
    </sheetView>
  </sheetViews>
  <sheetFormatPr defaultColWidth="9.140625" defaultRowHeight="12.75" x14ac:dyDescent="0.2"/>
  <cols>
    <col min="1" max="1" width="15.140625" style="35" bestFit="1" customWidth="1"/>
    <col min="2" max="2" width="14.5703125" style="35" customWidth="1"/>
    <col min="3" max="3" width="10.140625" style="35" bestFit="1" customWidth="1"/>
    <col min="4" max="4" width="10.85546875" style="35" customWidth="1"/>
    <col min="5" max="5" width="8.140625" style="35" customWidth="1"/>
    <col min="6" max="6" width="10.85546875" style="35" customWidth="1"/>
    <col min="7" max="7" width="8.140625" style="35" customWidth="1"/>
    <col min="8" max="8" width="10.85546875" style="35" customWidth="1"/>
    <col min="9" max="9" width="8.140625" style="35" customWidth="1"/>
    <col min="10" max="10" width="10.85546875" style="35" customWidth="1"/>
    <col min="11" max="11" width="8.140625" style="35" customWidth="1"/>
    <col min="12" max="12" width="10.85546875" style="35" customWidth="1"/>
    <col min="13" max="13" width="10" style="35" customWidth="1"/>
    <col min="14" max="14" width="10.85546875" style="35" bestFit="1" customWidth="1"/>
    <col min="15" max="16" width="10.85546875" style="35" customWidth="1"/>
    <col min="17" max="17" width="6.5703125" style="35" customWidth="1"/>
    <col min="18" max="18" width="10.85546875" style="35" customWidth="1"/>
    <col min="19" max="19" width="6.5703125" style="35" customWidth="1"/>
    <col min="20" max="20" width="10.85546875" style="35" customWidth="1"/>
    <col min="21" max="21" width="6.5703125" style="35" customWidth="1"/>
    <col min="22" max="22" width="10.85546875" style="35" customWidth="1"/>
    <col min="23" max="23" width="6.5703125" style="35" customWidth="1"/>
    <col min="24" max="24" width="10.85546875" style="35" customWidth="1"/>
    <col min="25" max="25" width="6.42578125" style="35" customWidth="1"/>
    <col min="26" max="26" width="10.85546875" style="35" customWidth="1"/>
    <col min="27" max="27" width="6.5703125" style="35" customWidth="1"/>
    <col min="28" max="28" width="12" style="35" customWidth="1"/>
    <col min="29" max="29" width="6.5703125" style="35" bestFit="1" customWidth="1"/>
    <col min="30" max="30" width="12" style="35" customWidth="1"/>
    <col min="31" max="31" width="6.5703125" style="35" customWidth="1"/>
    <col min="32" max="16384" width="9.140625" style="35"/>
  </cols>
  <sheetData>
    <row r="2" spans="1:15" x14ac:dyDescent="0.2">
      <c r="A2" s="35" t="s">
        <v>21</v>
      </c>
    </row>
    <row r="3" spans="1:15" ht="15.75" x14ac:dyDescent="0.25">
      <c r="A3" s="36"/>
      <c r="B3" s="37">
        <v>2011</v>
      </c>
      <c r="C3" s="2">
        <v>2012</v>
      </c>
      <c r="D3" s="2">
        <v>2013</v>
      </c>
      <c r="E3" s="2">
        <v>2014</v>
      </c>
      <c r="F3" s="2">
        <v>2015</v>
      </c>
      <c r="G3" s="2">
        <v>2016</v>
      </c>
      <c r="H3" s="2">
        <v>2017</v>
      </c>
      <c r="I3" s="2">
        <v>2018</v>
      </c>
      <c r="J3" s="2">
        <v>2019</v>
      </c>
      <c r="K3" s="2">
        <v>2020</v>
      </c>
      <c r="L3" s="2">
        <v>2021</v>
      </c>
      <c r="M3" s="2">
        <v>2022</v>
      </c>
      <c r="N3" s="2">
        <v>2023</v>
      </c>
      <c r="O3" s="2">
        <v>2024</v>
      </c>
    </row>
    <row r="4" spans="1:15" x14ac:dyDescent="0.2">
      <c r="A4" s="36" t="s">
        <v>22</v>
      </c>
      <c r="B4" s="11">
        <v>11790.804</v>
      </c>
      <c r="C4" s="11">
        <v>11574.909</v>
      </c>
      <c r="D4" s="11">
        <v>11415.745999999999</v>
      </c>
      <c r="E4" s="11">
        <v>12137.583000000001</v>
      </c>
      <c r="F4" s="11">
        <v>13726.48</v>
      </c>
      <c r="G4" s="11">
        <v>14534.133</v>
      </c>
      <c r="H4" s="11">
        <v>14651.603999999999</v>
      </c>
      <c r="I4" s="11">
        <v>16584.9666</v>
      </c>
      <c r="J4" s="11">
        <v>19656.418000000001</v>
      </c>
      <c r="K4" s="11">
        <v>22521.791000000001</v>
      </c>
      <c r="L4" s="11">
        <v>24944.617999999999</v>
      </c>
      <c r="M4" s="11">
        <v>25373.743999999999</v>
      </c>
      <c r="N4" s="470">
        <v>28487.892</v>
      </c>
      <c r="O4" s="470">
        <v>27983.038</v>
      </c>
    </row>
    <row r="5" spans="1:15" x14ac:dyDescent="0.2">
      <c r="A5" s="36" t="s">
        <v>23</v>
      </c>
      <c r="B5" s="11">
        <v>5006.0230000000001</v>
      </c>
      <c r="C5" s="11">
        <v>4827.9070000000002</v>
      </c>
      <c r="D5" s="11">
        <v>4951.1000000000004</v>
      </c>
      <c r="E5" s="11">
        <v>5259.0230000000001</v>
      </c>
      <c r="F5" s="11">
        <v>5360.3950000000004</v>
      </c>
      <c r="G5" s="11">
        <v>6116.0690000000004</v>
      </c>
      <c r="H5" s="11">
        <v>6723.5209999999997</v>
      </c>
      <c r="I5" s="11">
        <v>7499.8827000000001</v>
      </c>
      <c r="J5" s="11">
        <v>8223.0540000000001</v>
      </c>
      <c r="K5" s="11">
        <v>7678.5339999999997</v>
      </c>
      <c r="L5" s="11">
        <v>8799.4830000000002</v>
      </c>
      <c r="M5" s="11">
        <v>10299.962</v>
      </c>
      <c r="N5" s="470">
        <v>11872.129000000001</v>
      </c>
      <c r="O5" s="470">
        <v>12756.647999999999</v>
      </c>
    </row>
    <row r="6" spans="1:15" x14ac:dyDescent="0.2">
      <c r="A6" s="36" t="s">
        <v>22</v>
      </c>
      <c r="B6" s="9"/>
      <c r="C6" s="9"/>
      <c r="D6" s="9"/>
      <c r="E6" s="9"/>
      <c r="F6" s="290"/>
      <c r="G6" s="9"/>
      <c r="H6" s="468"/>
      <c r="I6" s="9"/>
      <c r="J6" s="9">
        <f>'graf 1'!D25*100/'graf 1'!D27</f>
        <v>70.504986608067753</v>
      </c>
      <c r="K6" s="9">
        <f>'graf 1'!E25*100/'graf 1'!E27</f>
        <v>74.574664345499599</v>
      </c>
      <c r="L6" s="9">
        <f>'graf 1'!F25*100/'graf 1'!F27</f>
        <v>73.922899887005443</v>
      </c>
      <c r="M6" s="9">
        <f>'graf 1'!G25*100/'graf 1'!G27</f>
        <v>71.127300314691169</v>
      </c>
      <c r="N6" s="9">
        <f>'graf 1'!H25*100/'graf 1'!H27</f>
        <v>70.584433045760804</v>
      </c>
      <c r="O6" s="9">
        <f>'graf 1'!I25*100/'graf 1'!I27</f>
        <v>68.687416982055282</v>
      </c>
    </row>
    <row r="7" spans="1:15" x14ac:dyDescent="0.2">
      <c r="A7" s="36" t="s">
        <v>23</v>
      </c>
      <c r="B7" s="9"/>
      <c r="C7" s="9"/>
      <c r="D7" s="9"/>
      <c r="E7" s="9"/>
      <c r="F7" s="290"/>
      <c r="G7" s="9"/>
      <c r="H7" s="468"/>
      <c r="I7" s="9"/>
      <c r="J7" s="9">
        <f>'graf 1'!D26*100/'graf 1'!D27</f>
        <v>29.495013391932243</v>
      </c>
      <c r="K7" s="9">
        <f>'graf 1'!E26*100/'graf 1'!E27</f>
        <v>25.425335654500405</v>
      </c>
      <c r="L7" s="9">
        <f>'graf 1'!F26*100/'graf 1'!F27</f>
        <v>26.077100112994568</v>
      </c>
      <c r="M7" s="9">
        <f>'graf 1'!G26*100/'graf 1'!G27</f>
        <v>28.872699685308838</v>
      </c>
      <c r="N7" s="9">
        <f>'graf 1'!H26*100/'graf 1'!H27</f>
        <v>29.4155669542392</v>
      </c>
      <c r="O7" s="9">
        <f>'graf 1'!I26*100/'graf 1'!I27</f>
        <v>31.312583017944707</v>
      </c>
    </row>
    <row r="11" spans="1:15" ht="13.5" thickBot="1" x14ac:dyDescent="0.25">
      <c r="A11" s="35" t="s">
        <v>24</v>
      </c>
    </row>
    <row r="12" spans="1:15" x14ac:dyDescent="0.2">
      <c r="A12" s="3"/>
      <c r="B12" s="7">
        <v>2011</v>
      </c>
      <c r="C12" s="3">
        <v>2012</v>
      </c>
      <c r="D12" s="3">
        <v>2013</v>
      </c>
      <c r="E12" s="3">
        <v>2014</v>
      </c>
      <c r="F12" s="3">
        <v>2015</v>
      </c>
      <c r="G12" s="3">
        <v>2016</v>
      </c>
      <c r="H12" s="3">
        <v>2017</v>
      </c>
      <c r="I12" s="3">
        <v>2018</v>
      </c>
      <c r="J12" s="3">
        <v>2019</v>
      </c>
      <c r="K12" s="3">
        <v>2020</v>
      </c>
      <c r="L12" s="3">
        <v>2021</v>
      </c>
      <c r="M12" s="3">
        <v>2022</v>
      </c>
      <c r="N12" s="3">
        <v>2023</v>
      </c>
      <c r="O12" s="3">
        <v>2024</v>
      </c>
    </row>
    <row r="13" spans="1:15" x14ac:dyDescent="0.2">
      <c r="A13" s="36" t="s">
        <v>25</v>
      </c>
      <c r="B13" s="11">
        <v>14769.003000000001</v>
      </c>
      <c r="C13" s="11">
        <v>14909.261</v>
      </c>
      <c r="D13" s="11">
        <v>14904.712</v>
      </c>
      <c r="E13" s="11">
        <v>15138.14</v>
      </c>
      <c r="F13" s="11">
        <v>16356.737999999999</v>
      </c>
      <c r="G13" s="11">
        <v>16889.752</v>
      </c>
      <c r="H13" s="11">
        <v>18636.111000000001</v>
      </c>
      <c r="I13" s="11">
        <v>21071.899700000002</v>
      </c>
      <c r="J13" s="11">
        <v>24267.163</v>
      </c>
      <c r="K13" s="11">
        <v>27856.287</v>
      </c>
      <c r="L13" s="11">
        <v>29914.915000000001</v>
      </c>
      <c r="M13" s="11">
        <v>31551.644</v>
      </c>
      <c r="N13" s="390">
        <v>34080.205999999998</v>
      </c>
      <c r="O13" s="390">
        <v>35956.438999999998</v>
      </c>
    </row>
    <row r="14" spans="1:15" x14ac:dyDescent="0.2">
      <c r="A14" s="36" t="s">
        <v>26</v>
      </c>
      <c r="B14" s="11">
        <v>2062.2800000000002</v>
      </c>
      <c r="C14" s="11">
        <v>1912.375</v>
      </c>
      <c r="D14" s="11">
        <v>2009.296</v>
      </c>
      <c r="E14" s="11">
        <v>2299.4070000000002</v>
      </c>
      <c r="F14" s="11">
        <v>4409.991</v>
      </c>
      <c r="G14" s="11">
        <v>1192.5619999999999</v>
      </c>
      <c r="H14" s="11">
        <v>1361.5730000000001</v>
      </c>
      <c r="I14" s="11">
        <v>3075.1028999999999</v>
      </c>
      <c r="J14" s="11">
        <v>3013.68</v>
      </c>
      <c r="K14" s="11">
        <v>2762.4029999999998</v>
      </c>
      <c r="L14" s="11">
        <v>2528.19</v>
      </c>
      <c r="M14" s="11">
        <v>3132.2730000000001</v>
      </c>
      <c r="N14" s="390">
        <v>4589.9650000000001</v>
      </c>
      <c r="O14" s="390">
        <v>4066.8539999999998</v>
      </c>
    </row>
    <row r="15" spans="1:15" x14ac:dyDescent="0.2">
      <c r="A15" s="36" t="s">
        <v>25</v>
      </c>
      <c r="B15" s="9"/>
      <c r="C15" s="9"/>
      <c r="D15" s="290"/>
      <c r="E15" s="9"/>
      <c r="F15" s="290"/>
      <c r="G15" s="9"/>
      <c r="I15" s="9"/>
      <c r="J15" s="9">
        <f>'graf 2'!D34*100/'graf 2'!D36</f>
        <v>88.953127291557664</v>
      </c>
      <c r="K15" s="9">
        <f>'graf 2'!E34*100/'graf 2'!E36</f>
        <v>90.978049681420089</v>
      </c>
      <c r="L15" s="9">
        <f>'graf 2'!F34*100/'graf 2'!F36</f>
        <v>92.207311846384613</v>
      </c>
      <c r="M15" s="9">
        <f>'graf 2'!G34*100/'graf 2'!G36</f>
        <v>90.969090947830367</v>
      </c>
      <c r="N15" s="9">
        <f>'graf 2'!H34*100/'graf 2'!H36</f>
        <v>88.130476588789833</v>
      </c>
      <c r="O15" s="9">
        <f>'graf 2'!I34*100/'graf 2'!I36</f>
        <v>89.838782131195458</v>
      </c>
    </row>
    <row r="16" spans="1:15" x14ac:dyDescent="0.2">
      <c r="A16" s="36" t="s">
        <v>26</v>
      </c>
      <c r="B16" s="9"/>
      <c r="C16" s="9"/>
      <c r="D16" s="290"/>
      <c r="E16" s="9"/>
      <c r="F16" s="290"/>
      <c r="G16" s="9"/>
      <c r="I16" s="9"/>
      <c r="J16" s="9">
        <f>'graf 2'!D35*100/'graf 2'!D36</f>
        <v>11.046872708442331</v>
      </c>
      <c r="K16" s="9">
        <f>'graf 2'!E35*100/'graf 2'!E36</f>
        <v>9.0219503185799255</v>
      </c>
      <c r="L16" s="9">
        <f>'graf 2'!F35*100/'graf 2'!F36</f>
        <v>7.7926881536153827</v>
      </c>
      <c r="M16" s="9">
        <f>'graf 2'!G35*100/'graf 2'!G36</f>
        <v>9.0309090521696262</v>
      </c>
      <c r="N16" s="9">
        <f>'graf 2'!H35*100/'graf 2'!H36</f>
        <v>11.869523411210155</v>
      </c>
      <c r="O16" s="9">
        <f>'graf 2'!I35*100/'graf 2'!I36</f>
        <v>10.161217868804549</v>
      </c>
    </row>
    <row r="20" spans="1:21" x14ac:dyDescent="0.2">
      <c r="A20" s="3" t="s">
        <v>27</v>
      </c>
      <c r="B20" s="3"/>
      <c r="C20" s="3"/>
    </row>
    <row r="21" spans="1:21" x14ac:dyDescent="0.2">
      <c r="A21" s="38"/>
      <c r="B21" s="38"/>
      <c r="C21" s="3"/>
    </row>
    <row r="22" spans="1:21" x14ac:dyDescent="0.2">
      <c r="A22" s="38" t="s">
        <v>28</v>
      </c>
      <c r="B22" s="39" t="s">
        <v>16</v>
      </c>
      <c r="C22" s="3"/>
      <c r="R22" s="71"/>
      <c r="S22" s="72"/>
      <c r="T22" s="72"/>
      <c r="U22" s="73"/>
    </row>
    <row r="23" spans="1:21" x14ac:dyDescent="0.2">
      <c r="A23" s="38" t="s">
        <v>29</v>
      </c>
      <c r="B23" s="39" t="s">
        <v>17</v>
      </c>
      <c r="C23" s="3"/>
      <c r="R23" s="71"/>
      <c r="S23" s="72"/>
      <c r="T23" s="72"/>
      <c r="U23" s="73"/>
    </row>
    <row r="24" spans="1:21" x14ac:dyDescent="0.2">
      <c r="A24" s="38" t="s">
        <v>30</v>
      </c>
      <c r="B24" s="39" t="s">
        <v>18</v>
      </c>
      <c r="C24" s="3"/>
      <c r="R24" s="71"/>
      <c r="S24" s="72"/>
      <c r="T24" s="72"/>
      <c r="U24" s="73"/>
    </row>
    <row r="25" spans="1:21" x14ac:dyDescent="0.2">
      <c r="A25" s="38" t="s">
        <v>7</v>
      </c>
      <c r="B25" s="39" t="s">
        <v>15</v>
      </c>
      <c r="C25" s="3"/>
      <c r="R25" s="71"/>
      <c r="S25" s="72"/>
      <c r="T25" s="72"/>
      <c r="U25" s="73"/>
    </row>
    <row r="26" spans="1:21" x14ac:dyDescent="0.2">
      <c r="A26" s="38" t="s">
        <v>6</v>
      </c>
      <c r="B26" s="39" t="s">
        <v>19</v>
      </c>
      <c r="C26" s="3"/>
      <c r="R26" s="71"/>
      <c r="S26" s="72"/>
      <c r="T26" s="72"/>
      <c r="U26" s="73"/>
    </row>
    <row r="27" spans="1:21" x14ac:dyDescent="0.2">
      <c r="A27" s="38" t="s">
        <v>10</v>
      </c>
      <c r="B27" s="39"/>
      <c r="C27" s="3"/>
      <c r="O27" s="71"/>
      <c r="P27" s="72"/>
      <c r="R27" s="71"/>
      <c r="S27" s="72"/>
      <c r="T27" s="72"/>
      <c r="U27" s="73"/>
    </row>
    <row r="28" spans="1:21" x14ac:dyDescent="0.2">
      <c r="A28" s="3"/>
      <c r="B28" s="3"/>
      <c r="C28" s="3"/>
      <c r="O28" s="71"/>
      <c r="P28" s="72"/>
      <c r="R28" s="71"/>
      <c r="S28" s="72"/>
      <c r="T28" s="72"/>
      <c r="U28" s="73"/>
    </row>
    <row r="29" spans="1:21" x14ac:dyDescent="0.2">
      <c r="A29" s="3"/>
      <c r="B29" s="1">
        <v>2024</v>
      </c>
      <c r="C29" s="3"/>
      <c r="O29" s="71"/>
      <c r="P29" s="72"/>
      <c r="R29" s="71"/>
      <c r="S29" s="72"/>
      <c r="T29" s="72"/>
      <c r="U29" s="73"/>
    </row>
    <row r="30" spans="1:21" x14ac:dyDescent="0.2">
      <c r="A30" s="40" t="s">
        <v>31</v>
      </c>
      <c r="B30" s="1" t="s">
        <v>32</v>
      </c>
      <c r="C30" s="3"/>
      <c r="O30" s="71"/>
      <c r="P30" s="73"/>
      <c r="R30" s="71"/>
      <c r="S30" s="72"/>
      <c r="T30" s="72"/>
      <c r="U30" s="73"/>
    </row>
    <row r="31" spans="1:21" x14ac:dyDescent="0.2">
      <c r="A31" s="38" t="s">
        <v>7</v>
      </c>
      <c r="B31" s="70">
        <v>59276.52865</v>
      </c>
      <c r="C31" s="80">
        <f>B31/B36*100</f>
        <v>0.14550069862907747</v>
      </c>
      <c r="O31" s="71"/>
      <c r="P31" s="72"/>
      <c r="R31" s="71"/>
      <c r="S31" s="72"/>
      <c r="T31" s="72"/>
      <c r="U31" s="73"/>
    </row>
    <row r="32" spans="1:21" x14ac:dyDescent="0.2">
      <c r="A32" s="38" t="s">
        <v>5</v>
      </c>
      <c r="B32" s="75">
        <v>10877150.136849999</v>
      </c>
      <c r="C32" s="80">
        <f>B32/B36*100</f>
        <v>26.699150237857943</v>
      </c>
      <c r="O32" s="71"/>
      <c r="P32" s="72"/>
      <c r="R32" s="71"/>
      <c r="S32" s="72"/>
      <c r="T32" s="72"/>
      <c r="U32" s="73"/>
    </row>
    <row r="33" spans="1:31" x14ac:dyDescent="0.2">
      <c r="A33" s="38" t="s">
        <v>29</v>
      </c>
      <c r="B33" s="41">
        <v>1132351.1629599999</v>
      </c>
      <c r="C33" s="80">
        <f>B33/B36*100</f>
        <v>2.7794793159522904</v>
      </c>
      <c r="O33" s="71"/>
      <c r="P33" s="72"/>
      <c r="R33" s="71"/>
      <c r="S33" s="72"/>
      <c r="T33" s="72"/>
      <c r="U33" s="73"/>
    </row>
    <row r="34" spans="1:31" x14ac:dyDescent="0.2">
      <c r="A34" s="38" t="s">
        <v>30</v>
      </c>
      <c r="B34" s="41">
        <v>26850687.273390003</v>
      </c>
      <c r="C34" s="80">
        <f>B34/B36*100</f>
        <v>65.907937693465541</v>
      </c>
      <c r="O34" s="71"/>
      <c r="P34" s="72"/>
      <c r="R34" s="71"/>
      <c r="S34" s="72"/>
      <c r="T34" s="72"/>
      <c r="U34" s="73"/>
    </row>
    <row r="35" spans="1:31" x14ac:dyDescent="0.2">
      <c r="A35" s="38" t="s">
        <v>6</v>
      </c>
      <c r="B35" s="75">
        <v>1820221.51719</v>
      </c>
      <c r="C35" s="80">
        <f>B35/B36*100</f>
        <v>4.4679320540951473</v>
      </c>
      <c r="O35" s="71"/>
      <c r="P35" s="73"/>
    </row>
    <row r="36" spans="1:31" x14ac:dyDescent="0.2">
      <c r="A36" s="38" t="s">
        <v>10</v>
      </c>
      <c r="B36" s="41">
        <f>SUM(B31:B35)</f>
        <v>40739686.619040005</v>
      </c>
      <c r="C36" s="80">
        <f>SUM(C31:C35)</f>
        <v>100</v>
      </c>
      <c r="O36" s="71"/>
      <c r="P36" s="72"/>
    </row>
    <row r="37" spans="1:31" x14ac:dyDescent="0.2">
      <c r="O37" s="71"/>
      <c r="P37" s="72"/>
    </row>
    <row r="38" spans="1:31" x14ac:dyDescent="0.2">
      <c r="O38" s="71"/>
      <c r="P38" s="73"/>
    </row>
    <row r="39" spans="1:31" x14ac:dyDescent="0.2">
      <c r="A39" s="38" t="s">
        <v>33</v>
      </c>
      <c r="O39" s="71"/>
      <c r="P39" s="72"/>
    </row>
    <row r="40" spans="1:31" x14ac:dyDescent="0.2">
      <c r="O40" s="71"/>
      <c r="P40" s="72"/>
    </row>
    <row r="41" spans="1:31" ht="15" x14ac:dyDescent="0.2">
      <c r="A41" s="19"/>
      <c r="B41" s="19"/>
      <c r="C41" s="19"/>
      <c r="D41" s="33"/>
      <c r="E41" s="25"/>
      <c r="F41" s="19"/>
      <c r="G41" s="19"/>
      <c r="H41" s="19"/>
      <c r="I41" s="19"/>
      <c r="O41" s="71"/>
      <c r="P41" s="72"/>
    </row>
    <row r="42" spans="1:31" x14ac:dyDescent="0.2">
      <c r="A42" s="42" t="s">
        <v>2</v>
      </c>
      <c r="B42" s="1243">
        <v>2010</v>
      </c>
      <c r="C42" s="1244"/>
      <c r="D42" s="1242">
        <v>2011</v>
      </c>
      <c r="E42" s="1242"/>
      <c r="F42" s="1242">
        <v>2012</v>
      </c>
      <c r="G42" s="1242"/>
      <c r="H42" s="1242">
        <v>2013</v>
      </c>
      <c r="I42" s="1242"/>
      <c r="J42" s="1242">
        <v>2014</v>
      </c>
      <c r="K42" s="1242"/>
      <c r="L42" s="1242">
        <v>2015</v>
      </c>
      <c r="M42" s="1242"/>
      <c r="N42" s="1242">
        <v>2016</v>
      </c>
      <c r="O42" s="1242"/>
      <c r="P42" s="1242">
        <v>2017</v>
      </c>
      <c r="Q42" s="1242"/>
      <c r="R42" s="1242">
        <v>2018</v>
      </c>
      <c r="S42" s="1242"/>
      <c r="T42" s="1241">
        <v>2019</v>
      </c>
      <c r="U42" s="1241"/>
      <c r="V42" s="1241">
        <v>2020</v>
      </c>
      <c r="W42" s="1241"/>
      <c r="X42" s="1241">
        <v>2021</v>
      </c>
      <c r="Y42" s="1241"/>
      <c r="Z42" s="1241">
        <v>2022</v>
      </c>
      <c r="AA42" s="1241"/>
      <c r="AB42" s="1241">
        <v>2023</v>
      </c>
      <c r="AC42" s="1241"/>
      <c r="AD42" s="1241">
        <v>2024</v>
      </c>
      <c r="AE42" s="1241"/>
    </row>
    <row r="43" spans="1:31" ht="25.5" x14ac:dyDescent="0.2">
      <c r="A43" s="43" t="s">
        <v>34</v>
      </c>
      <c r="B43" s="44">
        <v>83174.53138</v>
      </c>
      <c r="C43" s="45">
        <f>B43*100/B56</f>
        <v>0.4977271057541624</v>
      </c>
      <c r="D43" s="46">
        <v>50249.629439999997</v>
      </c>
      <c r="E43" s="47">
        <f t="shared" ref="E43:E54" si="0">D43/$D$56*100</f>
        <v>0.29854901314190779</v>
      </c>
      <c r="F43" s="19"/>
      <c r="G43" s="46"/>
      <c r="H43" s="19"/>
      <c r="I43" s="46"/>
      <c r="J43" s="19"/>
      <c r="K43" s="46"/>
      <c r="L43" s="19"/>
      <c r="M43" s="46"/>
      <c r="N43" s="19"/>
      <c r="O43" s="46"/>
      <c r="P43" s="19"/>
      <c r="Q43" s="46"/>
      <c r="R43" s="19"/>
      <c r="S43" s="46"/>
      <c r="T43" s="82"/>
      <c r="U43" s="83"/>
      <c r="V43" s="82"/>
      <c r="W43" s="83"/>
      <c r="X43" s="82"/>
      <c r="Y43" s="83"/>
      <c r="Z43" s="82"/>
      <c r="AA43" s="83"/>
      <c r="AB43" s="82"/>
      <c r="AC43" s="83"/>
      <c r="AD43" s="82"/>
      <c r="AE43" s="83"/>
    </row>
    <row r="44" spans="1:31" x14ac:dyDescent="0.2">
      <c r="A44" s="48" t="s">
        <v>35</v>
      </c>
      <c r="B44" s="49">
        <v>193322.11895999999</v>
      </c>
      <c r="C44" s="50">
        <f t="shared" ref="C44:C55" si="1">B44/$B$56*100</f>
        <v>1.1568644529972063</v>
      </c>
      <c r="D44" s="51">
        <f>162931.94504+50249.62944</f>
        <v>213181.57447999998</v>
      </c>
      <c r="E44" s="25">
        <f t="shared" si="0"/>
        <v>1.2665794631786664</v>
      </c>
      <c r="F44" s="51">
        <v>170629.92</v>
      </c>
      <c r="G44" s="25">
        <f t="shared" ref="G44:G54" si="2">F44/$F$56*100</f>
        <v>1.0143479305618779</v>
      </c>
      <c r="H44" s="51">
        <v>152934.28</v>
      </c>
      <c r="I44" s="25">
        <f t="shared" ref="I44:I54" si="3">H44/$H$56*100</f>
        <v>0.90418709538929842</v>
      </c>
      <c r="J44" s="51">
        <v>136507.53864000004</v>
      </c>
      <c r="K44" s="25">
        <f t="shared" ref="K44:K54" si="4">J44/$H$56*100</f>
        <v>0.8070679435744823</v>
      </c>
      <c r="L44" s="51">
        <v>102520.63812</v>
      </c>
      <c r="M44" s="74">
        <f t="shared" ref="M44:M54" si="5">L44/$L$56*100</f>
        <v>0.4936773399203403</v>
      </c>
      <c r="N44" s="51">
        <v>150763.94</v>
      </c>
      <c r="O44" s="74">
        <f t="shared" ref="O44:O54" si="6">N44/$N$56*100</f>
        <v>0.83376461661892298</v>
      </c>
      <c r="P44" s="51">
        <v>160334.31792999999</v>
      </c>
      <c r="Q44" s="74">
        <f t="shared" ref="Q44:Q54" si="7">P44/$P$56*100</f>
        <v>0.80176443201973213</v>
      </c>
      <c r="R44" s="51">
        <v>185849.80342000004</v>
      </c>
      <c r="S44" s="74">
        <f t="shared" ref="S44:S54" si="8">R44/$R$56*100</f>
        <v>0.7696599308414197</v>
      </c>
      <c r="T44" s="84">
        <v>202777.63847000001</v>
      </c>
      <c r="U44" s="85">
        <f t="shared" ref="U44:U54" si="9">T44/$T$56*100</f>
        <v>0.7432968148385638</v>
      </c>
      <c r="V44" s="84">
        <v>226989.53388999999</v>
      </c>
      <c r="W44" s="85">
        <f t="shared" ref="W44:W54" si="10">V44/$V$56*100</f>
        <v>0.74134306156302343</v>
      </c>
      <c r="X44" s="84">
        <v>215162.17833999998</v>
      </c>
      <c r="Y44" s="85">
        <f t="shared" ref="Y44:Y55" si="11">X44/$X$56*100</f>
        <v>0.66319847464699044</v>
      </c>
      <c r="Z44" s="84">
        <v>352193.48073999997</v>
      </c>
      <c r="AA44" s="85">
        <f t="shared" ref="AA44:AA55" si="12">Z44/$Z$56*100</f>
        <v>1.0154374644612725</v>
      </c>
      <c r="AB44" s="84">
        <v>307279.49082000001</v>
      </c>
      <c r="AC44" s="85">
        <f>AB44/$AB$56*100</f>
        <v>0.79461630965252694</v>
      </c>
      <c r="AD44" s="84">
        <v>324288.78821999999</v>
      </c>
      <c r="AE44" s="85">
        <f>AD44/$AD$56*100</f>
        <v>0.81025013053238548</v>
      </c>
    </row>
    <row r="45" spans="1:31" x14ac:dyDescent="0.2">
      <c r="A45" s="48" t="s">
        <v>2980</v>
      </c>
      <c r="B45" s="49">
        <v>2894007.1503900001</v>
      </c>
      <c r="C45" s="50">
        <f t="shared" si="1"/>
        <v>17.318111435032719</v>
      </c>
      <c r="D45" s="51">
        <v>3160888.4401600002</v>
      </c>
      <c r="E45" s="25">
        <f t="shared" si="0"/>
        <v>18.77984245810654</v>
      </c>
      <c r="F45" s="51">
        <v>3205307.55</v>
      </c>
      <c r="G45" s="25">
        <f t="shared" si="2"/>
        <v>19.054671538009647</v>
      </c>
      <c r="H45" s="51">
        <v>3020238.37</v>
      </c>
      <c r="I45" s="25">
        <f t="shared" si="3"/>
        <v>17.8564319206499</v>
      </c>
      <c r="J45" s="51">
        <v>3424360.5140899993</v>
      </c>
      <c r="K45" s="25">
        <f t="shared" si="4"/>
        <v>20.245706762413509</v>
      </c>
      <c r="L45" s="51">
        <v>3703631.5427000001</v>
      </c>
      <c r="M45" s="74">
        <f t="shared" si="5"/>
        <v>17.83444779094204</v>
      </c>
      <c r="N45" s="51">
        <v>2365106.6800000002</v>
      </c>
      <c r="O45" s="74">
        <f t="shared" si="6"/>
        <v>13.079667885523913</v>
      </c>
      <c r="P45" s="51">
        <v>2678202.1603299994</v>
      </c>
      <c r="Q45" s="74">
        <f t="shared" si="7"/>
        <v>13.39256162768897</v>
      </c>
      <c r="R45" s="51">
        <v>3246553.3547900007</v>
      </c>
      <c r="S45" s="74">
        <f t="shared" si="8"/>
        <v>13.444953852728968</v>
      </c>
      <c r="T45" s="84">
        <v>3593030.4164900002</v>
      </c>
      <c r="U45" s="85">
        <f t="shared" si="9"/>
        <v>13.170525529077068</v>
      </c>
      <c r="V45" s="84">
        <v>3589743.5419000001</v>
      </c>
      <c r="W45" s="85">
        <f t="shared" si="10"/>
        <v>11.724027191790617</v>
      </c>
      <c r="X45" s="84">
        <v>3597149.7530000005</v>
      </c>
      <c r="Y45" s="85">
        <f t="shared" si="11"/>
        <v>11.08756310087467</v>
      </c>
      <c r="Z45" s="84">
        <v>4108422.8822400002</v>
      </c>
      <c r="AA45" s="85">
        <f t="shared" si="12"/>
        <v>11.845325772955588</v>
      </c>
      <c r="AB45" s="84">
        <v>4582507.5481900005</v>
      </c>
      <c r="AC45" s="85">
        <f t="shared" ref="AC45:AC55" si="13">AB45/$AB$56*100</f>
        <v>11.850238449629009</v>
      </c>
      <c r="AD45" s="84">
        <v>5220970.9373199996</v>
      </c>
      <c r="AE45" s="85">
        <f t="shared" ref="AE45:AE55" si="14">AD45/$AD$56*100</f>
        <v>13.044830833311011</v>
      </c>
    </row>
    <row r="46" spans="1:31" x14ac:dyDescent="0.2">
      <c r="A46" s="48" t="s">
        <v>36</v>
      </c>
      <c r="B46" s="49">
        <v>10967763.668959999</v>
      </c>
      <c r="C46" s="50">
        <f t="shared" si="1"/>
        <v>65.632510060162048</v>
      </c>
      <c r="D46" s="51">
        <v>11128361.640380001</v>
      </c>
      <c r="E46" s="25">
        <f t="shared" si="0"/>
        <v>66.117132059426226</v>
      </c>
      <c r="F46" s="51">
        <v>11225454</v>
      </c>
      <c r="G46" s="25">
        <f t="shared" si="2"/>
        <v>66.732235674244905</v>
      </c>
      <c r="H46" s="51">
        <v>11254915.52</v>
      </c>
      <c r="I46" s="25">
        <f t="shared" si="3"/>
        <v>66.541977200145936</v>
      </c>
      <c r="J46" s="51">
        <v>11269262.00909997</v>
      </c>
      <c r="K46" s="25">
        <f t="shared" si="4"/>
        <v>66.626797361514178</v>
      </c>
      <c r="L46" s="51">
        <v>11831940.61582</v>
      </c>
      <c r="M46" s="74">
        <f t="shared" si="5"/>
        <v>56.975464417968169</v>
      </c>
      <c r="N46" s="51">
        <v>11706822.68</v>
      </c>
      <c r="O46" s="74">
        <f t="shared" si="6"/>
        <v>64.741837627856583</v>
      </c>
      <c r="P46" s="51">
        <v>12783550.443320023</v>
      </c>
      <c r="Q46" s="74">
        <f t="shared" si="7"/>
        <v>63.925154593908182</v>
      </c>
      <c r="R46" s="51">
        <v>14697233.332829975</v>
      </c>
      <c r="S46" s="74">
        <f t="shared" si="8"/>
        <v>60.865663467733377</v>
      </c>
      <c r="T46" s="84">
        <v>17062378.578159999</v>
      </c>
      <c r="U46" s="85">
        <f t="shared" si="9"/>
        <v>62.543442888513432</v>
      </c>
      <c r="V46" s="84">
        <v>18903080.660780001</v>
      </c>
      <c r="W46" s="85">
        <f t="shared" si="10"/>
        <v>61.737065361024548</v>
      </c>
      <c r="X46" s="84">
        <v>20815927.305050012</v>
      </c>
      <c r="Y46" s="85">
        <f t="shared" si="11"/>
        <v>64.161328647904639</v>
      </c>
      <c r="Z46" s="84">
        <v>22005871.477079995</v>
      </c>
      <c r="AA46" s="85">
        <f t="shared" si="12"/>
        <v>63.446905061945046</v>
      </c>
      <c r="AB46" s="84">
        <v>23826280.912259988</v>
      </c>
      <c r="AC46" s="85">
        <f t="shared" si="13"/>
        <v>61.614106951039616</v>
      </c>
      <c r="AD46" s="84">
        <v>24019833.757859994</v>
      </c>
      <c r="AE46" s="85">
        <f t="shared" si="14"/>
        <v>60.014635549068196</v>
      </c>
    </row>
    <row r="47" spans="1:31" x14ac:dyDescent="0.2">
      <c r="A47" s="48" t="s">
        <v>37</v>
      </c>
      <c r="B47" s="49">
        <v>248565.56529999999</v>
      </c>
      <c r="C47" s="50">
        <f t="shared" si="1"/>
        <v>1.4874483493232549</v>
      </c>
      <c r="D47" s="51">
        <v>236770.85819999999</v>
      </c>
      <c r="E47" s="25">
        <f t="shared" si="0"/>
        <v>1.4067308922302888</v>
      </c>
      <c r="F47" s="51">
        <v>234957.19</v>
      </c>
      <c r="G47" s="25">
        <f t="shared" si="2"/>
        <v>1.3967558529426372</v>
      </c>
      <c r="H47" s="51">
        <v>275024.78000000003</v>
      </c>
      <c r="I47" s="25">
        <f t="shared" si="3"/>
        <v>1.6260177704323771</v>
      </c>
      <c r="J47" s="51">
        <v>241199.77121000001</v>
      </c>
      <c r="K47" s="25">
        <f t="shared" si="4"/>
        <v>1.4260355529115725</v>
      </c>
      <c r="L47" s="51">
        <v>293797.01584000001</v>
      </c>
      <c r="M47" s="74">
        <f t="shared" si="5"/>
        <v>1.4147486000492453</v>
      </c>
      <c r="N47" s="51">
        <v>284089.3</v>
      </c>
      <c r="O47" s="74">
        <f t="shared" si="6"/>
        <v>1.5710892558262819</v>
      </c>
      <c r="P47" s="51">
        <v>342982.99139999988</v>
      </c>
      <c r="Q47" s="74">
        <f t="shared" si="7"/>
        <v>1.7151135629760033</v>
      </c>
      <c r="R47" s="51">
        <v>421572.51356999989</v>
      </c>
      <c r="S47" s="74">
        <f t="shared" si="8"/>
        <v>1.7458585678762808</v>
      </c>
      <c r="T47" s="84">
        <v>600387.53191999998</v>
      </c>
      <c r="U47" s="85">
        <f t="shared" si="9"/>
        <v>2.2007660386623229</v>
      </c>
      <c r="V47" s="84">
        <v>723281.56709999999</v>
      </c>
      <c r="W47" s="85">
        <f t="shared" si="10"/>
        <v>2.3622224431980192</v>
      </c>
      <c r="X47" s="84">
        <v>558724.8990199999</v>
      </c>
      <c r="Y47" s="85">
        <f t="shared" si="11"/>
        <v>1.7221683831059775</v>
      </c>
      <c r="Z47" s="84">
        <v>516684.38358999998</v>
      </c>
      <c r="AA47" s="85">
        <f t="shared" si="12"/>
        <v>1.4896944693496066</v>
      </c>
      <c r="AB47" s="84">
        <v>629461.78288000007</v>
      </c>
      <c r="AC47" s="85">
        <f t="shared" si="13"/>
        <v>1.6277708533186961</v>
      </c>
      <c r="AD47" s="84">
        <v>756159.37858999998</v>
      </c>
      <c r="AE47" s="85">
        <f t="shared" si="14"/>
        <v>1.8892982349737895</v>
      </c>
    </row>
    <row r="48" spans="1:31" x14ac:dyDescent="0.2">
      <c r="A48" s="48" t="s">
        <v>38</v>
      </c>
      <c r="B48" s="49">
        <v>766615.17020000005</v>
      </c>
      <c r="C48" s="50">
        <f t="shared" si="1"/>
        <v>4.587523891750247</v>
      </c>
      <c r="D48" s="51">
        <v>865105.31169999996</v>
      </c>
      <c r="E48" s="25">
        <f t="shared" si="0"/>
        <v>5.1398655064760126</v>
      </c>
      <c r="F48" s="51">
        <v>788177.4</v>
      </c>
      <c r="G48" s="25">
        <f t="shared" si="2"/>
        <v>4.6854977990122801</v>
      </c>
      <c r="H48" s="51">
        <v>936978.72</v>
      </c>
      <c r="I48" s="25">
        <f t="shared" si="3"/>
        <v>5.5396610052264457</v>
      </c>
      <c r="J48" s="51">
        <v>915316.71375999972</v>
      </c>
      <c r="K48" s="25">
        <f t="shared" si="4"/>
        <v>5.4115896107526194</v>
      </c>
      <c r="L48" s="51">
        <v>1179862.43521</v>
      </c>
      <c r="M48" s="74">
        <f t="shared" si="5"/>
        <v>5.6815033457422226</v>
      </c>
      <c r="N48" s="51">
        <v>873728.39</v>
      </c>
      <c r="O48" s="74">
        <f t="shared" si="6"/>
        <v>4.8319499750233303</v>
      </c>
      <c r="P48" s="51">
        <v>903239.35944999999</v>
      </c>
      <c r="Q48" s="74">
        <f t="shared" si="7"/>
        <v>4.5167198224117335</v>
      </c>
      <c r="R48" s="51">
        <v>1409885.7809699995</v>
      </c>
      <c r="S48" s="74">
        <f t="shared" si="8"/>
        <v>5.8387610463240094</v>
      </c>
      <c r="T48" s="84">
        <v>1420948.2523399999</v>
      </c>
      <c r="U48" s="85">
        <f t="shared" si="9"/>
        <v>5.2085936002800599</v>
      </c>
      <c r="V48" s="84">
        <v>2161827.0943700001</v>
      </c>
      <c r="W48" s="85">
        <f t="shared" si="10"/>
        <v>7.0604819933539495</v>
      </c>
      <c r="X48" s="84">
        <v>1746465.7994000001</v>
      </c>
      <c r="Y48" s="85">
        <f t="shared" si="11"/>
        <v>5.3831647509858405</v>
      </c>
      <c r="Z48" s="84">
        <v>1446796.9421400002</v>
      </c>
      <c r="AA48" s="85">
        <f t="shared" si="12"/>
        <v>4.171377094857478</v>
      </c>
      <c r="AB48" s="84">
        <v>1983432.8332499997</v>
      </c>
      <c r="AC48" s="85">
        <f t="shared" si="13"/>
        <v>5.1291027402932308</v>
      </c>
      <c r="AD48" s="84">
        <v>1922902.1225100001</v>
      </c>
      <c r="AE48" s="85">
        <f t="shared" si="14"/>
        <v>4.8044574846903068</v>
      </c>
    </row>
    <row r="49" spans="1:31" x14ac:dyDescent="0.2">
      <c r="A49" s="48" t="s">
        <v>39</v>
      </c>
      <c r="B49" s="49">
        <v>213775.03271</v>
      </c>
      <c r="C49" s="50">
        <f t="shared" si="1"/>
        <v>1.2792573224985413</v>
      </c>
      <c r="D49" s="51">
        <v>121887.85522</v>
      </c>
      <c r="E49" s="25">
        <f t="shared" si="0"/>
        <v>0.72417447243795507</v>
      </c>
      <c r="F49" s="51">
        <v>112075.19</v>
      </c>
      <c r="G49" s="25">
        <f t="shared" si="2"/>
        <v>0.66625617033536244</v>
      </c>
      <c r="H49" s="51">
        <v>105883.17</v>
      </c>
      <c r="I49" s="25">
        <f t="shared" si="3"/>
        <v>0.62600874004775975</v>
      </c>
      <c r="J49" s="51">
        <v>105517.00181999995</v>
      </c>
      <c r="K49" s="25">
        <f t="shared" si="4"/>
        <v>0.62384385887724503</v>
      </c>
      <c r="L49" s="51">
        <v>104008.06471000001</v>
      </c>
      <c r="M49" s="74">
        <f t="shared" si="5"/>
        <v>0.50083988607439833</v>
      </c>
      <c r="N49" s="51">
        <v>356383.01</v>
      </c>
      <c r="O49" s="74">
        <f t="shared" si="6"/>
        <v>1.9708926663905693</v>
      </c>
      <c r="P49" s="51">
        <v>371824.37521000026</v>
      </c>
      <c r="Q49" s="74">
        <f t="shared" si="7"/>
        <v>1.859337182770137</v>
      </c>
      <c r="R49" s="51">
        <v>690805.45177000004</v>
      </c>
      <c r="S49" s="74">
        <f t="shared" si="8"/>
        <v>2.8608331375665967</v>
      </c>
      <c r="T49" s="84">
        <v>489877.91125</v>
      </c>
      <c r="U49" s="85">
        <f t="shared" si="9"/>
        <v>1.7956846417548362</v>
      </c>
      <c r="V49" s="84">
        <v>509416.22888000001</v>
      </c>
      <c r="W49" s="85">
        <f t="shared" si="10"/>
        <v>1.6637427297013649</v>
      </c>
      <c r="X49" s="84">
        <v>423504.61832999997</v>
      </c>
      <c r="Y49" s="85">
        <f t="shared" si="11"/>
        <v>1.3053763400674627</v>
      </c>
      <c r="Z49" s="84">
        <v>371311.85941999999</v>
      </c>
      <c r="AA49" s="85">
        <f t="shared" si="12"/>
        <v>1.0705592058706808</v>
      </c>
      <c r="AB49" s="84">
        <v>438517.67853999999</v>
      </c>
      <c r="AC49" s="85">
        <f t="shared" si="13"/>
        <v>1.1339946525847604</v>
      </c>
      <c r="AD49" s="84">
        <v>291024.87933999998</v>
      </c>
      <c r="AE49" s="85">
        <f t="shared" si="14"/>
        <v>0.72713875730244548</v>
      </c>
    </row>
    <row r="50" spans="1:31" x14ac:dyDescent="0.2">
      <c r="A50" s="48" t="s">
        <v>40</v>
      </c>
      <c r="B50" s="49">
        <v>381553.26222999999</v>
      </c>
      <c r="C50" s="50">
        <f t="shared" si="1"/>
        <v>2.2832638519254962</v>
      </c>
      <c r="D50" s="51">
        <v>315243.35417000001</v>
      </c>
      <c r="E50" s="25">
        <f t="shared" si="0"/>
        <v>1.8729609220178645</v>
      </c>
      <c r="F50" s="51">
        <v>359355.38</v>
      </c>
      <c r="G50" s="25">
        <f t="shared" si="2"/>
        <v>2.1362688679645236</v>
      </c>
      <c r="H50" s="51">
        <v>399369.52</v>
      </c>
      <c r="I50" s="25">
        <f t="shared" si="3"/>
        <v>2.3611760965286419</v>
      </c>
      <c r="J50" s="51">
        <v>438171.60368000006</v>
      </c>
      <c r="K50" s="25">
        <f t="shared" si="4"/>
        <v>2.5905840705791405</v>
      </c>
      <c r="L50" s="51">
        <v>1607572.18295</v>
      </c>
      <c r="M50" s="74">
        <f t="shared" si="5"/>
        <v>7.7410946084802879</v>
      </c>
      <c r="N50" s="51">
        <v>1419728.21</v>
      </c>
      <c r="O50" s="74">
        <f t="shared" si="6"/>
        <v>7.8514739447225894</v>
      </c>
      <c r="P50" s="51">
        <v>1789027.1574599994</v>
      </c>
      <c r="Q50" s="74">
        <f t="shared" si="7"/>
        <v>8.9461717322115941</v>
      </c>
      <c r="R50" s="51">
        <v>2342195.1815199992</v>
      </c>
      <c r="S50" s="74">
        <f t="shared" si="8"/>
        <v>9.6997346688169497</v>
      </c>
      <c r="T50" s="84">
        <v>2722076.4213100001</v>
      </c>
      <c r="U50" s="85">
        <f t="shared" si="9"/>
        <v>9.9779775964114439</v>
      </c>
      <c r="V50" s="84">
        <v>3330352.53144</v>
      </c>
      <c r="W50" s="85">
        <f t="shared" si="10"/>
        <v>10.87686158665954</v>
      </c>
      <c r="X50" s="84">
        <v>3764099.6663600001</v>
      </c>
      <c r="Y50" s="85">
        <f t="shared" si="11"/>
        <v>11.602155994184372</v>
      </c>
      <c r="Z50" s="84">
        <v>4028365.3552000001</v>
      </c>
      <c r="AA50" s="85">
        <f t="shared" si="12"/>
        <v>11.614505451983916</v>
      </c>
      <c r="AB50" s="84">
        <v>4319599.3240699992</v>
      </c>
      <c r="AC50" s="85">
        <f t="shared" si="13"/>
        <v>11.170365014958705</v>
      </c>
      <c r="AD50" s="84">
        <v>4487498.3047500011</v>
      </c>
      <c r="AE50" s="85">
        <f t="shared" si="14"/>
        <v>11.212216454183606</v>
      </c>
    </row>
    <row r="51" spans="1:31" x14ac:dyDescent="0.2">
      <c r="A51" s="48" t="s">
        <v>41</v>
      </c>
      <c r="B51" s="49">
        <v>399929.06897999998</v>
      </c>
      <c r="C51" s="50">
        <f t="shared" si="1"/>
        <v>2.3932270456799554</v>
      </c>
      <c r="D51" s="51">
        <v>139976.92131999999</v>
      </c>
      <c r="E51" s="25">
        <f t="shared" si="0"/>
        <v>0.83164736115372384</v>
      </c>
      <c r="F51" s="51">
        <v>102493.72</v>
      </c>
      <c r="G51" s="25">
        <f t="shared" si="2"/>
        <v>0.60929696724694327</v>
      </c>
      <c r="H51" s="51">
        <v>95560.13</v>
      </c>
      <c r="I51" s="25">
        <f t="shared" si="3"/>
        <v>0.56497625241197569</v>
      </c>
      <c r="J51" s="51">
        <v>85425.741780000026</v>
      </c>
      <c r="K51" s="25">
        <f t="shared" si="4"/>
        <v>0.50505912298756339</v>
      </c>
      <c r="L51" s="51">
        <v>1123194.92481</v>
      </c>
      <c r="M51" s="74">
        <f t="shared" si="5"/>
        <v>5.4086269151309052</v>
      </c>
      <c r="N51" s="51">
        <v>129961.47</v>
      </c>
      <c r="O51" s="74">
        <f t="shared" si="6"/>
        <v>0.71872143438133584</v>
      </c>
      <c r="P51" s="51">
        <v>192331.81790000017</v>
      </c>
      <c r="Q51" s="74">
        <f t="shared" si="7"/>
        <v>0.961770460178339</v>
      </c>
      <c r="R51" s="51">
        <v>268164.53679000016</v>
      </c>
      <c r="S51" s="74">
        <f t="shared" si="8"/>
        <v>1.1105499981266154</v>
      </c>
      <c r="T51" s="84">
        <v>211180.37865</v>
      </c>
      <c r="U51" s="85">
        <f t="shared" si="9"/>
        <v>0.77409769633040559</v>
      </c>
      <c r="V51" s="84">
        <v>236659.60907999999</v>
      </c>
      <c r="W51" s="85">
        <f t="shared" si="10"/>
        <v>0.77292532451605134</v>
      </c>
      <c r="X51" s="84">
        <v>218836.48074999996</v>
      </c>
      <c r="Y51" s="85">
        <f t="shared" si="11"/>
        <v>0.67452384684996713</v>
      </c>
      <c r="Z51" s="84">
        <v>524021.40406000003</v>
      </c>
      <c r="AA51" s="85">
        <f t="shared" si="12"/>
        <v>1.5108484255418204</v>
      </c>
      <c r="AB51" s="84">
        <v>956573.25766</v>
      </c>
      <c r="AC51" s="85">
        <f t="shared" si="13"/>
        <v>2.4736721278913665</v>
      </c>
      <c r="AD51" s="84">
        <v>1278906.1947300001</v>
      </c>
      <c r="AE51" s="85">
        <f t="shared" si="14"/>
        <v>3.1954046789791262</v>
      </c>
    </row>
    <row r="52" spans="1:31" x14ac:dyDescent="0.2">
      <c r="A52" s="48" t="s">
        <v>0</v>
      </c>
      <c r="B52" s="49">
        <v>76871.565239999996</v>
      </c>
      <c r="C52" s="50">
        <f t="shared" si="1"/>
        <v>0.46000934477038308</v>
      </c>
      <c r="D52" s="51">
        <v>51297.90137</v>
      </c>
      <c r="E52" s="25">
        <f t="shared" si="0"/>
        <v>0.30477712972094745</v>
      </c>
      <c r="F52" s="51">
        <v>52372.1</v>
      </c>
      <c r="G52" s="25">
        <f t="shared" si="2"/>
        <v>0.31133772584655561</v>
      </c>
      <c r="H52" s="51">
        <v>52603.28</v>
      </c>
      <c r="I52" s="25">
        <f t="shared" si="3"/>
        <v>0.31100422319410648</v>
      </c>
      <c r="J52" s="51">
        <v>69100.06084000002</v>
      </c>
      <c r="K52" s="25">
        <f t="shared" si="4"/>
        <v>0.40853746656500706</v>
      </c>
      <c r="L52" s="51">
        <v>59088.62081</v>
      </c>
      <c r="M52" s="74">
        <f t="shared" si="5"/>
        <v>0.2845350329062355</v>
      </c>
      <c r="N52" s="51">
        <v>71723.259999999995</v>
      </c>
      <c r="O52" s="74">
        <f t="shared" si="6"/>
        <v>0.3966486706075692</v>
      </c>
      <c r="P52" s="51">
        <v>94450.725099999996</v>
      </c>
      <c r="Q52" s="74">
        <f t="shared" si="7"/>
        <v>0.47230831765358522</v>
      </c>
      <c r="R52" s="51">
        <v>98110.852129999912</v>
      </c>
      <c r="S52" s="74">
        <f t="shared" si="8"/>
        <v>0.40630654579988829</v>
      </c>
      <c r="T52" s="84">
        <v>95463.443610000002</v>
      </c>
      <c r="U52" s="85">
        <f t="shared" si="9"/>
        <v>0.3499284936160833</v>
      </c>
      <c r="V52" s="84">
        <v>107537.17107</v>
      </c>
      <c r="W52" s="85">
        <f t="shared" si="10"/>
        <v>0.35121414748353091</v>
      </c>
      <c r="X52" s="84">
        <v>86002.397209999996</v>
      </c>
      <c r="Y52" s="85">
        <f t="shared" si="11"/>
        <v>0.26508682467197869</v>
      </c>
      <c r="Z52" s="84">
        <v>99905.59057</v>
      </c>
      <c r="AA52" s="85">
        <f t="shared" si="12"/>
        <v>0.28804587569523682</v>
      </c>
      <c r="AB52" s="84">
        <v>115894.24838</v>
      </c>
      <c r="AC52" s="85">
        <f t="shared" si="13"/>
        <v>0.2996993379282018</v>
      </c>
      <c r="AD52" s="84">
        <v>171397.14956000002</v>
      </c>
      <c r="AE52" s="85">
        <f t="shared" si="14"/>
        <v>0.42824349113684201</v>
      </c>
    </row>
    <row r="53" spans="1:31" ht="38.25" x14ac:dyDescent="0.2">
      <c r="A53" s="48" t="s">
        <v>42</v>
      </c>
      <c r="B53" s="49">
        <f>430349.32014+35823.68138</f>
        <v>466173.00152000005</v>
      </c>
      <c r="C53" s="50">
        <f t="shared" si="1"/>
        <v>2.7896392679054296</v>
      </c>
      <c r="D53" s="51">
        <f>451273.4481+32994.27057</f>
        <v>484267.71866999997</v>
      </c>
      <c r="E53" s="25">
        <f t="shared" si="0"/>
        <v>2.8771883716683488</v>
      </c>
      <c r="F53" s="51">
        <f>31321.99+386401.55+9323.81</f>
        <v>427047.35</v>
      </c>
      <c r="G53" s="25">
        <f t="shared" si="2"/>
        <v>2.5386790061463662</v>
      </c>
      <c r="H53" s="51">
        <f>39550.96+422326.06+9783.82</f>
        <v>471660.84</v>
      </c>
      <c r="I53" s="25">
        <f t="shared" si="3"/>
        <v>2.7885811142438222</v>
      </c>
      <c r="J53" s="51">
        <v>489313.23398000002</v>
      </c>
      <c r="K53" s="25">
        <f t="shared" si="4"/>
        <v>2.8929466419688277</v>
      </c>
      <c r="L53" s="51">
        <v>507481.09860999999</v>
      </c>
      <c r="M53" s="74">
        <f t="shared" si="5"/>
        <v>2.4437218048564047</v>
      </c>
      <c r="N53" s="51">
        <v>499079.58</v>
      </c>
      <c r="O53" s="74">
        <f t="shared" si="6"/>
        <v>2.7600425849910337</v>
      </c>
      <c r="P53" s="51">
        <v>521930.58658999961</v>
      </c>
      <c r="Q53" s="74">
        <f t="shared" si="7"/>
        <v>2.6099551594048229</v>
      </c>
      <c r="R53" s="51">
        <v>589166.3865299992</v>
      </c>
      <c r="S53" s="74">
        <f t="shared" si="8"/>
        <v>2.4399152001576447</v>
      </c>
      <c r="T53" s="84">
        <v>625576.73152000003</v>
      </c>
      <c r="U53" s="85">
        <f t="shared" si="9"/>
        <v>2.293098960439508</v>
      </c>
      <c r="V53" s="84">
        <v>599238.56732999999</v>
      </c>
      <c r="W53" s="85">
        <f t="shared" si="10"/>
        <v>1.9571006050276452</v>
      </c>
      <c r="X53" s="84">
        <v>628327.26066999987</v>
      </c>
      <c r="Y53" s="85">
        <f t="shared" si="11"/>
        <v>1.9367050662453613</v>
      </c>
      <c r="Z53" s="84">
        <v>661630.77090000012</v>
      </c>
      <c r="AA53" s="85">
        <f t="shared" si="12"/>
        <v>1.9076011032362907</v>
      </c>
      <c r="AB53" s="84">
        <v>739907.96994999994</v>
      </c>
      <c r="AC53" s="85">
        <f t="shared" si="13"/>
        <v>1.9133816545815956</v>
      </c>
      <c r="AD53" s="84">
        <v>752811.75838000013</v>
      </c>
      <c r="AE53" s="85">
        <f t="shared" si="14"/>
        <v>1.880934055234448</v>
      </c>
    </row>
    <row r="54" spans="1:31" x14ac:dyDescent="0.2">
      <c r="A54" s="48" t="s">
        <v>43</v>
      </c>
      <c r="B54" s="49">
        <f>75957.46069+132.36893+15458.24245+9484.2016+1262.48</f>
        <v>102294.75367000001</v>
      </c>
      <c r="C54" s="50">
        <f t="shared" si="1"/>
        <v>0.61214497795471778</v>
      </c>
      <c r="D54" s="51">
        <f>87484.79424+28.97847+15664.34798+8819.592+2303.76</f>
        <v>114301.47269000001</v>
      </c>
      <c r="E54" s="25">
        <f t="shared" si="0"/>
        <v>0.6791013635834332</v>
      </c>
      <c r="F54" s="51">
        <f>16528.64+4146+122995.86+96.03</f>
        <v>143766.53</v>
      </c>
      <c r="G54" s="25">
        <f t="shared" si="2"/>
        <v>0.8546524676889149</v>
      </c>
      <c r="H54" s="51">
        <f>130268.94+17209.7+1230.7+130.31</f>
        <v>148839.65000000002</v>
      </c>
      <c r="I54" s="25">
        <f t="shared" si="3"/>
        <v>0.87997858172974563</v>
      </c>
      <c r="J54" s="51">
        <v>263372.63772</v>
      </c>
      <c r="K54" s="25">
        <f t="shared" si="4"/>
        <v>1.557127285688106</v>
      </c>
      <c r="L54" s="51">
        <v>253632.42847000001</v>
      </c>
      <c r="M54" s="74">
        <f t="shared" si="5"/>
        <v>1.2213402579297716</v>
      </c>
      <c r="N54" s="51">
        <v>224927.96</v>
      </c>
      <c r="O54" s="74">
        <f t="shared" si="6"/>
        <v>1.2439113380578701</v>
      </c>
      <c r="P54" s="51">
        <v>159810.11399000001</v>
      </c>
      <c r="Q54" s="74">
        <f t="shared" si="7"/>
        <v>0.79914310877688099</v>
      </c>
      <c r="R54" s="51">
        <v>197465.39379999999</v>
      </c>
      <c r="S54" s="74">
        <f t="shared" si="8"/>
        <v>0.81776358402823257</v>
      </c>
      <c r="T54" s="84">
        <v>257145.88326999999</v>
      </c>
      <c r="U54" s="85">
        <f t="shared" si="9"/>
        <v>0.94258774007626944</v>
      </c>
      <c r="V54" s="84">
        <v>230563.49867999999</v>
      </c>
      <c r="W54" s="85">
        <f t="shared" si="10"/>
        <v>0.75301555568172152</v>
      </c>
      <c r="X54" s="84">
        <v>352604.44253</v>
      </c>
      <c r="Y54" s="85">
        <f t="shared" si="11"/>
        <v>1.0868393796893199</v>
      </c>
      <c r="Z54" s="84">
        <v>493809.54483000003</v>
      </c>
      <c r="AA54" s="85">
        <f t="shared" si="12"/>
        <v>1.4237421745438932</v>
      </c>
      <c r="AB54" s="84">
        <v>628813.60970999999</v>
      </c>
      <c r="AC54" s="85">
        <f t="shared" si="13"/>
        <v>1.6260946953330566</v>
      </c>
      <c r="AD54" s="84">
        <v>609185.12996000005</v>
      </c>
      <c r="AE54" s="85">
        <f t="shared" si="14"/>
        <v>1.5220764608538406</v>
      </c>
    </row>
    <row r="55" spans="1:31" x14ac:dyDescent="0.2">
      <c r="A55" s="48" t="s">
        <v>2979</v>
      </c>
      <c r="B55" s="49"/>
      <c r="C55" s="50">
        <f t="shared" si="1"/>
        <v>0</v>
      </c>
      <c r="D55" s="51"/>
      <c r="E55" s="25"/>
      <c r="F55" s="51"/>
      <c r="G55" s="25"/>
      <c r="H55" s="51"/>
      <c r="I55" s="25"/>
      <c r="J55" s="51"/>
      <c r="K55" s="25"/>
      <c r="L55" s="51"/>
      <c r="M55" s="25"/>
      <c r="N55" s="51"/>
      <c r="O55" s="25"/>
      <c r="P55" s="51"/>
      <c r="Q55" s="25"/>
      <c r="R55" s="51"/>
      <c r="S55" s="25"/>
      <c r="T55" s="84"/>
      <c r="U55" s="86"/>
      <c r="V55" s="84"/>
      <c r="W55" s="86"/>
      <c r="X55" s="84">
        <v>36300.327790000003</v>
      </c>
      <c r="Y55" s="85">
        <f t="shared" si="11"/>
        <v>0.1118891907734427</v>
      </c>
      <c r="Z55" s="84">
        <v>74902.657229999997</v>
      </c>
      <c r="AA55" s="85">
        <f t="shared" si="12"/>
        <v>0.21595789955916891</v>
      </c>
      <c r="AB55" s="84">
        <v>141902.98402999999</v>
      </c>
      <c r="AC55" s="85">
        <f t="shared" si="13"/>
        <v>0.36695721278922699</v>
      </c>
      <c r="AD55" s="84">
        <v>188315.14727000002</v>
      </c>
      <c r="AE55" s="85">
        <f t="shared" si="14"/>
        <v>0.47051386973400339</v>
      </c>
    </row>
    <row r="56" spans="1:31" x14ac:dyDescent="0.2">
      <c r="A56" s="52" t="s">
        <v>44</v>
      </c>
      <c r="B56" s="53">
        <f>SUM(B44:B54)</f>
        <v>16710870.35816</v>
      </c>
      <c r="C56" s="54">
        <f>SUM(C44:C55)</f>
        <v>99.999999999999986</v>
      </c>
      <c r="D56" s="55">
        <f>SUM(D44:D54)</f>
        <v>16831283.048360001</v>
      </c>
      <c r="E56" s="56">
        <f>SUM(E44:E55)</f>
        <v>100</v>
      </c>
      <c r="F56" s="55">
        <f>SUM(F44:F54)</f>
        <v>16821636.329999998</v>
      </c>
      <c r="G56" s="56">
        <f>SUM(G44:G55)</f>
        <v>100</v>
      </c>
      <c r="H56" s="55">
        <f>SUM(H44:H54)</f>
        <v>16914008.259999998</v>
      </c>
      <c r="I56" s="56">
        <f>SUM(I44:I55)</f>
        <v>100.00000000000003</v>
      </c>
      <c r="J56" s="55">
        <f>SUM(J44:J54)</f>
        <v>17437546.826619968</v>
      </c>
      <c r="K56" s="56">
        <f>SUM(K44:K55)</f>
        <v>103.09529567783225</v>
      </c>
      <c r="L56" s="55">
        <f>SUM(L44:L54)</f>
        <v>20766729.568049997</v>
      </c>
      <c r="M56" s="56">
        <f>SUM(M44:M55)</f>
        <v>100.00000000000003</v>
      </c>
      <c r="N56" s="55">
        <f>SUM(N44:N54)</f>
        <v>18082314.48</v>
      </c>
      <c r="O56" s="56">
        <f>SUM(O44:O55)</f>
        <v>100</v>
      </c>
      <c r="P56" s="55">
        <f>SUM(P44:P54)</f>
        <v>19997684.048680026</v>
      </c>
      <c r="Q56" s="56">
        <f>SUM(Q44:Q55)</f>
        <v>99.999999999999972</v>
      </c>
      <c r="R56" s="55">
        <f>SUM(R44:R54)</f>
        <v>24147002.588119976</v>
      </c>
      <c r="S56" s="56">
        <f>SUM(S44:S55)</f>
        <v>99.999999999999986</v>
      </c>
      <c r="T56" s="87">
        <f>SUM(T44:T54)</f>
        <v>27280843.18699</v>
      </c>
      <c r="U56" s="88">
        <f>SUM(U44:U55)</f>
        <v>99.999999999999972</v>
      </c>
      <c r="V56" s="87">
        <f>SUM(V44:V54)</f>
        <v>30618690.004519999</v>
      </c>
      <c r="W56" s="88">
        <f t="shared" ref="W56:AC56" si="15">SUM(W44:W55)</f>
        <v>100.00000000000003</v>
      </c>
      <c r="X56" s="87">
        <f t="shared" si="15"/>
        <v>32443105.128450006</v>
      </c>
      <c r="Y56" s="88">
        <f t="shared" si="15"/>
        <v>100.00000000000004</v>
      </c>
      <c r="Z56" s="87">
        <f t="shared" si="15"/>
        <v>34683916.347999997</v>
      </c>
      <c r="AA56" s="88">
        <f t="shared" si="15"/>
        <v>99.999999999999986</v>
      </c>
      <c r="AB56" s="87">
        <f t="shared" si="15"/>
        <v>38670171.63973999</v>
      </c>
      <c r="AC56" s="88">
        <f t="shared" si="15"/>
        <v>100</v>
      </c>
      <c r="AD56" s="87">
        <f t="shared" ref="AD56:AE56" si="16">SUM(AD44:AD55)</f>
        <v>40023293.548489995</v>
      </c>
      <c r="AE56" s="88">
        <f t="shared" si="16"/>
        <v>100</v>
      </c>
    </row>
    <row r="57" spans="1:31" ht="38.25" x14ac:dyDescent="0.2">
      <c r="A57" s="48" t="s">
        <v>45</v>
      </c>
      <c r="B57" s="48" t="s">
        <v>46</v>
      </c>
      <c r="C57" s="21"/>
      <c r="D57" s="57"/>
      <c r="E57" s="25"/>
      <c r="F57" s="58"/>
      <c r="G57" s="19"/>
      <c r="H57" s="58"/>
      <c r="I57" s="19"/>
    </row>
    <row r="58" spans="1:31" x14ac:dyDescent="0.2">
      <c r="P58" s="76"/>
      <c r="Q58" s="77"/>
      <c r="X58" s="291"/>
      <c r="AD58" s="291"/>
    </row>
    <row r="59" spans="1:31" x14ac:dyDescent="0.2">
      <c r="P59" s="71"/>
      <c r="Q59" s="72"/>
      <c r="V59" s="391"/>
      <c r="X59" s="291"/>
      <c r="AD59" s="291"/>
    </row>
    <row r="60" spans="1:31" x14ac:dyDescent="0.2">
      <c r="P60" s="71"/>
      <c r="Q60" s="72"/>
      <c r="V60" s="391"/>
      <c r="X60" s="291"/>
      <c r="AD60" s="291"/>
    </row>
    <row r="61" spans="1:31" x14ac:dyDescent="0.2">
      <c r="P61" s="71"/>
      <c r="Q61" s="72"/>
      <c r="V61" s="391"/>
    </row>
    <row r="62" spans="1:31" ht="14.25" x14ac:dyDescent="0.2">
      <c r="A62" s="34" t="s">
        <v>47</v>
      </c>
      <c r="B62" s="34"/>
      <c r="C62" s="34"/>
      <c r="D62" s="34"/>
      <c r="E62" s="34"/>
      <c r="F62" s="34"/>
      <c r="G62" s="34"/>
      <c r="P62" s="71"/>
      <c r="Q62" s="73"/>
    </row>
    <row r="63" spans="1:31" ht="14.25" x14ac:dyDescent="0.2">
      <c r="A63" s="59" t="s">
        <v>2</v>
      </c>
      <c r="B63" s="60">
        <v>2024</v>
      </c>
      <c r="C63" s="34"/>
      <c r="D63" s="60"/>
      <c r="E63" s="60"/>
      <c r="F63" s="34"/>
      <c r="G63" s="60"/>
      <c r="H63" s="34"/>
      <c r="P63" s="71"/>
      <c r="Q63" s="72"/>
    </row>
    <row r="64" spans="1:31" ht="25.5" x14ac:dyDescent="0.2">
      <c r="A64" s="61" t="s">
        <v>9</v>
      </c>
      <c r="B64" s="62" t="s">
        <v>1</v>
      </c>
      <c r="C64" s="62" t="s">
        <v>48</v>
      </c>
      <c r="D64" s="62"/>
      <c r="E64" s="62"/>
      <c r="F64" s="62"/>
      <c r="G64" s="62"/>
      <c r="H64" s="62"/>
      <c r="P64" s="71"/>
      <c r="Q64" s="72"/>
    </row>
    <row r="65" spans="1:17" x14ac:dyDescent="0.2">
      <c r="A65" s="63" t="s">
        <v>41</v>
      </c>
      <c r="B65" s="1064">
        <v>8740.2556299999997</v>
      </c>
      <c r="C65" s="81">
        <f t="shared" ref="C65:C72" si="17">B65/$B$73*100</f>
        <v>0.24120780278534512</v>
      </c>
      <c r="D65" s="62"/>
      <c r="E65" s="62"/>
      <c r="F65" s="62"/>
      <c r="G65" s="62"/>
      <c r="H65" s="62"/>
      <c r="P65" s="71"/>
      <c r="Q65" s="72"/>
    </row>
    <row r="66" spans="1:17" x14ac:dyDescent="0.2">
      <c r="A66" s="63" t="s">
        <v>37</v>
      </c>
      <c r="B66" s="1064">
        <v>63052.589090000001</v>
      </c>
      <c r="C66" s="81">
        <f t="shared" si="17"/>
        <v>1.7400837135842586</v>
      </c>
      <c r="D66" s="64"/>
      <c r="E66" s="64"/>
      <c r="F66" s="64"/>
      <c r="G66" s="64"/>
      <c r="H66" s="64"/>
      <c r="P66" s="71"/>
      <c r="Q66" s="72"/>
    </row>
    <row r="67" spans="1:17" x14ac:dyDescent="0.2">
      <c r="A67" s="63" t="s">
        <v>35</v>
      </c>
      <c r="B67" s="1064">
        <v>100960.80871</v>
      </c>
      <c r="C67" s="81">
        <f t="shared" si="17"/>
        <v>2.7862497239535129</v>
      </c>
      <c r="D67" s="64"/>
      <c r="E67" s="64"/>
      <c r="F67" s="64"/>
      <c r="G67" s="64"/>
      <c r="H67" s="64"/>
      <c r="P67" s="71"/>
      <c r="Q67" s="72"/>
    </row>
    <row r="68" spans="1:17" x14ac:dyDescent="0.2">
      <c r="A68" s="63" t="s">
        <v>0</v>
      </c>
      <c r="B68" s="1064">
        <v>37599.709459999998</v>
      </c>
      <c r="C68" s="81">
        <f t="shared" si="17"/>
        <v>1.0376519507146218</v>
      </c>
      <c r="D68" s="64"/>
      <c r="E68" s="64"/>
      <c r="F68" s="64"/>
      <c r="G68" s="64"/>
      <c r="H68" s="64"/>
      <c r="P68" s="71"/>
      <c r="Q68" s="72"/>
    </row>
    <row r="69" spans="1:17" x14ac:dyDescent="0.2">
      <c r="A69" s="63" t="s">
        <v>40</v>
      </c>
      <c r="B69" s="1064">
        <v>3325047.8659999999</v>
      </c>
      <c r="C69" s="81">
        <f t="shared" si="17"/>
        <v>91.762475134146698</v>
      </c>
      <c r="D69" s="64"/>
      <c r="E69" s="64"/>
      <c r="F69" s="64"/>
      <c r="G69" s="64"/>
      <c r="H69" s="64"/>
      <c r="P69" s="71"/>
      <c r="Q69" s="72"/>
    </row>
    <row r="70" spans="1:17" x14ac:dyDescent="0.2">
      <c r="A70" s="63" t="s">
        <v>36</v>
      </c>
      <c r="B70" s="1064">
        <v>55831.063999999998</v>
      </c>
      <c r="C70" s="81">
        <f t="shared" si="17"/>
        <v>1.5407888332675668</v>
      </c>
      <c r="D70" s="64"/>
      <c r="E70" s="64"/>
      <c r="F70" s="64"/>
      <c r="G70" s="64"/>
      <c r="H70" s="64"/>
      <c r="P70" s="71"/>
      <c r="Q70" s="73"/>
    </row>
    <row r="71" spans="1:17" x14ac:dyDescent="0.2">
      <c r="A71" s="63" t="s">
        <v>38</v>
      </c>
      <c r="B71" s="1064">
        <v>8722.5</v>
      </c>
      <c r="C71" s="81">
        <f t="shared" si="17"/>
        <v>0.24071779463447721</v>
      </c>
      <c r="D71" s="64"/>
      <c r="E71" s="64"/>
      <c r="F71" s="64"/>
      <c r="G71" s="64"/>
      <c r="H71" s="64"/>
      <c r="P71" s="71"/>
      <c r="Q71" s="72"/>
    </row>
    <row r="72" spans="1:17" x14ac:dyDescent="0.2">
      <c r="A72" s="63" t="s">
        <v>49</v>
      </c>
      <c r="B72" s="1064">
        <v>23582.89083</v>
      </c>
      <c r="C72" s="81">
        <f t="shared" si="17"/>
        <v>0.65082504691352661</v>
      </c>
      <c r="D72" s="64"/>
      <c r="E72" s="64"/>
      <c r="F72" s="64"/>
      <c r="G72" s="64"/>
      <c r="H72" s="64"/>
      <c r="P72" s="71"/>
      <c r="Q72" s="73"/>
    </row>
    <row r="73" spans="1:17" x14ac:dyDescent="0.2">
      <c r="A73" s="65" t="s">
        <v>11</v>
      </c>
      <c r="B73" s="66">
        <f>SUM(B65:B72)</f>
        <v>3623537.6837199996</v>
      </c>
      <c r="C73" s="66">
        <f>SUM(C65:C72)</f>
        <v>100.00000000000001</v>
      </c>
      <c r="D73" s="67"/>
      <c r="E73" s="66"/>
      <c r="F73" s="66"/>
      <c r="G73" s="66"/>
      <c r="H73" s="66"/>
      <c r="P73" s="78"/>
      <c r="Q73" s="79"/>
    </row>
    <row r="74" spans="1:17" ht="14.25" x14ac:dyDescent="0.2">
      <c r="A74" s="34"/>
      <c r="B74" s="34"/>
      <c r="C74" s="34"/>
      <c r="D74" s="34"/>
      <c r="E74" s="34"/>
      <c r="F74" s="34"/>
      <c r="G74" s="34"/>
    </row>
  </sheetData>
  <customSheetViews>
    <customSheetView guid="{53E72506-0B1D-4F4A-A157-6DE69D2E678D}" state="hidden" topLeftCell="A33">
      <selection activeCell="B38" sqref="B38"/>
      <pageMargins left="0.7" right="0.7" top="0.78740157499999996" bottom="0.78740157499999996" header="0.3" footer="0.3"/>
      <pageSetup paperSize="9" orientation="portrait" r:id="rId1"/>
    </customSheetView>
  </customSheetViews>
  <mergeCells count="15">
    <mergeCell ref="AD42:AE42"/>
    <mergeCell ref="AB42:AC42"/>
    <mergeCell ref="Z42:AA42"/>
    <mergeCell ref="X42:Y42"/>
    <mergeCell ref="V42:W42"/>
    <mergeCell ref="B42:C42"/>
    <mergeCell ref="D42:E42"/>
    <mergeCell ref="F42:G42"/>
    <mergeCell ref="H42:I42"/>
    <mergeCell ref="J42:K42"/>
    <mergeCell ref="T42:U42"/>
    <mergeCell ref="R42:S42"/>
    <mergeCell ref="P42:Q42"/>
    <mergeCell ref="N42:O42"/>
    <mergeCell ref="L42:M42"/>
  </mergeCells>
  <pageMargins left="0.7" right="0.7" top="0.78740157499999996" bottom="0.78740157499999996"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N6"/>
  <sheetViews>
    <sheetView showGridLines="0" zoomScaleNormal="100" zoomScaleSheetLayoutView="100" workbookViewId="0">
      <selection activeCell="K34" sqref="K34"/>
    </sheetView>
  </sheetViews>
  <sheetFormatPr defaultRowHeight="12.75" x14ac:dyDescent="0.2"/>
  <cols>
    <col min="1" max="1" width="17.28515625" style="3" customWidth="1"/>
    <col min="2" max="256" width="9.140625" style="3"/>
    <col min="257" max="257" width="17.28515625" style="3" customWidth="1"/>
    <col min="258" max="512" width="9.140625" style="3"/>
    <col min="513" max="513" width="17.28515625" style="3" customWidth="1"/>
    <col min="514" max="768" width="9.140625" style="3"/>
    <col min="769" max="769" width="17.28515625" style="3" customWidth="1"/>
    <col min="770" max="1024" width="9.140625" style="3"/>
    <col min="1025" max="1025" width="17.28515625" style="3" customWidth="1"/>
    <col min="1026" max="1280" width="9.140625" style="3"/>
    <col min="1281" max="1281" width="17.28515625" style="3" customWidth="1"/>
    <col min="1282" max="1536" width="9.140625" style="3"/>
    <col min="1537" max="1537" width="17.28515625" style="3" customWidth="1"/>
    <col min="1538" max="1792" width="9.140625" style="3"/>
    <col min="1793" max="1793" width="17.28515625" style="3" customWidth="1"/>
    <col min="1794" max="2048" width="9.140625" style="3"/>
    <col min="2049" max="2049" width="17.28515625" style="3" customWidth="1"/>
    <col min="2050" max="2304" width="9.140625" style="3"/>
    <col min="2305" max="2305" width="17.28515625" style="3" customWidth="1"/>
    <col min="2306" max="2560" width="9.140625" style="3"/>
    <col min="2561" max="2561" width="17.28515625" style="3" customWidth="1"/>
    <col min="2562" max="2816" width="9.140625" style="3"/>
    <col min="2817" max="2817" width="17.28515625" style="3" customWidth="1"/>
    <col min="2818" max="3072" width="9.140625" style="3"/>
    <col min="3073" max="3073" width="17.28515625" style="3" customWidth="1"/>
    <col min="3074" max="3328" width="9.140625" style="3"/>
    <col min="3329" max="3329" width="17.28515625" style="3" customWidth="1"/>
    <col min="3330" max="3584" width="9.140625" style="3"/>
    <col min="3585" max="3585" width="17.28515625" style="3" customWidth="1"/>
    <col min="3586" max="3840" width="9.140625" style="3"/>
    <col min="3841" max="3841" width="17.28515625" style="3" customWidth="1"/>
    <col min="3842" max="4096" width="9.140625" style="3"/>
    <col min="4097" max="4097" width="17.28515625" style="3" customWidth="1"/>
    <col min="4098" max="4352" width="9.140625" style="3"/>
    <col min="4353" max="4353" width="17.28515625" style="3" customWidth="1"/>
    <col min="4354" max="4608" width="9.140625" style="3"/>
    <col min="4609" max="4609" width="17.28515625" style="3" customWidth="1"/>
    <col min="4610" max="4864" width="9.140625" style="3"/>
    <col min="4865" max="4865" width="17.28515625" style="3" customWidth="1"/>
    <col min="4866" max="5120" width="9.140625" style="3"/>
    <col min="5121" max="5121" width="17.28515625" style="3" customWidth="1"/>
    <col min="5122" max="5376" width="9.140625" style="3"/>
    <col min="5377" max="5377" width="17.28515625" style="3" customWidth="1"/>
    <col min="5378" max="5632" width="9.140625" style="3"/>
    <col min="5633" max="5633" width="17.28515625" style="3" customWidth="1"/>
    <col min="5634" max="5888" width="9.140625" style="3"/>
    <col min="5889" max="5889" width="17.28515625" style="3" customWidth="1"/>
    <col min="5890" max="6144" width="9.140625" style="3"/>
    <col min="6145" max="6145" width="17.28515625" style="3" customWidth="1"/>
    <col min="6146" max="6400" width="9.140625" style="3"/>
    <col min="6401" max="6401" width="17.28515625" style="3" customWidth="1"/>
    <col min="6402" max="6656" width="9.140625" style="3"/>
    <col min="6657" max="6657" width="17.28515625" style="3" customWidth="1"/>
    <col min="6658" max="6912" width="9.140625" style="3"/>
    <col min="6913" max="6913" width="17.28515625" style="3" customWidth="1"/>
    <col min="6914" max="7168" width="9.140625" style="3"/>
    <col min="7169" max="7169" width="17.28515625" style="3" customWidth="1"/>
    <col min="7170" max="7424" width="9.140625" style="3"/>
    <col min="7425" max="7425" width="17.28515625" style="3" customWidth="1"/>
    <col min="7426" max="7680" width="9.140625" style="3"/>
    <col min="7681" max="7681" width="17.28515625" style="3" customWidth="1"/>
    <col min="7682" max="7936" width="9.140625" style="3"/>
    <col min="7937" max="7937" width="17.28515625" style="3" customWidth="1"/>
    <col min="7938" max="8192" width="9.140625" style="3"/>
    <col min="8193" max="8193" width="17.28515625" style="3" customWidth="1"/>
    <col min="8194" max="8448" width="9.140625" style="3"/>
    <col min="8449" max="8449" width="17.28515625" style="3" customWidth="1"/>
    <col min="8450" max="8704" width="9.140625" style="3"/>
    <col min="8705" max="8705" width="17.28515625" style="3" customWidth="1"/>
    <col min="8706" max="8960" width="9.140625" style="3"/>
    <col min="8961" max="8961" width="17.28515625" style="3" customWidth="1"/>
    <col min="8962" max="9216" width="9.140625" style="3"/>
    <col min="9217" max="9217" width="17.28515625" style="3" customWidth="1"/>
    <col min="9218" max="9472" width="9.140625" style="3"/>
    <col min="9473" max="9473" width="17.28515625" style="3" customWidth="1"/>
    <col min="9474" max="9728" width="9.140625" style="3"/>
    <col min="9729" max="9729" width="17.28515625" style="3" customWidth="1"/>
    <col min="9730" max="9984" width="9.140625" style="3"/>
    <col min="9985" max="9985" width="17.28515625" style="3" customWidth="1"/>
    <col min="9986" max="10240" width="9.140625" style="3"/>
    <col min="10241" max="10241" width="17.28515625" style="3" customWidth="1"/>
    <col min="10242" max="10496" width="9.140625" style="3"/>
    <col min="10497" max="10497" width="17.28515625" style="3" customWidth="1"/>
    <col min="10498" max="10752" width="9.140625" style="3"/>
    <col min="10753" max="10753" width="17.28515625" style="3" customWidth="1"/>
    <col min="10754" max="11008" width="9.140625" style="3"/>
    <col min="11009" max="11009" width="17.28515625" style="3" customWidth="1"/>
    <col min="11010" max="11264" width="9.140625" style="3"/>
    <col min="11265" max="11265" width="17.28515625" style="3" customWidth="1"/>
    <col min="11266" max="11520" width="9.140625" style="3"/>
    <col min="11521" max="11521" width="17.28515625" style="3" customWidth="1"/>
    <col min="11522" max="11776" width="9.140625" style="3"/>
    <col min="11777" max="11777" width="17.28515625" style="3" customWidth="1"/>
    <col min="11778" max="12032" width="9.140625" style="3"/>
    <col min="12033" max="12033" width="17.28515625" style="3" customWidth="1"/>
    <col min="12034" max="12288" width="9.140625" style="3"/>
    <col min="12289" max="12289" width="17.28515625" style="3" customWidth="1"/>
    <col min="12290" max="12544" width="9.140625" style="3"/>
    <col min="12545" max="12545" width="17.28515625" style="3" customWidth="1"/>
    <col min="12546" max="12800" width="9.140625" style="3"/>
    <col min="12801" max="12801" width="17.28515625" style="3" customWidth="1"/>
    <col min="12802" max="13056" width="9.140625" style="3"/>
    <col min="13057" max="13057" width="17.28515625" style="3" customWidth="1"/>
    <col min="13058" max="13312" width="9.140625" style="3"/>
    <col min="13313" max="13313" width="17.28515625" style="3" customWidth="1"/>
    <col min="13314" max="13568" width="9.140625" style="3"/>
    <col min="13569" max="13569" width="17.28515625" style="3" customWidth="1"/>
    <col min="13570" max="13824" width="9.140625" style="3"/>
    <col min="13825" max="13825" width="17.28515625" style="3" customWidth="1"/>
    <col min="13826" max="14080" width="9.140625" style="3"/>
    <col min="14081" max="14081" width="17.28515625" style="3" customWidth="1"/>
    <col min="14082" max="14336" width="9.140625" style="3"/>
    <col min="14337" max="14337" width="17.28515625" style="3" customWidth="1"/>
    <col min="14338" max="14592" width="9.140625" style="3"/>
    <col min="14593" max="14593" width="17.28515625" style="3" customWidth="1"/>
    <col min="14594" max="14848" width="9.140625" style="3"/>
    <col min="14849" max="14849" width="17.28515625" style="3" customWidth="1"/>
    <col min="14850" max="15104" width="9.140625" style="3"/>
    <col min="15105" max="15105" width="17.28515625" style="3" customWidth="1"/>
    <col min="15106" max="15360" width="9.140625" style="3"/>
    <col min="15361" max="15361" width="17.28515625" style="3" customWidth="1"/>
    <col min="15362" max="15616" width="9.140625" style="3"/>
    <col min="15617" max="15617" width="17.28515625" style="3" customWidth="1"/>
    <col min="15618" max="15872" width="9.140625" style="3"/>
    <col min="15873" max="15873" width="17.28515625" style="3" customWidth="1"/>
    <col min="15874" max="16128" width="9.140625" style="3"/>
    <col min="16129" max="16129" width="17.28515625" style="3" customWidth="1"/>
    <col min="16130" max="16384" width="9.140625" style="3"/>
  </cols>
  <sheetData>
    <row r="2" spans="1:14" ht="18" customHeight="1" x14ac:dyDescent="0.2">
      <c r="A2" s="68" t="s">
        <v>50</v>
      </c>
    </row>
    <row r="3" spans="1:14" ht="23.25" customHeight="1" x14ac:dyDescent="0.2"/>
    <row r="4" spans="1:14" x14ac:dyDescent="0.2">
      <c r="A4" s="69" t="s">
        <v>51</v>
      </c>
    </row>
    <row r="5" spans="1:14" ht="15" customHeight="1" x14ac:dyDescent="0.2">
      <c r="A5" s="1240" t="s">
        <v>52</v>
      </c>
      <c r="B5" s="1240"/>
      <c r="C5" s="1240"/>
      <c r="D5" s="1240"/>
      <c r="E5" s="1240"/>
      <c r="F5" s="1240"/>
      <c r="G5" s="1240"/>
      <c r="H5" s="1240"/>
      <c r="I5" s="1240"/>
      <c r="J5" s="1240"/>
      <c r="K5" s="1240"/>
      <c r="L5" s="1240"/>
      <c r="M5" s="1240"/>
      <c r="N5" s="1240"/>
    </row>
    <row r="6" spans="1:14" ht="52.5" customHeight="1" x14ac:dyDescent="0.2">
      <c r="A6" s="1240"/>
      <c r="B6" s="1240"/>
      <c r="C6" s="1240"/>
      <c r="D6" s="1240"/>
      <c r="E6" s="1240"/>
      <c r="F6" s="1240"/>
      <c r="G6" s="1240"/>
      <c r="H6" s="1240"/>
      <c r="I6" s="1240"/>
      <c r="J6" s="1240"/>
      <c r="K6" s="1240"/>
      <c r="L6" s="1240"/>
      <c r="M6" s="1240"/>
      <c r="N6" s="1240"/>
    </row>
  </sheetData>
  <customSheetViews>
    <customSheetView guid="{53E72506-0B1D-4F4A-A157-6DE69D2E678D}" showPageBreaks="1" showGridLines="0" printArea="1" view="pageBreakPreview">
      <selection activeCell="P11" sqref="P11"/>
      <pageMargins left="0.39370078740157483" right="0.39370078740157483" top="0.59055118110236227" bottom="0.39370078740157483" header="0.31496062992125984" footer="0.31496062992125984"/>
      <pageSetup paperSize="9" firstPageNumber="152" orientation="landscape" useFirstPageNumber="1" r:id="rId1"/>
      <headerFooter alignWithMargins="0">
        <oddHeader>&amp;L&amp;"Tahoma,Kurzíva"&amp;9Závěrečný účet za rok 2013</oddHeader>
        <oddFooter>&amp;C&amp;"Tahoma,Obyčejné"&amp;P</oddFooter>
      </headerFooter>
    </customSheetView>
  </customSheetViews>
  <mergeCells count="2">
    <mergeCell ref="A5:N5"/>
    <mergeCell ref="A6:N6"/>
  </mergeCells>
  <pageMargins left="0.39370078740157483" right="0.39370078740157483" top="0.59055118110236227" bottom="0.39370078740157483" header="0.31496062992125984" footer="0.31496062992125984"/>
  <pageSetup paperSize="9" firstPageNumber="70" orientation="landscape" useFirstPageNumber="1" r:id="rId2"/>
  <headerFooter>
    <oddHeader>&amp;L&amp;"Tahoma,Kurzíva"&amp;9Závěrečný účet Moravskoslezského kraje za rok 2024</oddHeader>
    <oddFooter>&amp;C&amp;"Tahoma,Obyčejné"&amp;P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A4821-777E-49C6-9706-A56DFFAD7970}">
  <sheetPr>
    <pageSetUpPr fitToPage="1"/>
  </sheetPr>
  <dimension ref="A1:M256"/>
  <sheetViews>
    <sheetView zoomScaleNormal="100" zoomScaleSheetLayoutView="100" workbookViewId="0">
      <selection activeCell="G5" sqref="G5"/>
    </sheetView>
  </sheetViews>
  <sheetFormatPr defaultRowHeight="12.75" x14ac:dyDescent="0.2"/>
  <cols>
    <col min="1" max="1" width="8.140625" style="596" customWidth="1"/>
    <col min="2" max="2" width="10" style="596" customWidth="1"/>
    <col min="3" max="3" width="80.7109375" style="596" customWidth="1"/>
    <col min="4" max="6" width="15.7109375" style="550" customWidth="1"/>
    <col min="7" max="7" width="9.85546875" style="550" customWidth="1"/>
    <col min="8" max="16384" width="9.140625" style="550"/>
  </cols>
  <sheetData>
    <row r="1" spans="1:7" s="528" customFormat="1" x14ac:dyDescent="0.2">
      <c r="A1" s="523"/>
      <c r="B1" s="524"/>
      <c r="C1" s="524"/>
      <c r="D1" s="525"/>
      <c r="E1" s="525"/>
      <c r="F1" s="526"/>
      <c r="G1" s="527"/>
    </row>
    <row r="2" spans="1:7" s="528" customFormat="1" ht="18" customHeight="1" x14ac:dyDescent="0.2">
      <c r="A2" s="1245" t="s">
        <v>4019</v>
      </c>
      <c r="B2" s="1245"/>
      <c r="C2" s="1245"/>
      <c r="D2" s="1245"/>
      <c r="E2" s="1245"/>
      <c r="F2" s="1245"/>
      <c r="G2" s="1245"/>
    </row>
    <row r="3" spans="1:7" s="528" customFormat="1" x14ac:dyDescent="0.2">
      <c r="A3" s="529"/>
      <c r="B3" s="529"/>
      <c r="C3" s="529"/>
      <c r="D3" s="526"/>
      <c r="E3" s="526"/>
      <c r="F3" s="526"/>
      <c r="G3" s="530"/>
    </row>
    <row r="4" spans="1:7" s="528" customFormat="1" ht="18" customHeight="1" x14ac:dyDescent="0.2">
      <c r="A4" s="1246" t="s">
        <v>54</v>
      </c>
      <c r="B4" s="1246"/>
      <c r="C4" s="1246"/>
      <c r="D4" s="1246"/>
      <c r="E4" s="1246"/>
      <c r="F4" s="1246"/>
      <c r="G4" s="1246"/>
    </row>
    <row r="5" spans="1:7" s="528" customFormat="1" ht="15" x14ac:dyDescent="0.2">
      <c r="A5" s="532"/>
      <c r="B5" s="531"/>
      <c r="C5" s="531"/>
      <c r="D5" s="531"/>
      <c r="E5" s="531"/>
      <c r="F5" s="533"/>
      <c r="G5" s="534"/>
    </row>
    <row r="6" spans="1:7" s="528" customFormat="1" ht="16.5" customHeight="1" x14ac:dyDescent="0.2">
      <c r="A6" s="535" t="s">
        <v>5</v>
      </c>
      <c r="B6" s="531"/>
      <c r="C6" s="531"/>
      <c r="D6" s="531"/>
      <c r="E6" s="531"/>
      <c r="F6" s="533"/>
      <c r="G6" s="534"/>
    </row>
    <row r="7" spans="1:7" s="528" customFormat="1" ht="12.75" customHeight="1" thickBot="1" x14ac:dyDescent="0.25">
      <c r="A7" s="535"/>
      <c r="B7" s="536"/>
      <c r="C7" s="536"/>
      <c r="D7" s="537"/>
      <c r="E7" s="537"/>
      <c r="F7" s="537"/>
      <c r="G7" s="538" t="s">
        <v>2</v>
      </c>
    </row>
    <row r="8" spans="1:7" s="528" customFormat="1" ht="36" customHeight="1" thickBot="1" x14ac:dyDescent="0.25">
      <c r="A8" s="539" t="s">
        <v>55</v>
      </c>
      <c r="B8" s="540" t="s">
        <v>56</v>
      </c>
      <c r="C8" s="567" t="s">
        <v>57</v>
      </c>
      <c r="D8" s="541" t="s">
        <v>58</v>
      </c>
      <c r="E8" s="542" t="s">
        <v>59</v>
      </c>
      <c r="F8" s="541" t="s">
        <v>1</v>
      </c>
      <c r="G8" s="543" t="s">
        <v>60</v>
      </c>
    </row>
    <row r="9" spans="1:7" x14ac:dyDescent="0.2">
      <c r="A9" s="394" t="s">
        <v>61</v>
      </c>
      <c r="B9" s="545">
        <v>1111</v>
      </c>
      <c r="C9" s="546" t="s">
        <v>2982</v>
      </c>
      <c r="D9" s="547">
        <v>1600000</v>
      </c>
      <c r="E9" s="548">
        <v>1850000</v>
      </c>
      <c r="F9" s="547">
        <v>1883651.3556599999</v>
      </c>
      <c r="G9" s="549">
        <f t="shared" ref="G9:G19" si="0">F9/E9*100</f>
        <v>101.81899219783783</v>
      </c>
    </row>
    <row r="10" spans="1:7" x14ac:dyDescent="0.2">
      <c r="A10" s="394" t="s">
        <v>61</v>
      </c>
      <c r="B10" s="545">
        <v>1112</v>
      </c>
      <c r="C10" s="546" t="s">
        <v>2983</v>
      </c>
      <c r="D10" s="547">
        <v>100000</v>
      </c>
      <c r="E10" s="548">
        <v>140000</v>
      </c>
      <c r="F10" s="547">
        <v>142185.38381</v>
      </c>
      <c r="G10" s="549">
        <f t="shared" si="0"/>
        <v>101.56098843571428</v>
      </c>
    </row>
    <row r="11" spans="1:7" x14ac:dyDescent="0.2">
      <c r="A11" s="394" t="s">
        <v>61</v>
      </c>
      <c r="B11" s="545">
        <v>1113</v>
      </c>
      <c r="C11" s="546" t="s">
        <v>2984</v>
      </c>
      <c r="D11" s="547">
        <v>300000</v>
      </c>
      <c r="E11" s="548">
        <v>440000</v>
      </c>
      <c r="F11" s="547">
        <v>441818.37641999999</v>
      </c>
      <c r="G11" s="549">
        <f t="shared" si="0"/>
        <v>100.41326736818181</v>
      </c>
    </row>
    <row r="12" spans="1:7" x14ac:dyDescent="0.2">
      <c r="A12" s="394" t="s">
        <v>61</v>
      </c>
      <c r="B12" s="545">
        <v>1121</v>
      </c>
      <c r="C12" s="546" t="s">
        <v>2985</v>
      </c>
      <c r="D12" s="547">
        <v>2600000</v>
      </c>
      <c r="E12" s="548">
        <v>2700000</v>
      </c>
      <c r="F12" s="547">
        <v>2741531.2788800001</v>
      </c>
      <c r="G12" s="549">
        <f t="shared" si="0"/>
        <v>101.53819551407408</v>
      </c>
    </row>
    <row r="13" spans="1:7" ht="25.5" x14ac:dyDescent="0.2">
      <c r="A13" s="394" t="s">
        <v>61</v>
      </c>
      <c r="B13" s="545">
        <v>1123</v>
      </c>
      <c r="C13" s="546" t="s">
        <v>2986</v>
      </c>
      <c r="D13" s="547">
        <v>80000</v>
      </c>
      <c r="E13" s="548">
        <v>138109.9</v>
      </c>
      <c r="F13" s="547">
        <v>138109.85999999999</v>
      </c>
      <c r="G13" s="549">
        <f t="shared" si="0"/>
        <v>99.999971037557771</v>
      </c>
    </row>
    <row r="14" spans="1:7" x14ac:dyDescent="0.2">
      <c r="A14" s="394" t="s">
        <v>61</v>
      </c>
      <c r="B14" s="545">
        <v>1211</v>
      </c>
      <c r="C14" s="546" t="s">
        <v>2987</v>
      </c>
      <c r="D14" s="547">
        <v>5400000</v>
      </c>
      <c r="E14" s="548">
        <v>5470000</v>
      </c>
      <c r="F14" s="547">
        <v>5488947.5721000005</v>
      </c>
      <c r="G14" s="549">
        <f t="shared" si="0"/>
        <v>100.34639071480804</v>
      </c>
    </row>
    <row r="15" spans="1:7" x14ac:dyDescent="0.2">
      <c r="A15" s="394" t="s">
        <v>61</v>
      </c>
      <c r="B15" s="545">
        <v>1332</v>
      </c>
      <c r="C15" s="546" t="s">
        <v>2988</v>
      </c>
      <c r="D15" s="547">
        <v>4000</v>
      </c>
      <c r="E15" s="548">
        <v>4000</v>
      </c>
      <c r="F15" s="547">
        <v>18673.284250000001</v>
      </c>
      <c r="G15" s="549">
        <f t="shared" si="0"/>
        <v>466.83210625000004</v>
      </c>
    </row>
    <row r="16" spans="1:7" x14ac:dyDescent="0.2">
      <c r="A16" s="394" t="s">
        <v>61</v>
      </c>
      <c r="B16" s="545">
        <v>1356</v>
      </c>
      <c r="C16" s="546" t="s">
        <v>4020</v>
      </c>
      <c r="D16" s="547">
        <v>0</v>
      </c>
      <c r="E16" s="548">
        <v>2496.0300000000002</v>
      </c>
      <c r="F16" s="547">
        <v>3697.2392299999997</v>
      </c>
      <c r="G16" s="549">
        <f t="shared" si="0"/>
        <v>148.12479136869345</v>
      </c>
    </row>
    <row r="17" spans="1:7" x14ac:dyDescent="0.2">
      <c r="A17" s="394" t="s">
        <v>61</v>
      </c>
      <c r="B17" s="545">
        <v>1357</v>
      </c>
      <c r="C17" s="546" t="s">
        <v>2989</v>
      </c>
      <c r="D17" s="547">
        <v>15000</v>
      </c>
      <c r="E17" s="548">
        <v>15000</v>
      </c>
      <c r="F17" s="547">
        <v>15649.2425</v>
      </c>
      <c r="G17" s="549">
        <f t="shared" si="0"/>
        <v>104.32828333333333</v>
      </c>
    </row>
    <row r="18" spans="1:7" x14ac:dyDescent="0.2">
      <c r="A18" s="394" t="s">
        <v>61</v>
      </c>
      <c r="B18" s="545">
        <v>1361</v>
      </c>
      <c r="C18" s="546" t="s">
        <v>2990</v>
      </c>
      <c r="D18" s="547">
        <v>1900</v>
      </c>
      <c r="E18" s="548">
        <v>2807.82</v>
      </c>
      <c r="F18" s="547">
        <v>2886.5439999999999</v>
      </c>
      <c r="G18" s="549">
        <f t="shared" si="0"/>
        <v>102.80374098054716</v>
      </c>
    </row>
    <row r="19" spans="1:7" s="558" customFormat="1" ht="13.5" thickBot="1" x14ac:dyDescent="0.25">
      <c r="A19" s="552"/>
      <c r="B19" s="553"/>
      <c r="C19" s="554" t="s">
        <v>5</v>
      </c>
      <c r="D19" s="555">
        <v>10100900</v>
      </c>
      <c r="E19" s="556">
        <v>10762413.75</v>
      </c>
      <c r="F19" s="555">
        <v>10877150.136850001</v>
      </c>
      <c r="G19" s="557">
        <f t="shared" si="0"/>
        <v>101.06608414724812</v>
      </c>
    </row>
    <row r="20" spans="1:7" x14ac:dyDescent="0.2">
      <c r="A20" s="559"/>
      <c r="B20" s="560"/>
      <c r="C20" s="546" t="s">
        <v>2627</v>
      </c>
      <c r="D20" s="561"/>
      <c r="E20" s="561"/>
      <c r="F20" s="561"/>
      <c r="G20" s="562"/>
    </row>
    <row r="21" spans="1:7" s="528" customFormat="1" x14ac:dyDescent="0.2">
      <c r="A21" s="563"/>
      <c r="B21" s="563"/>
      <c r="C21" s="564"/>
      <c r="D21" s="565"/>
      <c r="E21" s="565"/>
      <c r="F21" s="565"/>
      <c r="G21" s="566"/>
    </row>
    <row r="22" spans="1:7" s="528" customFormat="1" ht="16.5" customHeight="1" x14ac:dyDescent="0.2">
      <c r="A22" s="535" t="s">
        <v>6</v>
      </c>
      <c r="B22" s="563"/>
      <c r="C22" s="564"/>
      <c r="D22" s="565"/>
      <c r="E22" s="565"/>
      <c r="F22" s="565"/>
      <c r="G22" s="566"/>
    </row>
    <row r="23" spans="1:7" s="528" customFormat="1" ht="12.75" customHeight="1" thickBot="1" x14ac:dyDescent="0.25">
      <c r="A23" s="535"/>
      <c r="B23" s="536"/>
      <c r="C23" s="536"/>
      <c r="D23" s="537"/>
      <c r="E23" s="537"/>
      <c r="F23" s="537"/>
      <c r="G23" s="538" t="s">
        <v>2</v>
      </c>
    </row>
    <row r="24" spans="1:7" s="528" customFormat="1" ht="36" customHeight="1" thickBot="1" x14ac:dyDescent="0.25">
      <c r="A24" s="539" t="s">
        <v>55</v>
      </c>
      <c r="B24" s="567" t="s">
        <v>56</v>
      </c>
      <c r="C24" s="567" t="s">
        <v>57</v>
      </c>
      <c r="D24" s="568" t="s">
        <v>58</v>
      </c>
      <c r="E24" s="568" t="s">
        <v>59</v>
      </c>
      <c r="F24" s="568" t="s">
        <v>1</v>
      </c>
      <c r="G24" s="569" t="s">
        <v>60</v>
      </c>
    </row>
    <row r="25" spans="1:7" x14ac:dyDescent="0.2">
      <c r="A25" s="570">
        <v>2143</v>
      </c>
      <c r="B25" s="571">
        <v>2111</v>
      </c>
      <c r="C25" s="572" t="s">
        <v>2996</v>
      </c>
      <c r="D25" s="573">
        <v>0</v>
      </c>
      <c r="E25" s="574">
        <v>9642.2999999999993</v>
      </c>
      <c r="F25" s="573">
        <v>9642.2120999999988</v>
      </c>
      <c r="G25" s="575">
        <f t="shared" ref="G25" si="1">F25/E25*100</f>
        <v>99.999088391773739</v>
      </c>
    </row>
    <row r="26" spans="1:7" x14ac:dyDescent="0.2">
      <c r="A26" s="544">
        <v>2143</v>
      </c>
      <c r="B26" s="545">
        <v>2212</v>
      </c>
      <c r="C26" s="546" t="s">
        <v>2991</v>
      </c>
      <c r="D26" s="547">
        <v>0</v>
      </c>
      <c r="E26" s="548">
        <v>0</v>
      </c>
      <c r="F26" s="547">
        <v>327.75</v>
      </c>
      <c r="G26" s="576" t="s">
        <v>2739</v>
      </c>
    </row>
    <row r="27" spans="1:7" s="558" customFormat="1" x14ac:dyDescent="0.2">
      <c r="A27" s="577">
        <v>2143</v>
      </c>
      <c r="B27" s="578"/>
      <c r="C27" s="579" t="s">
        <v>0</v>
      </c>
      <c r="D27" s="580">
        <v>0</v>
      </c>
      <c r="E27" s="581">
        <v>9642.2999999999993</v>
      </c>
      <c r="F27" s="580">
        <v>9969.9620999999988</v>
      </c>
      <c r="G27" s="582">
        <f t="shared" ref="G27" si="2">F27/E27*100</f>
        <v>103.3981736722566</v>
      </c>
    </row>
    <row r="28" spans="1:7" x14ac:dyDescent="0.2">
      <c r="A28" s="583"/>
      <c r="B28" s="560"/>
      <c r="C28" s="584" t="s">
        <v>2627</v>
      </c>
      <c r="D28" s="561"/>
      <c r="E28" s="561"/>
      <c r="F28" s="561"/>
      <c r="G28" s="549"/>
    </row>
    <row r="29" spans="1:7" x14ac:dyDescent="0.2">
      <c r="A29" s="570">
        <v>2169</v>
      </c>
      <c r="B29" s="571">
        <v>2324</v>
      </c>
      <c r="C29" s="572" t="s">
        <v>2992</v>
      </c>
      <c r="D29" s="573">
        <v>0</v>
      </c>
      <c r="E29" s="574">
        <v>11.22</v>
      </c>
      <c r="F29" s="573">
        <v>11.228</v>
      </c>
      <c r="G29" s="575">
        <f t="shared" ref="G29:G30" si="3">F29/E29*100</f>
        <v>100.07130124777184</v>
      </c>
    </row>
    <row r="30" spans="1:7" s="558" customFormat="1" x14ac:dyDescent="0.2">
      <c r="A30" s="585">
        <v>2169</v>
      </c>
      <c r="B30" s="578"/>
      <c r="C30" s="579" t="s">
        <v>3477</v>
      </c>
      <c r="D30" s="580">
        <v>0</v>
      </c>
      <c r="E30" s="581">
        <v>11.22</v>
      </c>
      <c r="F30" s="580">
        <v>11.228</v>
      </c>
      <c r="G30" s="582">
        <f t="shared" si="3"/>
        <v>100.07130124777184</v>
      </c>
    </row>
    <row r="31" spans="1:7" x14ac:dyDescent="0.2">
      <c r="A31" s="551"/>
      <c r="B31" s="560"/>
      <c r="C31" s="584" t="s">
        <v>2627</v>
      </c>
      <c r="D31" s="561"/>
      <c r="E31" s="561"/>
      <c r="F31" s="561"/>
      <c r="G31" s="549"/>
    </row>
    <row r="32" spans="1:7" x14ac:dyDescent="0.2">
      <c r="A32" s="570">
        <v>2212</v>
      </c>
      <c r="B32" s="571">
        <v>2122</v>
      </c>
      <c r="C32" s="572" t="s">
        <v>2995</v>
      </c>
      <c r="D32" s="573">
        <v>0</v>
      </c>
      <c r="E32" s="574">
        <v>8004.7560000000003</v>
      </c>
      <c r="F32" s="573">
        <v>8004.7560000000003</v>
      </c>
      <c r="G32" s="575">
        <f t="shared" ref="G32:G34" si="4">F32/E32*100</f>
        <v>100</v>
      </c>
    </row>
    <row r="33" spans="1:7" x14ac:dyDescent="0.2">
      <c r="A33" s="544">
        <v>2212</v>
      </c>
      <c r="B33" s="545">
        <v>2310</v>
      </c>
      <c r="C33" s="546" t="s">
        <v>2993</v>
      </c>
      <c r="D33" s="547">
        <v>0</v>
      </c>
      <c r="E33" s="548">
        <v>3544.65</v>
      </c>
      <c r="F33" s="547">
        <v>3544.63375</v>
      </c>
      <c r="G33" s="549">
        <f t="shared" si="4"/>
        <v>99.999541562636651</v>
      </c>
    </row>
    <row r="34" spans="1:7" s="558" customFormat="1" x14ac:dyDescent="0.2">
      <c r="A34" s="585">
        <v>2212</v>
      </c>
      <c r="B34" s="578"/>
      <c r="C34" s="579" t="s">
        <v>64</v>
      </c>
      <c r="D34" s="580">
        <v>0</v>
      </c>
      <c r="E34" s="581">
        <v>11549.406000000001</v>
      </c>
      <c r="F34" s="580">
        <v>11549.38975</v>
      </c>
      <c r="G34" s="582">
        <f t="shared" si="4"/>
        <v>99.999859300123305</v>
      </c>
    </row>
    <row r="35" spans="1:7" x14ac:dyDescent="0.2">
      <c r="A35" s="583"/>
      <c r="B35" s="560"/>
      <c r="C35" s="584" t="s">
        <v>2627</v>
      </c>
      <c r="D35" s="561"/>
      <c r="E35" s="561"/>
      <c r="F35" s="561"/>
      <c r="G35" s="549"/>
    </row>
    <row r="36" spans="1:7" x14ac:dyDescent="0.2">
      <c r="A36" s="570">
        <v>2229</v>
      </c>
      <c r="B36" s="571">
        <v>2212</v>
      </c>
      <c r="C36" s="572" t="s">
        <v>2991</v>
      </c>
      <c r="D36" s="573">
        <v>8000</v>
      </c>
      <c r="E36" s="574">
        <v>21747.874</v>
      </c>
      <c r="F36" s="573">
        <v>24109.892159999999</v>
      </c>
      <c r="G36" s="575">
        <f t="shared" ref="G36:G39" si="5">F36/E36*100</f>
        <v>110.86091523244986</v>
      </c>
    </row>
    <row r="37" spans="1:7" x14ac:dyDescent="0.2">
      <c r="A37" s="544">
        <v>2229</v>
      </c>
      <c r="B37" s="545">
        <v>2324</v>
      </c>
      <c r="C37" s="546" t="s">
        <v>2992</v>
      </c>
      <c r="D37" s="547">
        <v>0</v>
      </c>
      <c r="E37" s="548">
        <v>25.72</v>
      </c>
      <c r="F37" s="547">
        <v>37.72</v>
      </c>
      <c r="G37" s="549">
        <f t="shared" si="5"/>
        <v>146.65629860031103</v>
      </c>
    </row>
    <row r="38" spans="1:7" x14ac:dyDescent="0.2">
      <c r="A38" s="544">
        <v>2229</v>
      </c>
      <c r="B38" s="545">
        <v>2329</v>
      </c>
      <c r="C38" s="546" t="s">
        <v>63</v>
      </c>
      <c r="D38" s="547">
        <v>0</v>
      </c>
      <c r="E38" s="548">
        <v>380</v>
      </c>
      <c r="F38" s="547">
        <v>380</v>
      </c>
      <c r="G38" s="549">
        <f t="shared" si="5"/>
        <v>100</v>
      </c>
    </row>
    <row r="39" spans="1:7" s="558" customFormat="1" x14ac:dyDescent="0.2">
      <c r="A39" s="585">
        <v>2229</v>
      </c>
      <c r="B39" s="578"/>
      <c r="C39" s="579" t="s">
        <v>65</v>
      </c>
      <c r="D39" s="580">
        <v>8000</v>
      </c>
      <c r="E39" s="581">
        <v>22153.594000000001</v>
      </c>
      <c r="F39" s="580">
        <v>24527.612160000004</v>
      </c>
      <c r="G39" s="582">
        <f t="shared" si="5"/>
        <v>110.71617616536622</v>
      </c>
    </row>
    <row r="40" spans="1:7" x14ac:dyDescent="0.2">
      <c r="A40" s="583"/>
      <c r="B40" s="560"/>
      <c r="C40" s="584" t="s">
        <v>2627</v>
      </c>
      <c r="D40" s="561"/>
      <c r="E40" s="561"/>
      <c r="F40" s="561"/>
      <c r="G40" s="549"/>
    </row>
    <row r="41" spans="1:7" x14ac:dyDescent="0.2">
      <c r="A41" s="570">
        <v>2251</v>
      </c>
      <c r="B41" s="571">
        <v>2132</v>
      </c>
      <c r="C41" s="572" t="s">
        <v>2994</v>
      </c>
      <c r="D41" s="573">
        <v>8954</v>
      </c>
      <c r="E41" s="574">
        <v>1554</v>
      </c>
      <c r="F41" s="573">
        <v>1585.39077</v>
      </c>
      <c r="G41" s="575">
        <f t="shared" ref="G41:G42" si="6">F41/E41*100</f>
        <v>102.01999806949806</v>
      </c>
    </row>
    <row r="42" spans="1:7" s="558" customFormat="1" x14ac:dyDescent="0.2">
      <c r="A42" s="585">
        <v>2251</v>
      </c>
      <c r="B42" s="578"/>
      <c r="C42" s="579" t="s">
        <v>66</v>
      </c>
      <c r="D42" s="580">
        <v>8954</v>
      </c>
      <c r="E42" s="581">
        <v>1554</v>
      </c>
      <c r="F42" s="580">
        <v>1585.39077</v>
      </c>
      <c r="G42" s="582">
        <f t="shared" si="6"/>
        <v>102.01999806949806</v>
      </c>
    </row>
    <row r="43" spans="1:7" x14ac:dyDescent="0.2">
      <c r="A43" s="583"/>
      <c r="B43" s="560"/>
      <c r="C43" s="584" t="s">
        <v>2627</v>
      </c>
      <c r="D43" s="561"/>
      <c r="E43" s="561"/>
      <c r="F43" s="561"/>
      <c r="G43" s="549"/>
    </row>
    <row r="44" spans="1:7" x14ac:dyDescent="0.2">
      <c r="A44" s="570">
        <v>2292</v>
      </c>
      <c r="B44" s="571">
        <v>2212</v>
      </c>
      <c r="C44" s="572" t="s">
        <v>2991</v>
      </c>
      <c r="D44" s="573">
        <v>0</v>
      </c>
      <c r="E44" s="574">
        <v>2233.36</v>
      </c>
      <c r="F44" s="573">
        <v>2362.7800000000002</v>
      </c>
      <c r="G44" s="575">
        <f t="shared" ref="G44:G46" si="7">F44/E44*100</f>
        <v>105.79485618082171</v>
      </c>
    </row>
    <row r="45" spans="1:7" x14ac:dyDescent="0.2">
      <c r="A45" s="544">
        <v>2292</v>
      </c>
      <c r="B45" s="545">
        <v>2223</v>
      </c>
      <c r="C45" s="546" t="s">
        <v>3003</v>
      </c>
      <c r="D45" s="547">
        <v>0</v>
      </c>
      <c r="E45" s="548">
        <v>490.78800000000001</v>
      </c>
      <c r="F45" s="547">
        <v>490.78734000000003</v>
      </c>
      <c r="G45" s="549">
        <f t="shared" si="7"/>
        <v>99.999865522384411</v>
      </c>
    </row>
    <row r="46" spans="1:7" s="558" customFormat="1" x14ac:dyDescent="0.2">
      <c r="A46" s="585">
        <v>2292</v>
      </c>
      <c r="B46" s="578"/>
      <c r="C46" s="579" t="s">
        <v>2624</v>
      </c>
      <c r="D46" s="580">
        <v>0</v>
      </c>
      <c r="E46" s="581">
        <v>2724.1480000000001</v>
      </c>
      <c r="F46" s="580">
        <v>2853.5673400000001</v>
      </c>
      <c r="G46" s="582">
        <f t="shared" si="7"/>
        <v>104.75081897165646</v>
      </c>
    </row>
    <row r="47" spans="1:7" x14ac:dyDescent="0.2">
      <c r="A47" s="583"/>
      <c r="B47" s="560"/>
      <c r="C47" s="584" t="s">
        <v>2627</v>
      </c>
      <c r="D47" s="561"/>
      <c r="E47" s="561"/>
      <c r="F47" s="561"/>
      <c r="G47" s="549"/>
    </row>
    <row r="48" spans="1:7" x14ac:dyDescent="0.2">
      <c r="A48" s="570">
        <v>2294</v>
      </c>
      <c r="B48" s="571">
        <v>2212</v>
      </c>
      <c r="C48" s="572" t="s">
        <v>2991</v>
      </c>
      <c r="D48" s="573">
        <v>0</v>
      </c>
      <c r="E48" s="574">
        <v>21153.275000000001</v>
      </c>
      <c r="F48" s="573">
        <v>21930.560000000001</v>
      </c>
      <c r="G48" s="575">
        <f t="shared" ref="G48:G50" si="8">F48/E48*100</f>
        <v>103.67453739432784</v>
      </c>
    </row>
    <row r="49" spans="1:7" x14ac:dyDescent="0.2">
      <c r="A49" s="544">
        <v>2294</v>
      </c>
      <c r="B49" s="545">
        <v>2229</v>
      </c>
      <c r="C49" s="546" t="s">
        <v>2740</v>
      </c>
      <c r="D49" s="547">
        <v>0</v>
      </c>
      <c r="E49" s="548">
        <v>30408.41</v>
      </c>
      <c r="F49" s="547">
        <v>30408.414250000002</v>
      </c>
      <c r="G49" s="549">
        <f t="shared" si="8"/>
        <v>100.00001397639666</v>
      </c>
    </row>
    <row r="50" spans="1:7" s="558" customFormat="1" x14ac:dyDescent="0.2">
      <c r="A50" s="585">
        <v>2294</v>
      </c>
      <c r="B50" s="578"/>
      <c r="C50" s="579" t="s">
        <v>2625</v>
      </c>
      <c r="D50" s="580">
        <v>0</v>
      </c>
      <c r="E50" s="581">
        <v>51561.684999999998</v>
      </c>
      <c r="F50" s="580">
        <v>52338.974249999999</v>
      </c>
      <c r="G50" s="582">
        <f t="shared" si="8"/>
        <v>101.50749388814582</v>
      </c>
    </row>
    <row r="51" spans="1:7" x14ac:dyDescent="0.2">
      <c r="A51" s="583"/>
      <c r="B51" s="560"/>
      <c r="C51" s="584" t="s">
        <v>2627</v>
      </c>
      <c r="D51" s="561"/>
      <c r="E51" s="561"/>
      <c r="F51" s="561"/>
      <c r="G51" s="549"/>
    </row>
    <row r="52" spans="1:7" x14ac:dyDescent="0.2">
      <c r="A52" s="570">
        <v>2299</v>
      </c>
      <c r="B52" s="571">
        <v>2212</v>
      </c>
      <c r="C52" s="572" t="s">
        <v>2991</v>
      </c>
      <c r="D52" s="573">
        <v>0</v>
      </c>
      <c r="E52" s="574">
        <v>259.62</v>
      </c>
      <c r="F52" s="573">
        <v>259.625</v>
      </c>
      <c r="G52" s="575">
        <f t="shared" ref="G52:G53" si="9">F52/E52*100</f>
        <v>100.00192589168786</v>
      </c>
    </row>
    <row r="53" spans="1:7" s="558" customFormat="1" x14ac:dyDescent="0.2">
      <c r="A53" s="585">
        <v>2299</v>
      </c>
      <c r="B53" s="578"/>
      <c r="C53" s="579" t="s">
        <v>67</v>
      </c>
      <c r="D53" s="580">
        <v>0</v>
      </c>
      <c r="E53" s="581">
        <v>259.62</v>
      </c>
      <c r="F53" s="580">
        <v>259.625</v>
      </c>
      <c r="G53" s="582">
        <f t="shared" si="9"/>
        <v>100.00192589168786</v>
      </c>
    </row>
    <row r="54" spans="1:7" x14ac:dyDescent="0.2">
      <c r="A54" s="583"/>
      <c r="B54" s="560"/>
      <c r="C54" s="584" t="s">
        <v>2627</v>
      </c>
      <c r="D54" s="561"/>
      <c r="E54" s="561"/>
      <c r="F54" s="561"/>
      <c r="G54" s="549"/>
    </row>
    <row r="55" spans="1:7" x14ac:dyDescent="0.2">
      <c r="A55" s="570">
        <v>3114</v>
      </c>
      <c r="B55" s="571">
        <v>2324</v>
      </c>
      <c r="C55" s="572" t="s">
        <v>2992</v>
      </c>
      <c r="D55" s="573">
        <v>0</v>
      </c>
      <c r="E55" s="574">
        <v>61.7</v>
      </c>
      <c r="F55" s="573">
        <v>61.703429999999997</v>
      </c>
      <c r="G55" s="575">
        <f t="shared" ref="G55:G56" si="10">F55/E55*100</f>
        <v>100.0055591572123</v>
      </c>
    </row>
    <row r="56" spans="1:7" s="558" customFormat="1" x14ac:dyDescent="0.2">
      <c r="A56" s="585">
        <v>3114</v>
      </c>
      <c r="B56" s="578"/>
      <c r="C56" s="579" t="s">
        <v>173</v>
      </c>
      <c r="D56" s="580">
        <v>0</v>
      </c>
      <c r="E56" s="581">
        <v>61.7</v>
      </c>
      <c r="F56" s="580">
        <v>61.703429999999997</v>
      </c>
      <c r="G56" s="582">
        <f t="shared" si="10"/>
        <v>100.0055591572123</v>
      </c>
    </row>
    <row r="57" spans="1:7" x14ac:dyDescent="0.2">
      <c r="A57" s="583"/>
      <c r="B57" s="560"/>
      <c r="C57" s="584" t="s">
        <v>2627</v>
      </c>
      <c r="D57" s="561"/>
      <c r="E57" s="561"/>
      <c r="F57" s="561"/>
      <c r="G57" s="549"/>
    </row>
    <row r="58" spans="1:7" x14ac:dyDescent="0.2">
      <c r="A58" s="570">
        <v>3127</v>
      </c>
      <c r="B58" s="571">
        <v>2324</v>
      </c>
      <c r="C58" s="572" t="s">
        <v>2992</v>
      </c>
      <c r="D58" s="573">
        <v>0</v>
      </c>
      <c r="E58" s="574">
        <v>317.99</v>
      </c>
      <c r="F58" s="573">
        <v>317.98452999999995</v>
      </c>
      <c r="G58" s="575">
        <f t="shared" ref="G58:G59" si="11">F58/E58*100</f>
        <v>99.998279820120104</v>
      </c>
    </row>
    <row r="59" spans="1:7" s="558" customFormat="1" x14ac:dyDescent="0.2">
      <c r="A59" s="585">
        <v>3127</v>
      </c>
      <c r="B59" s="578"/>
      <c r="C59" s="579" t="s">
        <v>2626</v>
      </c>
      <c r="D59" s="580">
        <v>0</v>
      </c>
      <c r="E59" s="581">
        <v>317.99</v>
      </c>
      <c r="F59" s="580">
        <v>317.98452999999995</v>
      </c>
      <c r="G59" s="582">
        <f t="shared" si="11"/>
        <v>99.998279820120104</v>
      </c>
    </row>
    <row r="60" spans="1:7" x14ac:dyDescent="0.2">
      <c r="A60" s="583"/>
      <c r="B60" s="560"/>
      <c r="C60" s="584" t="s">
        <v>2627</v>
      </c>
      <c r="D60" s="561"/>
      <c r="E60" s="561"/>
      <c r="F60" s="561"/>
      <c r="G60" s="549"/>
    </row>
    <row r="61" spans="1:7" x14ac:dyDescent="0.2">
      <c r="A61" s="570">
        <v>3312</v>
      </c>
      <c r="B61" s="571">
        <v>2212</v>
      </c>
      <c r="C61" s="572" t="s">
        <v>2991</v>
      </c>
      <c r="D61" s="573">
        <v>0</v>
      </c>
      <c r="E61" s="574">
        <v>7.5</v>
      </c>
      <c r="F61" s="573">
        <v>7.5</v>
      </c>
      <c r="G61" s="575">
        <f t="shared" ref="G61:G62" si="12">F61/E61*100</f>
        <v>100</v>
      </c>
    </row>
    <row r="62" spans="1:7" s="558" customFormat="1" x14ac:dyDescent="0.2">
      <c r="A62" s="585">
        <v>3312</v>
      </c>
      <c r="B62" s="578"/>
      <c r="C62" s="579" t="s">
        <v>191</v>
      </c>
      <c r="D62" s="580">
        <v>0</v>
      </c>
      <c r="E62" s="581">
        <v>7.5</v>
      </c>
      <c r="F62" s="580">
        <v>7.5</v>
      </c>
      <c r="G62" s="582">
        <f t="shared" si="12"/>
        <v>100</v>
      </c>
    </row>
    <row r="63" spans="1:7" x14ac:dyDescent="0.2">
      <c r="A63" s="583"/>
      <c r="B63" s="560"/>
      <c r="C63" s="584" t="s">
        <v>2627</v>
      </c>
      <c r="D63" s="561"/>
      <c r="E63" s="561"/>
      <c r="F63" s="561"/>
      <c r="G63" s="549"/>
    </row>
    <row r="64" spans="1:7" x14ac:dyDescent="0.2">
      <c r="A64" s="570">
        <v>3313</v>
      </c>
      <c r="B64" s="571">
        <v>2212</v>
      </c>
      <c r="C64" s="572" t="s">
        <v>2991</v>
      </c>
      <c r="D64" s="573">
        <v>0</v>
      </c>
      <c r="E64" s="574">
        <v>100</v>
      </c>
      <c r="F64" s="573">
        <v>100</v>
      </c>
      <c r="G64" s="575">
        <f t="shared" ref="G64:G65" si="13">F64/E64*100</f>
        <v>100</v>
      </c>
    </row>
    <row r="65" spans="1:7" s="558" customFormat="1" x14ac:dyDescent="0.2">
      <c r="A65" s="585">
        <v>3313</v>
      </c>
      <c r="B65" s="578"/>
      <c r="C65" s="579" t="s">
        <v>192</v>
      </c>
      <c r="D65" s="580">
        <v>0</v>
      </c>
      <c r="E65" s="581">
        <v>100</v>
      </c>
      <c r="F65" s="580">
        <v>100</v>
      </c>
      <c r="G65" s="582">
        <f t="shared" si="13"/>
        <v>100</v>
      </c>
    </row>
    <row r="66" spans="1:7" x14ac:dyDescent="0.2">
      <c r="A66" s="583"/>
      <c r="B66" s="560"/>
      <c r="C66" s="584" t="s">
        <v>2627</v>
      </c>
      <c r="D66" s="561"/>
      <c r="E66" s="561"/>
      <c r="F66" s="561"/>
      <c r="G66" s="549"/>
    </row>
    <row r="67" spans="1:7" x14ac:dyDescent="0.2">
      <c r="A67" s="570">
        <v>3319</v>
      </c>
      <c r="B67" s="571">
        <v>2212</v>
      </c>
      <c r="C67" s="572" t="s">
        <v>2991</v>
      </c>
      <c r="D67" s="573">
        <v>0</v>
      </c>
      <c r="E67" s="574">
        <v>9.4499999999999993</v>
      </c>
      <c r="F67" s="573">
        <v>9.4540000000000006</v>
      </c>
      <c r="G67" s="575">
        <f t="shared" ref="G67:G68" si="14">F67/E67*100</f>
        <v>100.04232804232807</v>
      </c>
    </row>
    <row r="68" spans="1:7" s="558" customFormat="1" x14ac:dyDescent="0.2">
      <c r="A68" s="585">
        <v>3319</v>
      </c>
      <c r="B68" s="578"/>
      <c r="C68" s="579" t="s">
        <v>76</v>
      </c>
      <c r="D68" s="580">
        <v>0</v>
      </c>
      <c r="E68" s="581">
        <v>9.4499999999999993</v>
      </c>
      <c r="F68" s="580">
        <v>9.4540000000000006</v>
      </c>
      <c r="G68" s="582">
        <f t="shared" si="14"/>
        <v>100.04232804232807</v>
      </c>
    </row>
    <row r="69" spans="1:7" x14ac:dyDescent="0.2">
      <c r="A69" s="583"/>
      <c r="B69" s="560"/>
      <c r="C69" s="584" t="s">
        <v>2627</v>
      </c>
      <c r="D69" s="561"/>
      <c r="E69" s="561"/>
      <c r="F69" s="561"/>
      <c r="G69" s="549"/>
    </row>
    <row r="70" spans="1:7" x14ac:dyDescent="0.2">
      <c r="A70" s="570">
        <v>3419</v>
      </c>
      <c r="B70" s="571">
        <v>2111</v>
      </c>
      <c r="C70" s="572" t="s">
        <v>2996</v>
      </c>
      <c r="D70" s="573">
        <v>0</v>
      </c>
      <c r="E70" s="574">
        <v>1258.4000000000001</v>
      </c>
      <c r="F70" s="573">
        <v>1258.4000000000001</v>
      </c>
      <c r="G70" s="575">
        <f t="shared" ref="G70:G73" si="15">F70/E70*100</f>
        <v>100</v>
      </c>
    </row>
    <row r="71" spans="1:7" x14ac:dyDescent="0.2">
      <c r="A71" s="544">
        <v>3419</v>
      </c>
      <c r="B71" s="545">
        <v>2212</v>
      </c>
      <c r="C71" s="546" t="s">
        <v>2991</v>
      </c>
      <c r="D71" s="547">
        <v>0</v>
      </c>
      <c r="E71" s="548">
        <v>320.86</v>
      </c>
      <c r="F71" s="547">
        <v>320.87</v>
      </c>
      <c r="G71" s="549">
        <f t="shared" si="15"/>
        <v>100.0031166240728</v>
      </c>
    </row>
    <row r="72" spans="1:7" x14ac:dyDescent="0.2">
      <c r="A72" s="544">
        <v>3419</v>
      </c>
      <c r="B72" s="545">
        <v>2324</v>
      </c>
      <c r="C72" s="546" t="s">
        <v>2992</v>
      </c>
      <c r="D72" s="547">
        <v>0</v>
      </c>
      <c r="E72" s="548">
        <v>3262</v>
      </c>
      <c r="F72" s="547">
        <v>3262</v>
      </c>
      <c r="G72" s="549">
        <f t="shared" si="15"/>
        <v>100</v>
      </c>
    </row>
    <row r="73" spans="1:7" s="558" customFormat="1" x14ac:dyDescent="0.2">
      <c r="A73" s="585">
        <v>3419</v>
      </c>
      <c r="B73" s="578"/>
      <c r="C73" s="579" t="s">
        <v>79</v>
      </c>
      <c r="D73" s="580">
        <v>0</v>
      </c>
      <c r="E73" s="581">
        <v>4841.26</v>
      </c>
      <c r="F73" s="580">
        <v>4841.2700000000004</v>
      </c>
      <c r="G73" s="582">
        <f t="shared" si="15"/>
        <v>100.00020655779693</v>
      </c>
    </row>
    <row r="74" spans="1:7" x14ac:dyDescent="0.2">
      <c r="A74" s="583"/>
      <c r="B74" s="560"/>
      <c r="C74" s="584" t="s">
        <v>2627</v>
      </c>
      <c r="D74" s="561"/>
      <c r="E74" s="561"/>
      <c r="F74" s="561"/>
      <c r="G74" s="549"/>
    </row>
    <row r="75" spans="1:7" x14ac:dyDescent="0.2">
      <c r="A75" s="570">
        <v>3421</v>
      </c>
      <c r="B75" s="571">
        <v>2212</v>
      </c>
      <c r="C75" s="572" t="s">
        <v>2991</v>
      </c>
      <c r="D75" s="573">
        <v>0</v>
      </c>
      <c r="E75" s="574">
        <v>3.1</v>
      </c>
      <c r="F75" s="573">
        <v>3.1</v>
      </c>
      <c r="G75" s="575">
        <f t="shared" ref="G75:G76" si="16">F75/E75*100</f>
        <v>100</v>
      </c>
    </row>
    <row r="76" spans="1:7" s="558" customFormat="1" x14ac:dyDescent="0.2">
      <c r="A76" s="585">
        <v>3421</v>
      </c>
      <c r="B76" s="578"/>
      <c r="C76" s="579" t="s">
        <v>80</v>
      </c>
      <c r="D76" s="580">
        <v>0</v>
      </c>
      <c r="E76" s="581">
        <v>3.1</v>
      </c>
      <c r="F76" s="580">
        <v>3.1</v>
      </c>
      <c r="G76" s="582">
        <f t="shared" si="16"/>
        <v>100</v>
      </c>
    </row>
    <row r="77" spans="1:7" x14ac:dyDescent="0.2">
      <c r="A77" s="583"/>
      <c r="B77" s="560"/>
      <c r="C77" s="584" t="s">
        <v>2627</v>
      </c>
      <c r="D77" s="561"/>
      <c r="E77" s="561"/>
      <c r="F77" s="561"/>
      <c r="G77" s="549"/>
    </row>
    <row r="78" spans="1:7" x14ac:dyDescent="0.2">
      <c r="A78" s="570">
        <v>3522</v>
      </c>
      <c r="B78" s="571">
        <v>2132</v>
      </c>
      <c r="C78" s="572" t="s">
        <v>2994</v>
      </c>
      <c r="D78" s="573">
        <v>19489</v>
      </c>
      <c r="E78" s="574">
        <v>19489.45</v>
      </c>
      <c r="F78" s="573">
        <v>19489.451929999999</v>
      </c>
      <c r="G78" s="575">
        <f t="shared" ref="G78:G79" si="17">F78/E78*100</f>
        <v>100.00000990279356</v>
      </c>
    </row>
    <row r="79" spans="1:7" s="558" customFormat="1" x14ac:dyDescent="0.2">
      <c r="A79" s="585">
        <v>3522</v>
      </c>
      <c r="B79" s="578"/>
      <c r="C79" s="579" t="s">
        <v>81</v>
      </c>
      <c r="D79" s="580">
        <v>19489</v>
      </c>
      <c r="E79" s="581">
        <v>19489.45</v>
      </c>
      <c r="F79" s="580">
        <v>19489.451929999999</v>
      </c>
      <c r="G79" s="582">
        <f t="shared" si="17"/>
        <v>100.00000990279356</v>
      </c>
    </row>
    <row r="80" spans="1:7" x14ac:dyDescent="0.2">
      <c r="A80" s="583"/>
      <c r="B80" s="560"/>
      <c r="C80" s="584" t="s">
        <v>2627</v>
      </c>
      <c r="D80" s="561"/>
      <c r="E80" s="561"/>
      <c r="F80" s="561"/>
      <c r="G80" s="549"/>
    </row>
    <row r="81" spans="1:7" x14ac:dyDescent="0.2">
      <c r="A81" s="570">
        <v>3526</v>
      </c>
      <c r="B81" s="571">
        <v>2122</v>
      </c>
      <c r="C81" s="572" t="s">
        <v>2995</v>
      </c>
      <c r="D81" s="573">
        <v>0</v>
      </c>
      <c r="E81" s="574">
        <v>6592.17</v>
      </c>
      <c r="F81" s="573">
        <v>6592.1779999999999</v>
      </c>
      <c r="G81" s="575">
        <f t="shared" ref="G81:G82" si="18">F81/E81*100</f>
        <v>100.00012135609366</v>
      </c>
    </row>
    <row r="82" spans="1:7" s="558" customFormat="1" x14ac:dyDescent="0.2">
      <c r="A82" s="585">
        <v>3526</v>
      </c>
      <c r="B82" s="578"/>
      <c r="C82" s="579" t="s">
        <v>82</v>
      </c>
      <c r="D82" s="580">
        <v>0</v>
      </c>
      <c r="E82" s="581">
        <v>6592.17</v>
      </c>
      <c r="F82" s="580">
        <v>6592.1779999999999</v>
      </c>
      <c r="G82" s="582">
        <f t="shared" si="18"/>
        <v>100.00012135609366</v>
      </c>
    </row>
    <row r="83" spans="1:7" x14ac:dyDescent="0.2">
      <c r="A83" s="583"/>
      <c r="B83" s="560"/>
      <c r="C83" s="584" t="s">
        <v>2627</v>
      </c>
      <c r="D83" s="561"/>
      <c r="E83" s="561"/>
      <c r="F83" s="561"/>
      <c r="G83" s="549"/>
    </row>
    <row r="84" spans="1:7" x14ac:dyDescent="0.2">
      <c r="A84" s="570">
        <v>3599</v>
      </c>
      <c r="B84" s="571">
        <v>2212</v>
      </c>
      <c r="C84" s="572" t="s">
        <v>2991</v>
      </c>
      <c r="D84" s="573">
        <v>0</v>
      </c>
      <c r="E84" s="574">
        <v>364.99</v>
      </c>
      <c r="F84" s="573">
        <v>365.00180999999998</v>
      </c>
      <c r="G84" s="575">
        <f t="shared" ref="G84:G87" si="19">F84/E84*100</f>
        <v>100.0032357050878</v>
      </c>
    </row>
    <row r="85" spans="1:7" x14ac:dyDescent="0.2">
      <c r="A85" s="544">
        <v>3599</v>
      </c>
      <c r="B85" s="545">
        <v>2324</v>
      </c>
      <c r="C85" s="546" t="s">
        <v>2992</v>
      </c>
      <c r="D85" s="547">
        <v>0</v>
      </c>
      <c r="E85" s="548">
        <v>2.5</v>
      </c>
      <c r="F85" s="547">
        <v>2.5</v>
      </c>
      <c r="G85" s="549">
        <f t="shared" si="19"/>
        <v>100</v>
      </c>
    </row>
    <row r="86" spans="1:7" x14ac:dyDescent="0.2">
      <c r="A86" s="544">
        <v>3599</v>
      </c>
      <c r="B86" s="545">
        <v>2329</v>
      </c>
      <c r="C86" s="546" t="s">
        <v>63</v>
      </c>
      <c r="D86" s="547">
        <v>0</v>
      </c>
      <c r="E86" s="548">
        <v>5.09</v>
      </c>
      <c r="F86" s="547">
        <v>5.0925000000000002</v>
      </c>
      <c r="G86" s="549">
        <f t="shared" si="19"/>
        <v>100.04911591355601</v>
      </c>
    </row>
    <row r="87" spans="1:7" s="558" customFormat="1" x14ac:dyDescent="0.2">
      <c r="A87" s="585">
        <v>3599</v>
      </c>
      <c r="B87" s="578"/>
      <c r="C87" s="579" t="s">
        <v>84</v>
      </c>
      <c r="D87" s="580">
        <v>0</v>
      </c>
      <c r="E87" s="581">
        <v>372.58</v>
      </c>
      <c r="F87" s="580">
        <v>372.59431000000001</v>
      </c>
      <c r="G87" s="582">
        <f t="shared" si="19"/>
        <v>100.0038407858715</v>
      </c>
    </row>
    <row r="88" spans="1:7" x14ac:dyDescent="0.2">
      <c r="A88" s="583"/>
      <c r="B88" s="560"/>
      <c r="C88" s="584" t="s">
        <v>2627</v>
      </c>
      <c r="D88" s="561"/>
      <c r="E88" s="561"/>
      <c r="F88" s="561"/>
      <c r="G88" s="549"/>
    </row>
    <row r="89" spans="1:7" x14ac:dyDescent="0.2">
      <c r="A89" s="570">
        <v>3635</v>
      </c>
      <c r="B89" s="571">
        <v>2324</v>
      </c>
      <c r="C89" s="572" t="s">
        <v>2992</v>
      </c>
      <c r="D89" s="573">
        <v>0</v>
      </c>
      <c r="E89" s="574">
        <v>112.16</v>
      </c>
      <c r="F89" s="573">
        <v>112.167</v>
      </c>
      <c r="G89" s="575">
        <f t="shared" ref="G89:G90" si="20">F89/E89*100</f>
        <v>100.0062410841655</v>
      </c>
    </row>
    <row r="90" spans="1:7" s="558" customFormat="1" x14ac:dyDescent="0.2">
      <c r="A90" s="585">
        <v>3635</v>
      </c>
      <c r="B90" s="578"/>
      <c r="C90" s="579" t="s">
        <v>204</v>
      </c>
      <c r="D90" s="580">
        <v>0</v>
      </c>
      <c r="E90" s="581">
        <v>112.16</v>
      </c>
      <c r="F90" s="580">
        <v>112.167</v>
      </c>
      <c r="G90" s="582">
        <f t="shared" si="20"/>
        <v>100.0062410841655</v>
      </c>
    </row>
    <row r="91" spans="1:7" x14ac:dyDescent="0.2">
      <c r="A91" s="583"/>
      <c r="B91" s="560"/>
      <c r="C91" s="584" t="s">
        <v>2627</v>
      </c>
      <c r="D91" s="561"/>
      <c r="E91" s="561"/>
      <c r="F91" s="561"/>
      <c r="G91" s="549"/>
    </row>
    <row r="92" spans="1:7" x14ac:dyDescent="0.2">
      <c r="A92" s="570">
        <v>3636</v>
      </c>
      <c r="B92" s="571">
        <v>2211</v>
      </c>
      <c r="C92" s="572" t="s">
        <v>2997</v>
      </c>
      <c r="D92" s="573">
        <v>0</v>
      </c>
      <c r="E92" s="574">
        <v>324.86</v>
      </c>
      <c r="F92" s="573">
        <v>324.86399999999998</v>
      </c>
      <c r="G92" s="575">
        <f t="shared" ref="G92:G109" si="21">F92/E92*100</f>
        <v>100.00123129963676</v>
      </c>
    </row>
    <row r="93" spans="1:7" x14ac:dyDescent="0.2">
      <c r="A93" s="544">
        <v>3636</v>
      </c>
      <c r="B93" s="545">
        <v>2212</v>
      </c>
      <c r="C93" s="546" t="s">
        <v>2991</v>
      </c>
      <c r="D93" s="547">
        <v>0</v>
      </c>
      <c r="E93" s="548">
        <v>66.89</v>
      </c>
      <c r="F93" s="547">
        <v>66.896000000000001</v>
      </c>
      <c r="G93" s="549">
        <f t="shared" si="21"/>
        <v>100.00896995066526</v>
      </c>
    </row>
    <row r="94" spans="1:7" s="558" customFormat="1" x14ac:dyDescent="0.2">
      <c r="A94" s="585">
        <v>3636</v>
      </c>
      <c r="B94" s="578"/>
      <c r="C94" s="579" t="s">
        <v>85</v>
      </c>
      <c r="D94" s="580">
        <v>0</v>
      </c>
      <c r="E94" s="581">
        <v>391.75</v>
      </c>
      <c r="F94" s="580">
        <v>391.76</v>
      </c>
      <c r="G94" s="582">
        <f t="shared" si="21"/>
        <v>100.00255264837267</v>
      </c>
    </row>
    <row r="95" spans="1:7" x14ac:dyDescent="0.2">
      <c r="A95" s="583"/>
      <c r="B95" s="560"/>
      <c r="C95" s="584" t="s">
        <v>2627</v>
      </c>
      <c r="D95" s="561"/>
      <c r="E95" s="561"/>
      <c r="F95" s="561"/>
      <c r="G95" s="549"/>
    </row>
    <row r="96" spans="1:7" x14ac:dyDescent="0.2">
      <c r="A96" s="570">
        <v>3639</v>
      </c>
      <c r="B96" s="571">
        <v>2111</v>
      </c>
      <c r="C96" s="572" t="s">
        <v>2996</v>
      </c>
      <c r="D96" s="573">
        <v>2552</v>
      </c>
      <c r="E96" s="574">
        <v>2540.9899999999998</v>
      </c>
      <c r="F96" s="573">
        <v>1594.9890099999998</v>
      </c>
      <c r="G96" s="575">
        <f t="shared" si="21"/>
        <v>62.770377293889389</v>
      </c>
    </row>
    <row r="97" spans="1:7" x14ac:dyDescent="0.2">
      <c r="A97" s="544">
        <v>3639</v>
      </c>
      <c r="B97" s="545">
        <v>2119</v>
      </c>
      <c r="C97" s="546" t="s">
        <v>78</v>
      </c>
      <c r="D97" s="547">
        <v>2500</v>
      </c>
      <c r="E97" s="548">
        <v>2400</v>
      </c>
      <c r="F97" s="547">
        <v>2438.6568399999996</v>
      </c>
      <c r="G97" s="549">
        <f t="shared" si="21"/>
        <v>101.61070166666666</v>
      </c>
    </row>
    <row r="98" spans="1:7" x14ac:dyDescent="0.2">
      <c r="A98" s="544">
        <v>3639</v>
      </c>
      <c r="B98" s="545">
        <v>2131</v>
      </c>
      <c r="C98" s="546" t="s">
        <v>2998</v>
      </c>
      <c r="D98" s="547">
        <v>81</v>
      </c>
      <c r="E98" s="548">
        <v>85.12</v>
      </c>
      <c r="F98" s="547">
        <v>109.3931</v>
      </c>
      <c r="G98" s="549">
        <f t="shared" si="21"/>
        <v>128.51632988721803</v>
      </c>
    </row>
    <row r="99" spans="1:7" x14ac:dyDescent="0.2">
      <c r="A99" s="544">
        <v>3639</v>
      </c>
      <c r="B99" s="545">
        <v>2132</v>
      </c>
      <c r="C99" s="546" t="s">
        <v>2994</v>
      </c>
      <c r="D99" s="547">
        <v>0</v>
      </c>
      <c r="E99" s="548">
        <v>174.54</v>
      </c>
      <c r="F99" s="547">
        <v>197.792</v>
      </c>
      <c r="G99" s="549">
        <f t="shared" si="21"/>
        <v>113.3218746419159</v>
      </c>
    </row>
    <row r="100" spans="1:7" x14ac:dyDescent="0.2">
      <c r="A100" s="544">
        <v>3639</v>
      </c>
      <c r="B100" s="545">
        <v>2133</v>
      </c>
      <c r="C100" s="546" t="s">
        <v>3472</v>
      </c>
      <c r="D100" s="547">
        <v>0</v>
      </c>
      <c r="E100" s="548">
        <v>12</v>
      </c>
      <c r="F100" s="547">
        <v>10</v>
      </c>
      <c r="G100" s="549">
        <f t="shared" si="21"/>
        <v>83.333333333333343</v>
      </c>
    </row>
    <row r="101" spans="1:7" x14ac:dyDescent="0.2">
      <c r="A101" s="544">
        <v>3639</v>
      </c>
      <c r="B101" s="545">
        <v>2211</v>
      </c>
      <c r="C101" s="546" t="s">
        <v>2997</v>
      </c>
      <c r="D101" s="547">
        <v>0</v>
      </c>
      <c r="E101" s="548">
        <v>0</v>
      </c>
      <c r="F101" s="547">
        <v>1.49098</v>
      </c>
      <c r="G101" s="576" t="s">
        <v>2739</v>
      </c>
    </row>
    <row r="102" spans="1:7" x14ac:dyDescent="0.2">
      <c r="A102" s="544">
        <v>3639</v>
      </c>
      <c r="B102" s="545">
        <v>2212</v>
      </c>
      <c r="C102" s="546" t="s">
        <v>2991</v>
      </c>
      <c r="D102" s="547">
        <v>0</v>
      </c>
      <c r="E102" s="548">
        <v>156.68</v>
      </c>
      <c r="F102" s="547">
        <v>261.31032999999996</v>
      </c>
      <c r="G102" s="549">
        <f t="shared" si="21"/>
        <v>166.77963364820013</v>
      </c>
    </row>
    <row r="103" spans="1:7" x14ac:dyDescent="0.2">
      <c r="A103" s="544">
        <v>3639</v>
      </c>
      <c r="B103" s="545">
        <v>2324</v>
      </c>
      <c r="C103" s="546" t="s">
        <v>2992</v>
      </c>
      <c r="D103" s="547">
        <v>0</v>
      </c>
      <c r="E103" s="548">
        <v>349.4</v>
      </c>
      <c r="F103" s="547">
        <v>349.40598999999997</v>
      </c>
      <c r="G103" s="549">
        <f t="shared" si="21"/>
        <v>100.00171436748712</v>
      </c>
    </row>
    <row r="104" spans="1:7" s="558" customFormat="1" x14ac:dyDescent="0.2">
      <c r="A104" s="585">
        <v>3639</v>
      </c>
      <c r="B104" s="578"/>
      <c r="C104" s="579" t="s">
        <v>86</v>
      </c>
      <c r="D104" s="580">
        <v>5133</v>
      </c>
      <c r="E104" s="581">
        <v>5718.73</v>
      </c>
      <c r="F104" s="580">
        <v>4963.0382500000005</v>
      </c>
      <c r="G104" s="582">
        <f t="shared" si="21"/>
        <v>86.785671818742998</v>
      </c>
    </row>
    <row r="105" spans="1:7" x14ac:dyDescent="0.2">
      <c r="A105" s="583"/>
      <c r="B105" s="560"/>
      <c r="C105" s="584" t="s">
        <v>2627</v>
      </c>
      <c r="D105" s="561"/>
      <c r="E105" s="561"/>
      <c r="F105" s="561"/>
      <c r="G105" s="549"/>
    </row>
    <row r="106" spans="1:7" x14ac:dyDescent="0.2">
      <c r="A106" s="570">
        <v>3713</v>
      </c>
      <c r="B106" s="571">
        <v>2229</v>
      </c>
      <c r="C106" s="572" t="s">
        <v>2740</v>
      </c>
      <c r="D106" s="573">
        <v>0</v>
      </c>
      <c r="E106" s="574">
        <v>82.12</v>
      </c>
      <c r="F106" s="573">
        <v>82.114999999999995</v>
      </c>
      <c r="G106" s="575">
        <f t="shared" si="21"/>
        <v>99.993911349244996</v>
      </c>
    </row>
    <row r="107" spans="1:7" s="558" customFormat="1" x14ac:dyDescent="0.2">
      <c r="A107" s="585">
        <v>3713</v>
      </c>
      <c r="B107" s="578"/>
      <c r="C107" s="579" t="s">
        <v>209</v>
      </c>
      <c r="D107" s="580">
        <v>0</v>
      </c>
      <c r="E107" s="581">
        <v>82.12</v>
      </c>
      <c r="F107" s="580">
        <v>82.114999999999995</v>
      </c>
      <c r="G107" s="582">
        <f t="shared" si="21"/>
        <v>99.993911349244996</v>
      </c>
    </row>
    <row r="108" spans="1:7" x14ac:dyDescent="0.2">
      <c r="A108" s="583"/>
      <c r="B108" s="560"/>
      <c r="C108" s="584" t="s">
        <v>2627</v>
      </c>
      <c r="D108" s="561"/>
      <c r="E108" s="561"/>
      <c r="F108" s="561"/>
      <c r="G108" s="549"/>
    </row>
    <row r="109" spans="1:7" x14ac:dyDescent="0.2">
      <c r="A109" s="570">
        <v>3719</v>
      </c>
      <c r="B109" s="571">
        <v>2212</v>
      </c>
      <c r="C109" s="572" t="s">
        <v>2991</v>
      </c>
      <c r="D109" s="573">
        <v>0</v>
      </c>
      <c r="E109" s="574">
        <v>181.33</v>
      </c>
      <c r="F109" s="573">
        <v>181.32624999999999</v>
      </c>
      <c r="G109" s="575">
        <f t="shared" si="21"/>
        <v>99.997931947278431</v>
      </c>
    </row>
    <row r="110" spans="1:7" s="558" customFormat="1" x14ac:dyDescent="0.2">
      <c r="A110" s="585">
        <v>3719</v>
      </c>
      <c r="B110" s="578"/>
      <c r="C110" s="579" t="s">
        <v>88</v>
      </c>
      <c r="D110" s="580">
        <v>0</v>
      </c>
      <c r="E110" s="581">
        <v>181.33</v>
      </c>
      <c r="F110" s="580">
        <v>181.32624999999999</v>
      </c>
      <c r="G110" s="582">
        <v>99.997931947278431</v>
      </c>
    </row>
    <row r="111" spans="1:7" x14ac:dyDescent="0.2">
      <c r="A111" s="583"/>
      <c r="B111" s="560"/>
      <c r="C111" s="584" t="s">
        <v>2627</v>
      </c>
      <c r="D111" s="561"/>
      <c r="E111" s="561"/>
      <c r="F111" s="561"/>
      <c r="G111" s="549"/>
    </row>
    <row r="112" spans="1:7" x14ac:dyDescent="0.2">
      <c r="A112" s="570">
        <v>3741</v>
      </c>
      <c r="B112" s="571">
        <v>2324</v>
      </c>
      <c r="C112" s="572" t="s">
        <v>2992</v>
      </c>
      <c r="D112" s="573">
        <v>0</v>
      </c>
      <c r="E112" s="574">
        <v>60.44</v>
      </c>
      <c r="F112" s="573">
        <v>60.438290000000002</v>
      </c>
      <c r="G112" s="575">
        <f t="shared" ref="G112:G113" si="22">F112/E112*100</f>
        <v>99.997170747849111</v>
      </c>
    </row>
    <row r="113" spans="1:7" s="558" customFormat="1" x14ac:dyDescent="0.2">
      <c r="A113" s="585">
        <v>3741</v>
      </c>
      <c r="B113" s="578"/>
      <c r="C113" s="579" t="s">
        <v>213</v>
      </c>
      <c r="D113" s="580">
        <v>0</v>
      </c>
      <c r="E113" s="581">
        <v>60.44</v>
      </c>
      <c r="F113" s="580">
        <v>60.438290000000002</v>
      </c>
      <c r="G113" s="582">
        <f t="shared" si="22"/>
        <v>99.997170747849111</v>
      </c>
    </row>
    <row r="114" spans="1:7" x14ac:dyDescent="0.2">
      <c r="A114" s="583"/>
      <c r="B114" s="560"/>
      <c r="C114" s="584" t="s">
        <v>2627</v>
      </c>
      <c r="D114" s="561"/>
      <c r="E114" s="561"/>
      <c r="F114" s="561"/>
      <c r="G114" s="549"/>
    </row>
    <row r="115" spans="1:7" x14ac:dyDescent="0.2">
      <c r="A115" s="570">
        <v>3769</v>
      </c>
      <c r="B115" s="571">
        <v>2212</v>
      </c>
      <c r="C115" s="572" t="s">
        <v>2991</v>
      </c>
      <c r="D115" s="573">
        <v>0</v>
      </c>
      <c r="E115" s="574">
        <v>308.5</v>
      </c>
      <c r="F115" s="573">
        <v>348.5</v>
      </c>
      <c r="G115" s="575">
        <f t="shared" ref="G115:G117" si="23">F115/E115*100</f>
        <v>112.96596434359805</v>
      </c>
    </row>
    <row r="116" spans="1:7" x14ac:dyDescent="0.2">
      <c r="A116" s="544">
        <v>3769</v>
      </c>
      <c r="B116" s="545">
        <v>2324</v>
      </c>
      <c r="C116" s="546" t="s">
        <v>2992</v>
      </c>
      <c r="D116" s="547">
        <v>650</v>
      </c>
      <c r="E116" s="548">
        <v>650</v>
      </c>
      <c r="F116" s="547">
        <v>412.46100000000001</v>
      </c>
      <c r="G116" s="549">
        <f t="shared" si="23"/>
        <v>63.455538461538467</v>
      </c>
    </row>
    <row r="117" spans="1:7" s="558" customFormat="1" x14ac:dyDescent="0.2">
      <c r="A117" s="585">
        <v>3769</v>
      </c>
      <c r="B117" s="578"/>
      <c r="C117" s="579" t="s">
        <v>89</v>
      </c>
      <c r="D117" s="580">
        <v>650</v>
      </c>
      <c r="E117" s="581">
        <v>958.5</v>
      </c>
      <c r="F117" s="580">
        <v>760.96100000000001</v>
      </c>
      <c r="G117" s="582">
        <f t="shared" si="23"/>
        <v>79.390818988002081</v>
      </c>
    </row>
    <row r="118" spans="1:7" x14ac:dyDescent="0.2">
      <c r="A118" s="583"/>
      <c r="B118" s="560"/>
      <c r="C118" s="584" t="s">
        <v>2627</v>
      </c>
      <c r="D118" s="561"/>
      <c r="E118" s="561"/>
      <c r="F118" s="561"/>
      <c r="G118" s="549"/>
    </row>
    <row r="119" spans="1:7" x14ac:dyDescent="0.2">
      <c r="A119" s="570">
        <v>3792</v>
      </c>
      <c r="B119" s="571">
        <v>2212</v>
      </c>
      <c r="C119" s="572" t="s">
        <v>2991</v>
      </c>
      <c r="D119" s="573">
        <v>0</v>
      </c>
      <c r="E119" s="574">
        <v>1.5</v>
      </c>
      <c r="F119" s="573">
        <v>3</v>
      </c>
      <c r="G119" s="575">
        <f t="shared" ref="G119:G120" si="24">F119/E119*100</f>
        <v>200</v>
      </c>
    </row>
    <row r="120" spans="1:7" s="558" customFormat="1" x14ac:dyDescent="0.2">
      <c r="A120" s="585">
        <v>3792</v>
      </c>
      <c r="B120" s="578"/>
      <c r="C120" s="579" t="s">
        <v>216</v>
      </c>
      <c r="D120" s="580">
        <v>0</v>
      </c>
      <c r="E120" s="581">
        <v>1.5</v>
      </c>
      <c r="F120" s="580">
        <v>3</v>
      </c>
      <c r="G120" s="582">
        <f t="shared" si="24"/>
        <v>200</v>
      </c>
    </row>
    <row r="121" spans="1:7" x14ac:dyDescent="0.2">
      <c r="A121" s="583"/>
      <c r="B121" s="560"/>
      <c r="C121" s="584" t="s">
        <v>2627</v>
      </c>
      <c r="D121" s="561"/>
      <c r="E121" s="561"/>
      <c r="F121" s="561"/>
      <c r="G121" s="549"/>
    </row>
    <row r="122" spans="1:7" x14ac:dyDescent="0.2">
      <c r="A122" s="570">
        <v>3799</v>
      </c>
      <c r="B122" s="571">
        <v>2229</v>
      </c>
      <c r="C122" s="572" t="s">
        <v>2740</v>
      </c>
      <c r="D122" s="573">
        <v>0</v>
      </c>
      <c r="E122" s="574">
        <v>4318.2700000000004</v>
      </c>
      <c r="F122" s="573">
        <v>4318.2581</v>
      </c>
      <c r="G122" s="575">
        <f t="shared" ref="G122:G123" si="25">F122/E122*100</f>
        <v>99.999724426680118</v>
      </c>
    </row>
    <row r="123" spans="1:7" s="558" customFormat="1" x14ac:dyDescent="0.2">
      <c r="A123" s="585">
        <v>3799</v>
      </c>
      <c r="B123" s="578"/>
      <c r="C123" s="579" t="s">
        <v>218</v>
      </c>
      <c r="D123" s="580">
        <v>0</v>
      </c>
      <c r="E123" s="581">
        <v>4318.2700000000004</v>
      </c>
      <c r="F123" s="580">
        <v>4318.2581</v>
      </c>
      <c r="G123" s="582">
        <f t="shared" si="25"/>
        <v>99.999724426680118</v>
      </c>
    </row>
    <row r="124" spans="1:7" x14ac:dyDescent="0.2">
      <c r="A124" s="583"/>
      <c r="B124" s="560"/>
      <c r="C124" s="584" t="s">
        <v>2627</v>
      </c>
      <c r="D124" s="561"/>
      <c r="E124" s="561"/>
      <c r="F124" s="561"/>
      <c r="G124" s="549"/>
    </row>
    <row r="125" spans="1:7" x14ac:dyDescent="0.2">
      <c r="A125" s="570">
        <v>3900</v>
      </c>
      <c r="B125" s="571">
        <v>2211</v>
      </c>
      <c r="C125" s="572" t="s">
        <v>2997</v>
      </c>
      <c r="D125" s="573">
        <v>0</v>
      </c>
      <c r="E125" s="574">
        <v>0</v>
      </c>
      <c r="F125" s="573">
        <v>25.82</v>
      </c>
      <c r="G125" s="586" t="s">
        <v>2739</v>
      </c>
    </row>
    <row r="126" spans="1:7" x14ac:dyDescent="0.2">
      <c r="A126" s="544">
        <v>3900</v>
      </c>
      <c r="B126" s="545">
        <v>2212</v>
      </c>
      <c r="C126" s="546" t="s">
        <v>2991</v>
      </c>
      <c r="D126" s="547">
        <v>0</v>
      </c>
      <c r="E126" s="548">
        <v>0</v>
      </c>
      <c r="F126" s="547">
        <v>42.015000000000001</v>
      </c>
      <c r="G126" s="576" t="s">
        <v>2739</v>
      </c>
    </row>
    <row r="127" spans="1:7" s="558" customFormat="1" x14ac:dyDescent="0.2">
      <c r="A127" s="585">
        <v>3900</v>
      </c>
      <c r="B127" s="578"/>
      <c r="C127" s="579" t="s">
        <v>3037</v>
      </c>
      <c r="D127" s="580">
        <v>0</v>
      </c>
      <c r="E127" s="581">
        <v>0</v>
      </c>
      <c r="F127" s="580">
        <v>67.834999999999994</v>
      </c>
      <c r="G127" s="587" t="s">
        <v>2739</v>
      </c>
    </row>
    <row r="128" spans="1:7" x14ac:dyDescent="0.2">
      <c r="A128" s="583"/>
      <c r="B128" s="560"/>
      <c r="C128" s="584" t="s">
        <v>2627</v>
      </c>
      <c r="D128" s="561"/>
      <c r="E128" s="561"/>
      <c r="F128" s="561"/>
      <c r="G128" s="549"/>
    </row>
    <row r="129" spans="1:7" x14ac:dyDescent="0.2">
      <c r="A129" s="570">
        <v>4350</v>
      </c>
      <c r="B129" s="571">
        <v>2122</v>
      </c>
      <c r="C129" s="572" t="s">
        <v>2995</v>
      </c>
      <c r="D129" s="573">
        <v>0</v>
      </c>
      <c r="E129" s="574">
        <v>10000</v>
      </c>
      <c r="F129" s="573">
        <v>10000</v>
      </c>
      <c r="G129" s="575">
        <f t="shared" ref="G129:G131" si="26">F129/E129*100</f>
        <v>100</v>
      </c>
    </row>
    <row r="130" spans="1:7" x14ac:dyDescent="0.2">
      <c r="A130" s="544">
        <v>4350</v>
      </c>
      <c r="B130" s="545">
        <v>2324</v>
      </c>
      <c r="C130" s="546" t="s">
        <v>2992</v>
      </c>
      <c r="D130" s="547">
        <v>0</v>
      </c>
      <c r="E130" s="548">
        <v>8</v>
      </c>
      <c r="F130" s="547">
        <v>8</v>
      </c>
      <c r="G130" s="549">
        <f t="shared" si="26"/>
        <v>100</v>
      </c>
    </row>
    <row r="131" spans="1:7" s="558" customFormat="1" x14ac:dyDescent="0.2">
      <c r="A131" s="585">
        <v>4350</v>
      </c>
      <c r="B131" s="578"/>
      <c r="C131" s="579" t="s">
        <v>92</v>
      </c>
      <c r="D131" s="580">
        <v>0</v>
      </c>
      <c r="E131" s="581">
        <v>10008</v>
      </c>
      <c r="F131" s="580">
        <v>10008</v>
      </c>
      <c r="G131" s="582">
        <f t="shared" si="26"/>
        <v>100</v>
      </c>
    </row>
    <row r="132" spans="1:7" x14ac:dyDescent="0.2">
      <c r="A132" s="583"/>
      <c r="B132" s="560"/>
      <c r="C132" s="584" t="s">
        <v>2627</v>
      </c>
      <c r="D132" s="561"/>
      <c r="E132" s="561"/>
      <c r="F132" s="561"/>
      <c r="G132" s="549"/>
    </row>
    <row r="133" spans="1:7" x14ac:dyDescent="0.2">
      <c r="A133" s="570">
        <v>4356</v>
      </c>
      <c r="B133" s="571">
        <v>2212</v>
      </c>
      <c r="C133" s="572" t="s">
        <v>2991</v>
      </c>
      <c r="D133" s="573">
        <v>0</v>
      </c>
      <c r="E133" s="574">
        <v>185.81200000000001</v>
      </c>
      <c r="F133" s="573">
        <v>185.81200000000001</v>
      </c>
      <c r="G133" s="575">
        <f t="shared" ref="G133:G134" si="27">F133/E133*100</f>
        <v>100</v>
      </c>
    </row>
    <row r="134" spans="1:7" s="558" customFormat="1" x14ac:dyDescent="0.2">
      <c r="A134" s="585">
        <v>4356</v>
      </c>
      <c r="B134" s="578"/>
      <c r="C134" s="579" t="s">
        <v>230</v>
      </c>
      <c r="D134" s="580">
        <v>0</v>
      </c>
      <c r="E134" s="581">
        <v>185.81200000000001</v>
      </c>
      <c r="F134" s="580">
        <v>185.81200000000001</v>
      </c>
      <c r="G134" s="582">
        <f t="shared" si="27"/>
        <v>100</v>
      </c>
    </row>
    <row r="135" spans="1:7" x14ac:dyDescent="0.2">
      <c r="A135" s="583"/>
      <c r="B135" s="560"/>
      <c r="C135" s="584" t="s">
        <v>2627</v>
      </c>
      <c r="D135" s="561"/>
      <c r="E135" s="561"/>
      <c r="F135" s="561"/>
      <c r="G135" s="549"/>
    </row>
    <row r="136" spans="1:7" x14ac:dyDescent="0.2">
      <c r="A136" s="570">
        <v>4357</v>
      </c>
      <c r="B136" s="571">
        <v>2122</v>
      </c>
      <c r="C136" s="572" t="s">
        <v>2995</v>
      </c>
      <c r="D136" s="573">
        <v>0</v>
      </c>
      <c r="E136" s="574">
        <v>12000</v>
      </c>
      <c r="F136" s="573">
        <v>12000</v>
      </c>
      <c r="G136" s="575">
        <f t="shared" ref="G136:G138" si="28">F136/E136*100</f>
        <v>100</v>
      </c>
    </row>
    <row r="137" spans="1:7" x14ac:dyDescent="0.2">
      <c r="A137" s="544">
        <v>4357</v>
      </c>
      <c r="B137" s="545">
        <v>2324</v>
      </c>
      <c r="C137" s="546" t="s">
        <v>2992</v>
      </c>
      <c r="D137" s="547">
        <v>0</v>
      </c>
      <c r="E137" s="548">
        <v>1248.48</v>
      </c>
      <c r="F137" s="547">
        <v>1248.46901</v>
      </c>
      <c r="G137" s="549">
        <f t="shared" si="28"/>
        <v>99.999119729591186</v>
      </c>
    </row>
    <row r="138" spans="1:7" s="558" customFormat="1" x14ac:dyDescent="0.2">
      <c r="A138" s="585">
        <v>4357</v>
      </c>
      <c r="B138" s="578"/>
      <c r="C138" s="579" t="s">
        <v>94</v>
      </c>
      <c r="D138" s="580">
        <v>0</v>
      </c>
      <c r="E138" s="581">
        <v>13248.48</v>
      </c>
      <c r="F138" s="580">
        <v>13248.469009999999</v>
      </c>
      <c r="G138" s="582">
        <f t="shared" si="28"/>
        <v>99.999917047087663</v>
      </c>
    </row>
    <row r="139" spans="1:7" x14ac:dyDescent="0.2">
      <c r="A139" s="583"/>
      <c r="B139" s="560"/>
      <c r="C139" s="584" t="s">
        <v>2627</v>
      </c>
      <c r="D139" s="561"/>
      <c r="E139" s="561"/>
      <c r="F139" s="561"/>
      <c r="G139" s="549"/>
    </row>
    <row r="140" spans="1:7" x14ac:dyDescent="0.2">
      <c r="A140" s="570">
        <v>4399</v>
      </c>
      <c r="B140" s="571">
        <v>2212</v>
      </c>
      <c r="C140" s="572" t="s">
        <v>2991</v>
      </c>
      <c r="D140" s="573">
        <v>0</v>
      </c>
      <c r="E140" s="574">
        <v>79</v>
      </c>
      <c r="F140" s="573">
        <v>82</v>
      </c>
      <c r="G140" s="575">
        <f t="shared" ref="G140:G143" si="29">F140/E140*100</f>
        <v>103.79746835443038</v>
      </c>
    </row>
    <row r="141" spans="1:7" x14ac:dyDescent="0.2">
      <c r="A141" s="544">
        <v>4399</v>
      </c>
      <c r="B141" s="545">
        <v>2229</v>
      </c>
      <c r="C141" s="546" t="s">
        <v>2740</v>
      </c>
      <c r="D141" s="547">
        <v>0</v>
      </c>
      <c r="E141" s="548">
        <v>800.95</v>
      </c>
      <c r="F141" s="547">
        <v>800.99698999999998</v>
      </c>
      <c r="G141" s="549">
        <f t="shared" si="29"/>
        <v>100.00586678319495</v>
      </c>
    </row>
    <row r="142" spans="1:7" x14ac:dyDescent="0.2">
      <c r="A142" s="544">
        <v>4399</v>
      </c>
      <c r="B142" s="545">
        <v>2324</v>
      </c>
      <c r="C142" s="546" t="s">
        <v>2992</v>
      </c>
      <c r="D142" s="547">
        <v>0</v>
      </c>
      <c r="E142" s="548">
        <v>2</v>
      </c>
      <c r="F142" s="547">
        <v>2</v>
      </c>
      <c r="G142" s="549">
        <f t="shared" si="29"/>
        <v>100</v>
      </c>
    </row>
    <row r="143" spans="1:7" s="558" customFormat="1" x14ac:dyDescent="0.2">
      <c r="A143" s="585">
        <v>4399</v>
      </c>
      <c r="B143" s="578"/>
      <c r="C143" s="579" t="s">
        <v>96</v>
      </c>
      <c r="D143" s="580">
        <v>0</v>
      </c>
      <c r="E143" s="581">
        <v>881.95</v>
      </c>
      <c r="F143" s="580">
        <v>884.99698999999998</v>
      </c>
      <c r="G143" s="582">
        <f t="shared" si="29"/>
        <v>100.34548330404218</v>
      </c>
    </row>
    <row r="144" spans="1:7" x14ac:dyDescent="0.2">
      <c r="A144" s="583"/>
      <c r="B144" s="560"/>
      <c r="C144" s="584" t="s">
        <v>2627</v>
      </c>
      <c r="D144" s="561"/>
      <c r="E144" s="561"/>
      <c r="F144" s="561"/>
      <c r="G144" s="549"/>
    </row>
    <row r="145" spans="1:7" x14ac:dyDescent="0.2">
      <c r="A145" s="570">
        <v>5213</v>
      </c>
      <c r="B145" s="571">
        <v>2321</v>
      </c>
      <c r="C145" s="572" t="s">
        <v>2999</v>
      </c>
      <c r="D145" s="573">
        <v>0</v>
      </c>
      <c r="E145" s="574">
        <v>106.68</v>
      </c>
      <c r="F145" s="573">
        <v>106.68570999999999</v>
      </c>
      <c r="G145" s="575">
        <f t="shared" ref="G145:G147" si="30">F145/E145*100</f>
        <v>100.005352455943</v>
      </c>
    </row>
    <row r="146" spans="1:7" x14ac:dyDescent="0.2">
      <c r="A146" s="544">
        <v>5213</v>
      </c>
      <c r="B146" s="545">
        <v>2329</v>
      </c>
      <c r="C146" s="546" t="s">
        <v>63</v>
      </c>
      <c r="D146" s="547">
        <v>0</v>
      </c>
      <c r="E146" s="548">
        <v>2</v>
      </c>
      <c r="F146" s="547">
        <v>2</v>
      </c>
      <c r="G146" s="549">
        <f t="shared" si="30"/>
        <v>100</v>
      </c>
    </row>
    <row r="147" spans="1:7" s="558" customFormat="1" x14ac:dyDescent="0.2">
      <c r="A147" s="585">
        <v>5213</v>
      </c>
      <c r="B147" s="578"/>
      <c r="C147" s="579" t="s">
        <v>245</v>
      </c>
      <c r="D147" s="580">
        <v>0</v>
      </c>
      <c r="E147" s="581">
        <v>108.68</v>
      </c>
      <c r="F147" s="580">
        <v>108.68571000000001</v>
      </c>
      <c r="G147" s="582">
        <f t="shared" si="30"/>
        <v>100.00525395656976</v>
      </c>
    </row>
    <row r="148" spans="1:7" x14ac:dyDescent="0.2">
      <c r="A148" s="583"/>
      <c r="B148" s="560"/>
      <c r="C148" s="584" t="s">
        <v>2627</v>
      </c>
      <c r="D148" s="561"/>
      <c r="E148" s="561"/>
      <c r="F148" s="561"/>
      <c r="G148" s="549"/>
    </row>
    <row r="149" spans="1:7" x14ac:dyDescent="0.2">
      <c r="A149" s="570">
        <v>5511</v>
      </c>
      <c r="B149" s="571">
        <v>2229</v>
      </c>
      <c r="C149" s="572" t="s">
        <v>2740</v>
      </c>
      <c r="D149" s="573">
        <v>0</v>
      </c>
      <c r="E149" s="574">
        <v>34.659999999999997</v>
      </c>
      <c r="F149" s="573">
        <v>34.664569999999998</v>
      </c>
      <c r="G149" s="575">
        <f t="shared" ref="G149:G151" si="31">F149/E149*100</f>
        <v>100.01318522792846</v>
      </c>
    </row>
    <row r="150" spans="1:7" x14ac:dyDescent="0.2">
      <c r="A150" s="544">
        <v>5511</v>
      </c>
      <c r="B150" s="545">
        <v>2329</v>
      </c>
      <c r="C150" s="546" t="s">
        <v>63</v>
      </c>
      <c r="D150" s="547">
        <v>7000</v>
      </c>
      <c r="E150" s="548">
        <v>7000</v>
      </c>
      <c r="F150" s="547">
        <v>7000</v>
      </c>
      <c r="G150" s="549">
        <f t="shared" si="31"/>
        <v>100</v>
      </c>
    </row>
    <row r="151" spans="1:7" s="558" customFormat="1" x14ac:dyDescent="0.2">
      <c r="A151" s="585">
        <v>5511</v>
      </c>
      <c r="B151" s="578"/>
      <c r="C151" s="579" t="s">
        <v>98</v>
      </c>
      <c r="D151" s="580">
        <v>7000</v>
      </c>
      <c r="E151" s="581">
        <v>7034.66</v>
      </c>
      <c r="F151" s="580">
        <v>7034.6645699999999</v>
      </c>
      <c r="G151" s="582">
        <f t="shared" si="31"/>
        <v>100.00006496404943</v>
      </c>
    </row>
    <row r="152" spans="1:7" x14ac:dyDescent="0.2">
      <c r="A152" s="583"/>
      <c r="B152" s="560"/>
      <c r="C152" s="584" t="s">
        <v>2627</v>
      </c>
      <c r="D152" s="561"/>
      <c r="E152" s="561"/>
      <c r="F152" s="561"/>
      <c r="G152" s="549"/>
    </row>
    <row r="153" spans="1:7" x14ac:dyDescent="0.2">
      <c r="A153" s="570">
        <v>5521</v>
      </c>
      <c r="B153" s="571">
        <v>2132</v>
      </c>
      <c r="C153" s="572" t="s">
        <v>2994</v>
      </c>
      <c r="D153" s="573">
        <v>18</v>
      </c>
      <c r="E153" s="574">
        <v>22.44</v>
      </c>
      <c r="F153" s="573">
        <v>22.9</v>
      </c>
      <c r="G153" s="575">
        <f t="shared" ref="G153:G155" si="32">F153/E153*100</f>
        <v>102.04991087344027</v>
      </c>
    </row>
    <row r="154" spans="1:7" x14ac:dyDescent="0.2">
      <c r="A154" s="544">
        <v>5521</v>
      </c>
      <c r="B154" s="545">
        <v>2324</v>
      </c>
      <c r="C154" s="546" t="s">
        <v>2992</v>
      </c>
      <c r="D154" s="547">
        <v>0</v>
      </c>
      <c r="E154" s="548">
        <v>221.12</v>
      </c>
      <c r="F154" s="547">
        <v>221.125</v>
      </c>
      <c r="G154" s="549">
        <f t="shared" si="32"/>
        <v>100.00226121562952</v>
      </c>
    </row>
    <row r="155" spans="1:7" s="558" customFormat="1" x14ac:dyDescent="0.2">
      <c r="A155" s="585">
        <v>5521</v>
      </c>
      <c r="B155" s="578"/>
      <c r="C155" s="579" t="s">
        <v>100</v>
      </c>
      <c r="D155" s="580">
        <v>18</v>
      </c>
      <c r="E155" s="581">
        <v>243.56</v>
      </c>
      <c r="F155" s="580">
        <v>244.02500000000001</v>
      </c>
      <c r="G155" s="582">
        <f t="shared" si="32"/>
        <v>100.19091804894072</v>
      </c>
    </row>
    <row r="156" spans="1:7" x14ac:dyDescent="0.2">
      <c r="A156" s="583"/>
      <c r="B156" s="560"/>
      <c r="C156" s="584" t="s">
        <v>2627</v>
      </c>
      <c r="D156" s="561"/>
      <c r="E156" s="561"/>
      <c r="F156" s="561"/>
      <c r="G156" s="549"/>
    </row>
    <row r="157" spans="1:7" x14ac:dyDescent="0.2">
      <c r="A157" s="570">
        <v>6113</v>
      </c>
      <c r="B157" s="571">
        <v>2310</v>
      </c>
      <c r="C157" s="572" t="s">
        <v>2993</v>
      </c>
      <c r="D157" s="573">
        <v>0</v>
      </c>
      <c r="E157" s="574">
        <v>240.8</v>
      </c>
      <c r="F157" s="573">
        <v>260</v>
      </c>
      <c r="G157" s="575">
        <f t="shared" ref="G157:G159" si="33">F157/E157*100</f>
        <v>107.97342192691029</v>
      </c>
    </row>
    <row r="158" spans="1:7" x14ac:dyDescent="0.2">
      <c r="A158" s="544">
        <v>6113</v>
      </c>
      <c r="B158" s="545">
        <v>2324</v>
      </c>
      <c r="C158" s="546" t="s">
        <v>2992</v>
      </c>
      <c r="D158" s="547">
        <v>0</v>
      </c>
      <c r="E158" s="548">
        <v>273.5</v>
      </c>
      <c r="F158" s="547">
        <v>323.77199999999999</v>
      </c>
      <c r="G158" s="549">
        <f t="shared" si="33"/>
        <v>118.38098720292504</v>
      </c>
    </row>
    <row r="159" spans="1:7" s="558" customFormat="1" x14ac:dyDescent="0.2">
      <c r="A159" s="585">
        <v>6113</v>
      </c>
      <c r="B159" s="578"/>
      <c r="C159" s="579" t="s">
        <v>101</v>
      </c>
      <c r="D159" s="580">
        <v>0</v>
      </c>
      <c r="E159" s="581">
        <v>514.29999999999995</v>
      </c>
      <c r="F159" s="580">
        <v>583.77200000000005</v>
      </c>
      <c r="G159" s="582">
        <f t="shared" si="33"/>
        <v>113.50806922029946</v>
      </c>
    </row>
    <row r="160" spans="1:7" x14ac:dyDescent="0.2">
      <c r="A160" s="583"/>
      <c r="B160" s="560"/>
      <c r="C160" s="584" t="s">
        <v>2627</v>
      </c>
      <c r="D160" s="561"/>
      <c r="E160" s="561"/>
      <c r="F160" s="561"/>
      <c r="G160" s="549"/>
    </row>
    <row r="161" spans="1:7" x14ac:dyDescent="0.2">
      <c r="A161" s="570">
        <v>6172</v>
      </c>
      <c r="B161" s="571">
        <v>2111</v>
      </c>
      <c r="C161" s="572" t="s">
        <v>2996</v>
      </c>
      <c r="D161" s="573">
        <v>1</v>
      </c>
      <c r="E161" s="574">
        <v>6.29</v>
      </c>
      <c r="F161" s="573">
        <v>5.5279999999999996</v>
      </c>
      <c r="G161" s="575">
        <f t="shared" ref="G161" si="34">F161/E161*100</f>
        <v>87.885532591414943</v>
      </c>
    </row>
    <row r="162" spans="1:7" x14ac:dyDescent="0.2">
      <c r="A162" s="544">
        <v>6172</v>
      </c>
      <c r="B162" s="545">
        <v>2132</v>
      </c>
      <c r="C162" s="546" t="s">
        <v>2994</v>
      </c>
      <c r="D162" s="547">
        <v>80</v>
      </c>
      <c r="E162" s="548">
        <v>0</v>
      </c>
      <c r="F162" s="547">
        <v>0</v>
      </c>
      <c r="G162" s="576" t="s">
        <v>2739</v>
      </c>
    </row>
    <row r="163" spans="1:7" x14ac:dyDescent="0.2">
      <c r="A163" s="544">
        <v>6172</v>
      </c>
      <c r="B163" s="545">
        <v>2139</v>
      </c>
      <c r="C163" s="546" t="s">
        <v>3000</v>
      </c>
      <c r="D163" s="547">
        <v>2</v>
      </c>
      <c r="E163" s="548">
        <v>0</v>
      </c>
      <c r="F163" s="547">
        <v>0</v>
      </c>
      <c r="G163" s="576" t="s">
        <v>2739</v>
      </c>
    </row>
    <row r="164" spans="1:7" x14ac:dyDescent="0.2">
      <c r="A164" s="544">
        <v>6172</v>
      </c>
      <c r="B164" s="545">
        <v>2143</v>
      </c>
      <c r="C164" s="546" t="s">
        <v>102</v>
      </c>
      <c r="D164" s="547">
        <v>0</v>
      </c>
      <c r="E164" s="548">
        <v>0</v>
      </c>
      <c r="F164" s="547">
        <v>0.15215999999999999</v>
      </c>
      <c r="G164" s="576" t="s">
        <v>2739</v>
      </c>
    </row>
    <row r="165" spans="1:7" x14ac:dyDescent="0.2">
      <c r="A165" s="544">
        <v>6172</v>
      </c>
      <c r="B165" s="545">
        <v>2211</v>
      </c>
      <c r="C165" s="546" t="s">
        <v>2997</v>
      </c>
      <c r="D165" s="547">
        <v>5</v>
      </c>
      <c r="E165" s="548">
        <v>13</v>
      </c>
      <c r="F165" s="547">
        <v>12</v>
      </c>
      <c r="G165" s="549">
        <f t="shared" ref="G165:G169" si="35">F165/E165*100</f>
        <v>92.307692307692307</v>
      </c>
    </row>
    <row r="166" spans="1:7" x14ac:dyDescent="0.2">
      <c r="A166" s="544">
        <v>6172</v>
      </c>
      <c r="B166" s="545">
        <v>2212</v>
      </c>
      <c r="C166" s="546" t="s">
        <v>2991</v>
      </c>
      <c r="D166" s="547">
        <v>30</v>
      </c>
      <c r="E166" s="548">
        <v>47.5</v>
      </c>
      <c r="F166" s="547">
        <v>49.5</v>
      </c>
      <c r="G166" s="549">
        <f t="shared" si="35"/>
        <v>104.21052631578947</v>
      </c>
    </row>
    <row r="167" spans="1:7" x14ac:dyDescent="0.2">
      <c r="A167" s="544">
        <v>6172</v>
      </c>
      <c r="B167" s="545">
        <v>2324</v>
      </c>
      <c r="C167" s="546" t="s">
        <v>2992</v>
      </c>
      <c r="D167" s="547">
        <v>13065</v>
      </c>
      <c r="E167" s="548">
        <v>11187.05</v>
      </c>
      <c r="F167" s="547">
        <v>11413.597580000001</v>
      </c>
      <c r="G167" s="549">
        <f t="shared" si="35"/>
        <v>102.02508775771987</v>
      </c>
    </row>
    <row r="168" spans="1:7" x14ac:dyDescent="0.2">
      <c r="A168" s="544">
        <v>6172</v>
      </c>
      <c r="B168" s="545">
        <v>2329</v>
      </c>
      <c r="C168" s="546" t="s">
        <v>63</v>
      </c>
      <c r="D168" s="547">
        <v>0</v>
      </c>
      <c r="E168" s="548">
        <v>5.2</v>
      </c>
      <c r="F168" s="547">
        <v>5.1999999999999931</v>
      </c>
      <c r="G168" s="549">
        <f t="shared" si="35"/>
        <v>99.999999999999872</v>
      </c>
    </row>
    <row r="169" spans="1:7" s="558" customFormat="1" x14ac:dyDescent="0.2">
      <c r="A169" s="585">
        <v>6172</v>
      </c>
      <c r="B169" s="578"/>
      <c r="C169" s="579" t="s">
        <v>103</v>
      </c>
      <c r="D169" s="580">
        <v>13183</v>
      </c>
      <c r="E169" s="581">
        <v>11259.04</v>
      </c>
      <c r="F169" s="580">
        <v>11485.977739999998</v>
      </c>
      <c r="G169" s="582">
        <f t="shared" si="35"/>
        <v>102.01560470519686</v>
      </c>
    </row>
    <row r="170" spans="1:7" x14ac:dyDescent="0.2">
      <c r="A170" s="583"/>
      <c r="B170" s="560"/>
      <c r="C170" s="584" t="s">
        <v>2627</v>
      </c>
      <c r="D170" s="561"/>
      <c r="E170" s="561"/>
      <c r="F170" s="561"/>
      <c r="G170" s="549"/>
    </row>
    <row r="171" spans="1:7" x14ac:dyDescent="0.2">
      <c r="A171" s="570">
        <v>6221</v>
      </c>
      <c r="B171" s="571">
        <v>2324</v>
      </c>
      <c r="C171" s="572" t="s">
        <v>2992</v>
      </c>
      <c r="D171" s="573">
        <v>0</v>
      </c>
      <c r="E171" s="574">
        <v>6.2</v>
      </c>
      <c r="F171" s="573">
        <v>6.2030000000000003</v>
      </c>
      <c r="G171" s="575">
        <f t="shared" ref="G171:G172" si="36">F171/E171*100</f>
        <v>100.04838709677419</v>
      </c>
    </row>
    <row r="172" spans="1:7" s="558" customFormat="1" x14ac:dyDescent="0.2">
      <c r="A172" s="585">
        <v>6221</v>
      </c>
      <c r="B172" s="578"/>
      <c r="C172" s="579" t="s">
        <v>3040</v>
      </c>
      <c r="D172" s="580">
        <v>0</v>
      </c>
      <c r="E172" s="581">
        <v>6.2</v>
      </c>
      <c r="F172" s="580">
        <v>6.2030000000000003</v>
      </c>
      <c r="G172" s="582">
        <f t="shared" si="36"/>
        <v>100.04838709677419</v>
      </c>
    </row>
    <row r="173" spans="1:7" x14ac:dyDescent="0.2">
      <c r="A173" s="583"/>
      <c r="B173" s="560"/>
      <c r="C173" s="584" t="s">
        <v>2627</v>
      </c>
      <c r="D173" s="561"/>
      <c r="E173" s="561"/>
      <c r="F173" s="561"/>
      <c r="G173" s="549"/>
    </row>
    <row r="174" spans="1:7" x14ac:dyDescent="0.2">
      <c r="A174" s="570">
        <v>6310</v>
      </c>
      <c r="B174" s="571">
        <v>2141</v>
      </c>
      <c r="C174" s="572" t="s">
        <v>3001</v>
      </c>
      <c r="D174" s="573">
        <v>120000</v>
      </c>
      <c r="E174" s="574">
        <v>160111.04000000001</v>
      </c>
      <c r="F174" s="573">
        <v>351372.28523999988</v>
      </c>
      <c r="G174" s="575">
        <f t="shared" ref="G174" si="37">F174/E174*100</f>
        <v>219.45537624388666</v>
      </c>
    </row>
    <row r="175" spans="1:7" x14ac:dyDescent="0.2">
      <c r="A175" s="544">
        <v>6310</v>
      </c>
      <c r="B175" s="545">
        <v>2324</v>
      </c>
      <c r="C175" s="546" t="s">
        <v>2992</v>
      </c>
      <c r="D175" s="547">
        <v>0</v>
      </c>
      <c r="E175" s="548">
        <v>0</v>
      </c>
      <c r="F175" s="547">
        <v>40775</v>
      </c>
      <c r="G175" s="576" t="s">
        <v>2739</v>
      </c>
    </row>
    <row r="176" spans="1:7" s="558" customFormat="1" x14ac:dyDescent="0.2">
      <c r="A176" s="585">
        <v>6310</v>
      </c>
      <c r="B176" s="578"/>
      <c r="C176" s="579" t="s">
        <v>104</v>
      </c>
      <c r="D176" s="580">
        <v>120000</v>
      </c>
      <c r="E176" s="581">
        <v>160111.04000000001</v>
      </c>
      <c r="F176" s="580">
        <v>392147.28523999994</v>
      </c>
      <c r="G176" s="582">
        <f t="shared" ref="G176" si="38">F176/E176*100</f>
        <v>244.92207735331678</v>
      </c>
    </row>
    <row r="177" spans="1:7" x14ac:dyDescent="0.2">
      <c r="A177" s="583"/>
      <c r="B177" s="560"/>
      <c r="C177" s="584" t="s">
        <v>2627</v>
      </c>
      <c r="D177" s="561"/>
      <c r="E177" s="561"/>
      <c r="F177" s="561"/>
      <c r="G177" s="549"/>
    </row>
    <row r="178" spans="1:7" x14ac:dyDescent="0.2">
      <c r="A178" s="570">
        <v>6320</v>
      </c>
      <c r="B178" s="571">
        <v>2322</v>
      </c>
      <c r="C178" s="572" t="s">
        <v>3002</v>
      </c>
      <c r="D178" s="573">
        <v>0</v>
      </c>
      <c r="E178" s="574">
        <v>102669.541</v>
      </c>
      <c r="F178" s="573">
        <v>127124.406</v>
      </c>
      <c r="G178" s="575">
        <f t="shared" ref="G178:G180" si="39">F178/E178*100</f>
        <v>123.81900684644145</v>
      </c>
    </row>
    <row r="179" spans="1:7" x14ac:dyDescent="0.2">
      <c r="A179" s="544">
        <v>6320</v>
      </c>
      <c r="B179" s="545">
        <v>2324</v>
      </c>
      <c r="C179" s="546" t="s">
        <v>2992</v>
      </c>
      <c r="D179" s="547">
        <v>0</v>
      </c>
      <c r="E179" s="548">
        <v>2250.0100000000002</v>
      </c>
      <c r="F179" s="547">
        <v>2250.018</v>
      </c>
      <c r="G179" s="549">
        <f t="shared" si="39"/>
        <v>100.00035555397531</v>
      </c>
    </row>
    <row r="180" spans="1:7" s="558" customFormat="1" x14ac:dyDescent="0.2">
      <c r="A180" s="585">
        <v>6320</v>
      </c>
      <c r="B180" s="578"/>
      <c r="C180" s="579" t="s">
        <v>105</v>
      </c>
      <c r="D180" s="580">
        <v>0</v>
      </c>
      <c r="E180" s="581">
        <v>104919.55100000001</v>
      </c>
      <c r="F180" s="580">
        <v>129374.424</v>
      </c>
      <c r="G180" s="582">
        <f t="shared" si="39"/>
        <v>123.30821354734924</v>
      </c>
    </row>
    <row r="181" spans="1:7" x14ac:dyDescent="0.2">
      <c r="A181" s="583"/>
      <c r="B181" s="560"/>
      <c r="C181" s="584" t="s">
        <v>2627</v>
      </c>
      <c r="D181" s="561"/>
      <c r="E181" s="561"/>
      <c r="F181" s="561"/>
      <c r="G181" s="549"/>
    </row>
    <row r="182" spans="1:7" x14ac:dyDescent="0.2">
      <c r="A182" s="570">
        <v>6402</v>
      </c>
      <c r="B182" s="571">
        <v>2223</v>
      </c>
      <c r="C182" s="572" t="s">
        <v>3003</v>
      </c>
      <c r="D182" s="573">
        <v>372</v>
      </c>
      <c r="E182" s="574">
        <v>10925.77</v>
      </c>
      <c r="F182" s="573">
        <v>12879.112339999998</v>
      </c>
      <c r="G182" s="575">
        <f t="shared" ref="G182:G184" si="40">F182/E182*100</f>
        <v>117.87830368019824</v>
      </c>
    </row>
    <row r="183" spans="1:7" x14ac:dyDescent="0.2">
      <c r="A183" s="544">
        <v>6402</v>
      </c>
      <c r="B183" s="545">
        <v>2229</v>
      </c>
      <c r="C183" s="546" t="s">
        <v>2740</v>
      </c>
      <c r="D183" s="547">
        <v>0</v>
      </c>
      <c r="E183" s="548">
        <v>257996.299</v>
      </c>
      <c r="F183" s="547">
        <v>258713.68569000007</v>
      </c>
      <c r="G183" s="549">
        <f t="shared" si="40"/>
        <v>100.27806084536121</v>
      </c>
    </row>
    <row r="184" spans="1:7" s="558" customFormat="1" x14ac:dyDescent="0.2">
      <c r="A184" s="585">
        <v>6402</v>
      </c>
      <c r="B184" s="578"/>
      <c r="C184" s="579" t="s">
        <v>2741</v>
      </c>
      <c r="D184" s="580">
        <v>372</v>
      </c>
      <c r="E184" s="581">
        <v>268922.06900000002</v>
      </c>
      <c r="F184" s="580">
        <v>271592.79802999995</v>
      </c>
      <c r="G184" s="582">
        <f t="shared" si="40"/>
        <v>100.99312378486867</v>
      </c>
    </row>
    <row r="185" spans="1:7" x14ac:dyDescent="0.2">
      <c r="A185" s="583"/>
      <c r="B185" s="560"/>
      <c r="C185" s="584" t="s">
        <v>2627</v>
      </c>
      <c r="D185" s="561"/>
      <c r="E185" s="561"/>
      <c r="F185" s="561"/>
      <c r="G185" s="549"/>
    </row>
    <row r="186" spans="1:7" x14ac:dyDescent="0.2">
      <c r="A186" s="570">
        <v>6409</v>
      </c>
      <c r="B186" s="571">
        <v>2212</v>
      </c>
      <c r="C186" s="572" t="s">
        <v>2991</v>
      </c>
      <c r="D186" s="573">
        <v>0</v>
      </c>
      <c r="E186" s="574">
        <v>0.78</v>
      </c>
      <c r="F186" s="573">
        <v>0</v>
      </c>
      <c r="G186" s="575">
        <f t="shared" ref="G186" si="41">F186/E186*100</f>
        <v>0</v>
      </c>
    </row>
    <row r="187" spans="1:7" x14ac:dyDescent="0.2">
      <c r="A187" s="544">
        <v>6409</v>
      </c>
      <c r="B187" s="545">
        <v>2223</v>
      </c>
      <c r="C187" s="546" t="s">
        <v>3003</v>
      </c>
      <c r="D187" s="547">
        <v>0</v>
      </c>
      <c r="E187" s="548">
        <v>0</v>
      </c>
      <c r="F187" s="547">
        <v>4720.2427800000005</v>
      </c>
      <c r="G187" s="576" t="s">
        <v>2739</v>
      </c>
    </row>
    <row r="188" spans="1:7" x14ac:dyDescent="0.2">
      <c r="A188" s="544">
        <v>6409</v>
      </c>
      <c r="B188" s="545">
        <v>2229</v>
      </c>
      <c r="C188" s="546" t="s">
        <v>2740</v>
      </c>
      <c r="D188" s="547">
        <v>0</v>
      </c>
      <c r="E188" s="548">
        <v>9811.7520000000004</v>
      </c>
      <c r="F188" s="547">
        <v>10100.574169999998</v>
      </c>
      <c r="G188" s="549">
        <f t="shared" ref="G188:G190" si="42">F188/E188*100</f>
        <v>102.94363504091825</v>
      </c>
    </row>
    <row r="189" spans="1:7" x14ac:dyDescent="0.2">
      <c r="A189" s="544">
        <v>6409</v>
      </c>
      <c r="B189" s="545">
        <v>2329</v>
      </c>
      <c r="C189" s="546" t="s">
        <v>63</v>
      </c>
      <c r="D189" s="547">
        <v>0</v>
      </c>
      <c r="E189" s="548">
        <v>352013.46</v>
      </c>
      <c r="F189" s="547">
        <v>352013.45077999996</v>
      </c>
      <c r="G189" s="549">
        <f t="shared" si="42"/>
        <v>99.999997380781963</v>
      </c>
    </row>
    <row r="190" spans="1:7" s="558" customFormat="1" x14ac:dyDescent="0.2">
      <c r="A190" s="585">
        <v>6409</v>
      </c>
      <c r="B190" s="578"/>
      <c r="C190" s="579" t="s">
        <v>106</v>
      </c>
      <c r="D190" s="580">
        <v>0</v>
      </c>
      <c r="E190" s="581">
        <v>361825.99200000003</v>
      </c>
      <c r="F190" s="580">
        <v>366834.26772999996</v>
      </c>
      <c r="G190" s="582">
        <f t="shared" si="42"/>
        <v>101.38416693126896</v>
      </c>
    </row>
    <row r="191" spans="1:7" s="558" customFormat="1" x14ac:dyDescent="0.2">
      <c r="A191" s="583"/>
      <c r="B191" s="560"/>
      <c r="C191" s="584" t="s">
        <v>2627</v>
      </c>
      <c r="D191" s="561"/>
      <c r="E191" s="561"/>
      <c r="F191" s="561"/>
      <c r="G191" s="588"/>
    </row>
    <row r="192" spans="1:7" x14ac:dyDescent="0.2">
      <c r="A192" s="589" t="s">
        <v>61</v>
      </c>
      <c r="B192" s="571">
        <v>2412</v>
      </c>
      <c r="C192" s="572" t="s">
        <v>3004</v>
      </c>
      <c r="D192" s="573">
        <v>11580</v>
      </c>
      <c r="E192" s="574">
        <v>12312.655000000001</v>
      </c>
      <c r="F192" s="573">
        <v>12312.655859999999</v>
      </c>
      <c r="G192" s="575">
        <f t="shared" ref="G192:G200" si="43">F192/E192*100</f>
        <v>100.00000698468364</v>
      </c>
    </row>
    <row r="193" spans="1:13" x14ac:dyDescent="0.2">
      <c r="A193" s="590" t="s">
        <v>61</v>
      </c>
      <c r="B193" s="545">
        <v>2420</v>
      </c>
      <c r="C193" s="546" t="s">
        <v>3005</v>
      </c>
      <c r="D193" s="547">
        <v>201869</v>
      </c>
      <c r="E193" s="548">
        <v>206412.4</v>
      </c>
      <c r="F193" s="547">
        <v>206412.40052000002</v>
      </c>
      <c r="G193" s="549">
        <f t="shared" si="43"/>
        <v>100.00000025192286</v>
      </c>
    </row>
    <row r="194" spans="1:13" x14ac:dyDescent="0.2">
      <c r="A194" s="590" t="s">
        <v>61</v>
      </c>
      <c r="B194" s="545">
        <v>2441</v>
      </c>
      <c r="C194" s="546" t="s">
        <v>107</v>
      </c>
      <c r="D194" s="547">
        <v>20481</v>
      </c>
      <c r="E194" s="548">
        <v>29121.812999999998</v>
      </c>
      <c r="F194" s="547">
        <v>28693.455750000001</v>
      </c>
      <c r="G194" s="549">
        <f t="shared" si="43"/>
        <v>98.529084538795715</v>
      </c>
    </row>
    <row r="195" spans="1:13" x14ac:dyDescent="0.2">
      <c r="A195" s="590" t="s">
        <v>61</v>
      </c>
      <c r="B195" s="545">
        <v>2449</v>
      </c>
      <c r="C195" s="546" t="s">
        <v>3473</v>
      </c>
      <c r="D195" s="547">
        <v>0</v>
      </c>
      <c r="E195" s="548">
        <v>1668</v>
      </c>
      <c r="F195" s="547">
        <v>1668</v>
      </c>
      <c r="G195" s="549">
        <f t="shared" si="43"/>
        <v>100</v>
      </c>
    </row>
    <row r="196" spans="1:13" x14ac:dyDescent="0.2">
      <c r="A196" s="590" t="s">
        <v>61</v>
      </c>
      <c r="B196" s="545">
        <v>2451</v>
      </c>
      <c r="C196" s="546" t="s">
        <v>108</v>
      </c>
      <c r="D196" s="547">
        <v>209471</v>
      </c>
      <c r="E196" s="548">
        <v>207572.53599999999</v>
      </c>
      <c r="F196" s="547">
        <v>207572.38902</v>
      </c>
      <c r="G196" s="549">
        <f t="shared" si="43"/>
        <v>99.999929191017827</v>
      </c>
    </row>
    <row r="197" spans="1:13" x14ac:dyDescent="0.2">
      <c r="A197" s="590" t="s">
        <v>61</v>
      </c>
      <c r="B197" s="545">
        <v>2459</v>
      </c>
      <c r="C197" s="546" t="s">
        <v>3474</v>
      </c>
      <c r="D197" s="547">
        <v>1400</v>
      </c>
      <c r="E197" s="548">
        <v>1400</v>
      </c>
      <c r="F197" s="547">
        <v>1400</v>
      </c>
      <c r="G197" s="549">
        <f t="shared" si="43"/>
        <v>100</v>
      </c>
    </row>
    <row r="198" spans="1:13" x14ac:dyDescent="0.2">
      <c r="A198" s="590" t="s">
        <v>61</v>
      </c>
      <c r="B198" s="545">
        <v>2460</v>
      </c>
      <c r="C198" s="546" t="s">
        <v>4021</v>
      </c>
      <c r="D198" s="547">
        <v>0</v>
      </c>
      <c r="E198" s="548">
        <v>3591</v>
      </c>
      <c r="F198" s="547">
        <v>11287</v>
      </c>
      <c r="G198" s="549">
        <f t="shared" si="43"/>
        <v>314.31356168198272</v>
      </c>
    </row>
    <row r="199" spans="1:13" x14ac:dyDescent="0.2">
      <c r="A199" s="551" t="s">
        <v>61</v>
      </c>
      <c r="B199" s="545">
        <v>2470</v>
      </c>
      <c r="C199" s="546" t="s">
        <v>4022</v>
      </c>
      <c r="D199" s="547">
        <v>1272</v>
      </c>
      <c r="E199" s="548">
        <v>1304.3499999999999</v>
      </c>
      <c r="F199" s="547">
        <v>1304.3505600000001</v>
      </c>
      <c r="G199" s="549">
        <f t="shared" si="43"/>
        <v>100.0000429332618</v>
      </c>
    </row>
    <row r="200" spans="1:13" s="558" customFormat="1" ht="13.5" thickBot="1" x14ac:dyDescent="0.25">
      <c r="A200" s="552"/>
      <c r="B200" s="553"/>
      <c r="C200" s="554" t="s">
        <v>109</v>
      </c>
      <c r="D200" s="555">
        <v>446073</v>
      </c>
      <c r="E200" s="556">
        <v>463382.75400000002</v>
      </c>
      <c r="F200" s="555">
        <v>470650.25171000004</v>
      </c>
      <c r="G200" s="557">
        <f t="shared" si="43"/>
        <v>101.56835739942105</v>
      </c>
    </row>
    <row r="201" spans="1:13" s="558" customFormat="1" x14ac:dyDescent="0.2">
      <c r="B201" s="560"/>
      <c r="C201" s="584" t="s">
        <v>2627</v>
      </c>
      <c r="D201" s="561"/>
      <c r="E201" s="561"/>
      <c r="F201" s="561"/>
      <c r="G201" s="562"/>
    </row>
    <row r="202" spans="1:13" s="529" customFormat="1" x14ac:dyDescent="0.2">
      <c r="A202" s="563"/>
      <c r="B202" s="563"/>
      <c r="C202" s="564"/>
      <c r="D202" s="565"/>
      <c r="E202" s="565"/>
      <c r="F202" s="565"/>
      <c r="G202" s="566"/>
      <c r="H202" s="528"/>
      <c r="I202" s="528"/>
      <c r="J202" s="528"/>
      <c r="K202" s="528"/>
      <c r="L202" s="528"/>
      <c r="M202" s="528"/>
    </row>
    <row r="203" spans="1:13" s="529" customFormat="1" ht="16.5" customHeight="1" x14ac:dyDescent="0.2">
      <c r="A203" s="535" t="s">
        <v>7</v>
      </c>
      <c r="B203" s="563"/>
      <c r="C203" s="564"/>
      <c r="D203" s="565"/>
      <c r="E203" s="565"/>
      <c r="F203" s="565"/>
      <c r="G203" s="566"/>
      <c r="H203" s="528"/>
      <c r="I203" s="528"/>
      <c r="J203" s="528"/>
      <c r="K203" s="528"/>
      <c r="L203" s="528"/>
      <c r="M203" s="528"/>
    </row>
    <row r="204" spans="1:13" s="528" customFormat="1" ht="12.75" customHeight="1" thickBot="1" x14ac:dyDescent="0.25">
      <c r="A204" s="535"/>
      <c r="B204" s="536"/>
      <c r="C204" s="536"/>
      <c r="D204" s="537"/>
      <c r="E204" s="537"/>
      <c r="F204" s="537"/>
      <c r="G204" s="538" t="s">
        <v>2</v>
      </c>
    </row>
    <row r="205" spans="1:13" s="528" customFormat="1" ht="36" customHeight="1" thickBot="1" x14ac:dyDescent="0.25">
      <c r="A205" s="539" t="s">
        <v>55</v>
      </c>
      <c r="B205" s="567" t="s">
        <v>56</v>
      </c>
      <c r="C205" s="567" t="s">
        <v>57</v>
      </c>
      <c r="D205" s="568" t="s">
        <v>58</v>
      </c>
      <c r="E205" s="568" t="s">
        <v>59</v>
      </c>
      <c r="F205" s="568" t="s">
        <v>1</v>
      </c>
      <c r="G205" s="569" t="s">
        <v>60</v>
      </c>
    </row>
    <row r="206" spans="1:13" x14ac:dyDescent="0.2">
      <c r="A206" s="570">
        <v>3522</v>
      </c>
      <c r="B206" s="571">
        <v>3113</v>
      </c>
      <c r="C206" s="572" t="s">
        <v>3006</v>
      </c>
      <c r="D206" s="573">
        <v>0</v>
      </c>
      <c r="E206" s="574">
        <v>1246.9000000000001</v>
      </c>
      <c r="F206" s="573">
        <v>1246.905</v>
      </c>
      <c r="G206" s="575">
        <f t="shared" ref="G206:G207" si="44">F206/E206*100</f>
        <v>100.00040099446628</v>
      </c>
    </row>
    <row r="207" spans="1:13" s="558" customFormat="1" x14ac:dyDescent="0.2">
      <c r="A207" s="585">
        <v>3522</v>
      </c>
      <c r="B207" s="578"/>
      <c r="C207" s="579" t="s">
        <v>81</v>
      </c>
      <c r="D207" s="580">
        <v>0</v>
      </c>
      <c r="E207" s="581">
        <v>1246.9000000000001</v>
      </c>
      <c r="F207" s="580">
        <v>1246.905</v>
      </c>
      <c r="G207" s="582">
        <f t="shared" si="44"/>
        <v>100.00040099446628</v>
      </c>
    </row>
    <row r="208" spans="1:13" x14ac:dyDescent="0.2">
      <c r="A208" s="583"/>
      <c r="B208" s="560"/>
      <c r="C208" s="584" t="s">
        <v>2627</v>
      </c>
      <c r="D208" s="561"/>
      <c r="E208" s="561"/>
      <c r="F208" s="561"/>
      <c r="G208" s="549"/>
    </row>
    <row r="209" spans="1:13" x14ac:dyDescent="0.2">
      <c r="A209" s="570">
        <v>3639</v>
      </c>
      <c r="B209" s="571">
        <v>3111</v>
      </c>
      <c r="C209" s="572" t="s">
        <v>3007</v>
      </c>
      <c r="D209" s="573">
        <v>34797</v>
      </c>
      <c r="E209" s="574">
        <v>38348</v>
      </c>
      <c r="F209" s="573">
        <v>37489.29045</v>
      </c>
      <c r="G209" s="575">
        <f t="shared" ref="G209:G211" si="45">F209/E209*100</f>
        <v>97.760744888912072</v>
      </c>
    </row>
    <row r="210" spans="1:13" x14ac:dyDescent="0.2">
      <c r="A210" s="544">
        <v>3639</v>
      </c>
      <c r="B210" s="545">
        <v>3112</v>
      </c>
      <c r="C210" s="546" t="s">
        <v>3008</v>
      </c>
      <c r="D210" s="547">
        <v>946</v>
      </c>
      <c r="E210" s="548">
        <v>2268.17</v>
      </c>
      <c r="F210" s="547">
        <v>2242.3332</v>
      </c>
      <c r="G210" s="549">
        <f t="shared" si="45"/>
        <v>98.860896670002688</v>
      </c>
    </row>
    <row r="211" spans="1:13" s="558" customFormat="1" x14ac:dyDescent="0.2">
      <c r="A211" s="585">
        <v>3639</v>
      </c>
      <c r="B211" s="578"/>
      <c r="C211" s="579" t="s">
        <v>86</v>
      </c>
      <c r="D211" s="580">
        <v>35743</v>
      </c>
      <c r="E211" s="581">
        <v>40616.17</v>
      </c>
      <c r="F211" s="580">
        <v>39731.623650000009</v>
      </c>
      <c r="G211" s="582">
        <f t="shared" si="45"/>
        <v>97.822181781295498</v>
      </c>
    </row>
    <row r="212" spans="1:13" x14ac:dyDescent="0.2">
      <c r="A212" s="583"/>
      <c r="B212" s="560"/>
      <c r="C212" s="584" t="s">
        <v>2627</v>
      </c>
      <c r="D212" s="561"/>
      <c r="E212" s="561"/>
      <c r="F212" s="561"/>
      <c r="G212" s="549"/>
    </row>
    <row r="213" spans="1:13" x14ac:dyDescent="0.2">
      <c r="A213" s="570">
        <v>5511</v>
      </c>
      <c r="B213" s="571">
        <v>3129</v>
      </c>
      <c r="C213" s="572" t="s">
        <v>3009</v>
      </c>
      <c r="D213" s="573">
        <v>18250</v>
      </c>
      <c r="E213" s="574">
        <v>18250</v>
      </c>
      <c r="F213" s="573">
        <v>18250</v>
      </c>
      <c r="G213" s="575">
        <f t="shared" ref="G213:G214" si="46">F213/E213*100</f>
        <v>100</v>
      </c>
    </row>
    <row r="214" spans="1:13" s="558" customFormat="1" x14ac:dyDescent="0.2">
      <c r="A214" s="585">
        <v>5511</v>
      </c>
      <c r="B214" s="578"/>
      <c r="C214" s="579" t="s">
        <v>98</v>
      </c>
      <c r="D214" s="580">
        <v>18250</v>
      </c>
      <c r="E214" s="581">
        <v>18250</v>
      </c>
      <c r="F214" s="580">
        <v>18250</v>
      </c>
      <c r="G214" s="582">
        <f t="shared" si="46"/>
        <v>100</v>
      </c>
    </row>
    <row r="215" spans="1:13" x14ac:dyDescent="0.2">
      <c r="A215" s="583"/>
      <c r="B215" s="560"/>
      <c r="C215" s="584" t="s">
        <v>2627</v>
      </c>
      <c r="D215" s="561"/>
      <c r="E215" s="561"/>
      <c r="F215" s="561"/>
      <c r="G215" s="549"/>
    </row>
    <row r="216" spans="1:13" x14ac:dyDescent="0.2">
      <c r="A216" s="570">
        <v>6113</v>
      </c>
      <c r="B216" s="571">
        <v>3113</v>
      </c>
      <c r="C216" s="572" t="s">
        <v>3006</v>
      </c>
      <c r="D216" s="573">
        <v>0</v>
      </c>
      <c r="E216" s="574">
        <v>32</v>
      </c>
      <c r="F216" s="573">
        <v>48</v>
      </c>
      <c r="G216" s="575">
        <f t="shared" ref="G216:G217" si="47">F216/E216*100</f>
        <v>150</v>
      </c>
    </row>
    <row r="217" spans="1:13" s="558" customFormat="1" ht="13.5" thickBot="1" x14ac:dyDescent="0.25">
      <c r="A217" s="591">
        <v>6113</v>
      </c>
      <c r="B217" s="553"/>
      <c r="C217" s="592" t="s">
        <v>101</v>
      </c>
      <c r="D217" s="555">
        <v>0</v>
      </c>
      <c r="E217" s="556">
        <v>32</v>
      </c>
      <c r="F217" s="555">
        <v>48</v>
      </c>
      <c r="G217" s="557">
        <f t="shared" si="47"/>
        <v>150</v>
      </c>
    </row>
    <row r="218" spans="1:13" s="558" customFormat="1" x14ac:dyDescent="0.2">
      <c r="B218" s="560"/>
      <c r="C218" s="546" t="s">
        <v>2627</v>
      </c>
      <c r="D218" s="561"/>
      <c r="E218" s="561"/>
      <c r="F218" s="561"/>
      <c r="G218" s="562"/>
    </row>
    <row r="219" spans="1:13" s="529" customFormat="1" x14ac:dyDescent="0.2">
      <c r="A219" s="563"/>
      <c r="B219" s="563"/>
      <c r="C219" s="564"/>
      <c r="D219" s="565"/>
      <c r="E219" s="565"/>
      <c r="F219" s="565"/>
      <c r="G219" s="566"/>
      <c r="H219" s="528"/>
      <c r="I219" s="528"/>
      <c r="J219" s="528"/>
      <c r="K219" s="528"/>
      <c r="L219" s="528"/>
      <c r="M219" s="528"/>
    </row>
    <row r="220" spans="1:13" s="529" customFormat="1" ht="16.5" customHeight="1" x14ac:dyDescent="0.2">
      <c r="A220" s="535" t="s">
        <v>110</v>
      </c>
      <c r="B220" s="563"/>
      <c r="C220" s="564"/>
      <c r="D220" s="565"/>
      <c r="E220" s="565"/>
      <c r="F220" s="565"/>
      <c r="G220" s="566"/>
      <c r="H220" s="528"/>
      <c r="I220" s="528"/>
      <c r="J220" s="528"/>
      <c r="K220" s="528"/>
      <c r="L220" s="528"/>
      <c r="M220" s="528"/>
    </row>
    <row r="221" spans="1:13" s="528" customFormat="1" ht="12.75" customHeight="1" thickBot="1" x14ac:dyDescent="0.25">
      <c r="A221" s="535"/>
      <c r="B221" s="536"/>
      <c r="C221" s="536"/>
      <c r="D221" s="537"/>
      <c r="E221" s="537"/>
      <c r="F221" s="537"/>
      <c r="G221" s="538" t="s">
        <v>2</v>
      </c>
    </row>
    <row r="222" spans="1:13" s="528" customFormat="1" ht="36" customHeight="1" thickBot="1" x14ac:dyDescent="0.25">
      <c r="A222" s="539" t="s">
        <v>55</v>
      </c>
      <c r="B222" s="567" t="s">
        <v>56</v>
      </c>
      <c r="C222" s="567" t="s">
        <v>57</v>
      </c>
      <c r="D222" s="568" t="s">
        <v>58</v>
      </c>
      <c r="E222" s="568" t="s">
        <v>59</v>
      </c>
      <c r="F222" s="568" t="s">
        <v>1</v>
      </c>
      <c r="G222" s="569" t="s">
        <v>60</v>
      </c>
    </row>
    <row r="223" spans="1:13" x14ac:dyDescent="0.2">
      <c r="A223" s="589" t="s">
        <v>61</v>
      </c>
      <c r="B223" s="571">
        <v>4111</v>
      </c>
      <c r="C223" s="572" t="s">
        <v>111</v>
      </c>
      <c r="D223" s="573">
        <v>2200</v>
      </c>
      <c r="E223" s="574">
        <v>836165</v>
      </c>
      <c r="F223" s="573">
        <v>821038</v>
      </c>
      <c r="G223" s="575">
        <f t="shared" ref="G223:G234" si="48">F223/E223*100</f>
        <v>98.190907297004784</v>
      </c>
    </row>
    <row r="224" spans="1:13" x14ac:dyDescent="0.2">
      <c r="A224" s="590" t="s">
        <v>61</v>
      </c>
      <c r="B224" s="545">
        <v>4112</v>
      </c>
      <c r="C224" s="546" t="s">
        <v>112</v>
      </c>
      <c r="D224" s="547">
        <v>200411</v>
      </c>
      <c r="E224" s="548">
        <v>200411</v>
      </c>
      <c r="F224" s="547">
        <v>200410.3</v>
      </c>
      <c r="G224" s="549">
        <f t="shared" si="48"/>
        <v>99.999650717774969</v>
      </c>
    </row>
    <row r="225" spans="1:7" x14ac:dyDescent="0.2">
      <c r="A225" s="590" t="s">
        <v>61</v>
      </c>
      <c r="B225" s="545">
        <v>4113</v>
      </c>
      <c r="C225" s="546" t="s">
        <v>2742</v>
      </c>
      <c r="D225" s="547">
        <v>2710</v>
      </c>
      <c r="E225" s="548">
        <v>195891.57</v>
      </c>
      <c r="F225" s="547">
        <v>195891.37528000001</v>
      </c>
      <c r="G225" s="549">
        <f t="shared" si="48"/>
        <v>99.999900598070653</v>
      </c>
    </row>
    <row r="226" spans="1:7" x14ac:dyDescent="0.2">
      <c r="A226" s="590" t="s">
        <v>61</v>
      </c>
      <c r="B226" s="545">
        <v>4116</v>
      </c>
      <c r="C226" s="546" t="s">
        <v>113</v>
      </c>
      <c r="D226" s="547">
        <v>24627588.329999998</v>
      </c>
      <c r="E226" s="548">
        <v>25444280.344000001</v>
      </c>
      <c r="F226" s="547">
        <v>25433743.055640001</v>
      </c>
      <c r="G226" s="549">
        <f t="shared" si="48"/>
        <v>99.958586809225736</v>
      </c>
    </row>
    <row r="227" spans="1:7" x14ac:dyDescent="0.2">
      <c r="A227" s="590" t="s">
        <v>61</v>
      </c>
      <c r="B227" s="545">
        <v>4118</v>
      </c>
      <c r="C227" s="546" t="s">
        <v>114</v>
      </c>
      <c r="D227" s="547">
        <v>16482.669999999998</v>
      </c>
      <c r="E227" s="548">
        <v>5396.2659999999996</v>
      </c>
      <c r="F227" s="547">
        <v>5396.2607200000002</v>
      </c>
      <c r="G227" s="549">
        <f t="shared" si="48"/>
        <v>99.999902154563927</v>
      </c>
    </row>
    <row r="228" spans="1:7" x14ac:dyDescent="0.2">
      <c r="A228" s="590" t="s">
        <v>61</v>
      </c>
      <c r="B228" s="545">
        <v>4119</v>
      </c>
      <c r="C228" s="546" t="s">
        <v>3010</v>
      </c>
      <c r="D228" s="547">
        <v>0</v>
      </c>
      <c r="E228" s="548">
        <v>7912</v>
      </c>
      <c r="F228" s="547">
        <v>7912</v>
      </c>
      <c r="G228" s="549">
        <f t="shared" si="48"/>
        <v>100</v>
      </c>
    </row>
    <row r="229" spans="1:7" x14ac:dyDescent="0.2">
      <c r="A229" s="590" t="s">
        <v>61</v>
      </c>
      <c r="B229" s="545">
        <v>4121</v>
      </c>
      <c r="C229" s="546" t="s">
        <v>115</v>
      </c>
      <c r="D229" s="547">
        <v>90308</v>
      </c>
      <c r="E229" s="548">
        <v>84120.457999999999</v>
      </c>
      <c r="F229" s="547">
        <v>84120.423999999999</v>
      </c>
      <c r="G229" s="549">
        <f t="shared" si="48"/>
        <v>99.999959581770227</v>
      </c>
    </row>
    <row r="230" spans="1:7" x14ac:dyDescent="0.2">
      <c r="A230" s="590" t="s">
        <v>61</v>
      </c>
      <c r="B230" s="545">
        <v>4122</v>
      </c>
      <c r="C230" s="546" t="s">
        <v>116</v>
      </c>
      <c r="D230" s="547">
        <v>42551</v>
      </c>
      <c r="E230" s="548">
        <v>58316.232000000004</v>
      </c>
      <c r="F230" s="547">
        <v>58316.239099999992</v>
      </c>
      <c r="G230" s="549">
        <f t="shared" si="48"/>
        <v>100.00001217499783</v>
      </c>
    </row>
    <row r="231" spans="1:7" x14ac:dyDescent="0.2">
      <c r="A231" s="590" t="s">
        <v>61</v>
      </c>
      <c r="B231" s="545">
        <v>4151</v>
      </c>
      <c r="C231" s="546" t="s">
        <v>3011</v>
      </c>
      <c r="D231" s="547">
        <v>0</v>
      </c>
      <c r="E231" s="548">
        <v>81.209999999999994</v>
      </c>
      <c r="F231" s="547">
        <v>81.198630000000009</v>
      </c>
      <c r="G231" s="549">
        <f t="shared" si="48"/>
        <v>99.985999261174754</v>
      </c>
    </row>
    <row r="232" spans="1:7" ht="25.5" x14ac:dyDescent="0.2">
      <c r="A232" s="590" t="s">
        <v>61</v>
      </c>
      <c r="B232" s="545">
        <v>4152</v>
      </c>
      <c r="C232" s="546" t="s">
        <v>3012</v>
      </c>
      <c r="D232" s="547">
        <v>680</v>
      </c>
      <c r="E232" s="548">
        <v>81.58</v>
      </c>
      <c r="F232" s="547">
        <v>81.575190000000006</v>
      </c>
      <c r="G232" s="549">
        <f t="shared" si="48"/>
        <v>99.994103947045858</v>
      </c>
    </row>
    <row r="233" spans="1:7" x14ac:dyDescent="0.2">
      <c r="A233" s="590" t="s">
        <v>61</v>
      </c>
      <c r="B233" s="545">
        <v>4153</v>
      </c>
      <c r="C233" s="546" t="s">
        <v>4023</v>
      </c>
      <c r="D233" s="547">
        <v>0</v>
      </c>
      <c r="E233" s="548">
        <v>43696.85</v>
      </c>
      <c r="F233" s="547">
        <v>43696.844830000002</v>
      </c>
      <c r="G233" s="549">
        <f t="shared" si="48"/>
        <v>99.99998816848354</v>
      </c>
    </row>
    <row r="234" spans="1:7" x14ac:dyDescent="0.2">
      <c r="A234" s="593"/>
      <c r="B234" s="578"/>
      <c r="C234" s="579" t="s">
        <v>117</v>
      </c>
      <c r="D234" s="594">
        <v>24982931</v>
      </c>
      <c r="E234" s="594">
        <v>26876352.510000002</v>
      </c>
      <c r="F234" s="594">
        <v>26850687.273390003</v>
      </c>
      <c r="G234" s="595">
        <f t="shared" si="48"/>
        <v>99.904506250986074</v>
      </c>
    </row>
    <row r="235" spans="1:7" x14ac:dyDescent="0.2">
      <c r="A235" s="551"/>
      <c r="D235" s="548"/>
      <c r="E235" s="548"/>
      <c r="F235" s="548"/>
      <c r="G235" s="549"/>
    </row>
    <row r="236" spans="1:7" x14ac:dyDescent="0.2">
      <c r="A236" s="589" t="s">
        <v>61</v>
      </c>
      <c r="B236" s="571">
        <v>4211</v>
      </c>
      <c r="C236" s="572" t="s">
        <v>2743</v>
      </c>
      <c r="D236" s="573">
        <v>0</v>
      </c>
      <c r="E236" s="574">
        <v>5000</v>
      </c>
      <c r="F236" s="573">
        <v>5000</v>
      </c>
      <c r="G236" s="575">
        <f t="shared" ref="G236:G242" si="49">F236/E236*100</f>
        <v>100</v>
      </c>
    </row>
    <row r="237" spans="1:7" x14ac:dyDescent="0.2">
      <c r="A237" s="590" t="s">
        <v>61</v>
      </c>
      <c r="B237" s="545">
        <v>4213</v>
      </c>
      <c r="C237" s="546" t="s">
        <v>118</v>
      </c>
      <c r="D237" s="547">
        <v>92865</v>
      </c>
      <c r="E237" s="548">
        <v>47351.375999999997</v>
      </c>
      <c r="F237" s="547">
        <v>47351.375999999997</v>
      </c>
      <c r="G237" s="549">
        <f t="shared" si="49"/>
        <v>100</v>
      </c>
    </row>
    <row r="238" spans="1:7" x14ac:dyDescent="0.2">
      <c r="A238" s="590" t="s">
        <v>61</v>
      </c>
      <c r="B238" s="545">
        <v>4216</v>
      </c>
      <c r="C238" s="546" t="s">
        <v>119</v>
      </c>
      <c r="D238" s="547">
        <v>279596</v>
      </c>
      <c r="E238" s="548">
        <v>1061458.118</v>
      </c>
      <c r="F238" s="547">
        <v>1061334.8169199999</v>
      </c>
      <c r="G238" s="549">
        <f t="shared" si="49"/>
        <v>99.988383801686638</v>
      </c>
    </row>
    <row r="239" spans="1:7" x14ac:dyDescent="0.2">
      <c r="A239" s="590" t="s">
        <v>61</v>
      </c>
      <c r="B239" s="545">
        <v>4221</v>
      </c>
      <c r="C239" s="546" t="s">
        <v>120</v>
      </c>
      <c r="D239" s="547">
        <v>57126</v>
      </c>
      <c r="E239" s="548">
        <v>6385.85</v>
      </c>
      <c r="F239" s="547">
        <v>6385.7520000000004</v>
      </c>
      <c r="G239" s="549">
        <f t="shared" si="49"/>
        <v>99.998465357000242</v>
      </c>
    </row>
    <row r="240" spans="1:7" x14ac:dyDescent="0.2">
      <c r="A240" s="590" t="s">
        <v>61</v>
      </c>
      <c r="B240" s="545">
        <v>4231</v>
      </c>
      <c r="C240" s="546" t="s">
        <v>3013</v>
      </c>
      <c r="D240" s="547">
        <v>45612</v>
      </c>
      <c r="E240" s="548">
        <v>12045.48</v>
      </c>
      <c r="F240" s="547">
        <v>12045.47407</v>
      </c>
      <c r="G240" s="549">
        <f t="shared" si="49"/>
        <v>99.999950769915358</v>
      </c>
    </row>
    <row r="241" spans="1:7" x14ac:dyDescent="0.2">
      <c r="A241" s="590" t="s">
        <v>61</v>
      </c>
      <c r="B241" s="545">
        <v>4233</v>
      </c>
      <c r="C241" s="546" t="s">
        <v>4024</v>
      </c>
      <c r="D241" s="547">
        <v>0</v>
      </c>
      <c r="E241" s="548">
        <v>233.75</v>
      </c>
      <c r="F241" s="547">
        <v>233.74396999999999</v>
      </c>
      <c r="G241" s="549">
        <f t="shared" si="49"/>
        <v>99.99742032085561</v>
      </c>
    </row>
    <row r="242" spans="1:7" s="558" customFormat="1" x14ac:dyDescent="0.2">
      <c r="A242" s="577"/>
      <c r="B242" s="578"/>
      <c r="C242" s="579" t="s">
        <v>121</v>
      </c>
      <c r="D242" s="594">
        <v>475199</v>
      </c>
      <c r="E242" s="594">
        <v>1132474.574</v>
      </c>
      <c r="F242" s="594">
        <v>1132351.1629599999</v>
      </c>
      <c r="G242" s="595">
        <f t="shared" si="49"/>
        <v>99.989102533263576</v>
      </c>
    </row>
    <row r="243" spans="1:7" x14ac:dyDescent="0.2">
      <c r="A243" s="597"/>
      <c r="B243" s="598"/>
      <c r="C243" s="599"/>
      <c r="D243" s="600"/>
      <c r="E243" s="600"/>
      <c r="F243" s="600"/>
      <c r="G243" s="601"/>
    </row>
    <row r="244" spans="1:7" x14ac:dyDescent="0.2">
      <c r="A244" s="590">
        <v>6330</v>
      </c>
      <c r="B244" s="571">
        <v>4134</v>
      </c>
      <c r="C244" s="546" t="s">
        <v>122</v>
      </c>
      <c r="D244" s="602">
        <v>0</v>
      </c>
      <c r="E244" s="602">
        <v>0</v>
      </c>
      <c r="F244" s="602">
        <v>34961822.507059999</v>
      </c>
      <c r="G244" s="603" t="s">
        <v>2739</v>
      </c>
    </row>
    <row r="245" spans="1:7" x14ac:dyDescent="0.2">
      <c r="A245" s="590">
        <v>6330</v>
      </c>
      <c r="B245" s="545">
        <v>4139</v>
      </c>
      <c r="C245" s="546" t="s">
        <v>123</v>
      </c>
      <c r="D245" s="602">
        <v>0</v>
      </c>
      <c r="E245" s="602">
        <v>0</v>
      </c>
      <c r="F245" s="602">
        <v>2500</v>
      </c>
      <c r="G245" s="603" t="s">
        <v>2739</v>
      </c>
    </row>
    <row r="246" spans="1:7" ht="13.5" thickBot="1" x14ac:dyDescent="0.25">
      <c r="A246" s="604">
        <v>6330</v>
      </c>
      <c r="B246" s="605"/>
      <c r="C246" s="606" t="s">
        <v>124</v>
      </c>
      <c r="D246" s="607">
        <v>0</v>
      </c>
      <c r="E246" s="608">
        <v>0</v>
      </c>
      <c r="F246" s="607">
        <v>34964322.507059999</v>
      </c>
      <c r="G246" s="609" t="s">
        <v>2739</v>
      </c>
    </row>
    <row r="249" spans="1:7" ht="13.5" thickBot="1" x14ac:dyDescent="0.25"/>
    <row r="250" spans="1:7" s="616" customFormat="1" ht="15" customHeight="1" x14ac:dyDescent="0.2">
      <c r="A250" s="610"/>
      <c r="B250" s="610"/>
      <c r="C250" s="611" t="s">
        <v>2735</v>
      </c>
      <c r="D250" s="612">
        <v>10100900</v>
      </c>
      <c r="E250" s="613">
        <v>10762413.75</v>
      </c>
      <c r="F250" s="614">
        <v>10877150.136850001</v>
      </c>
      <c r="G250" s="615">
        <f t="shared" ref="G250:G253" si="50">F250/E250*100</f>
        <v>101.06608414724812</v>
      </c>
    </row>
    <row r="251" spans="1:7" s="616" customFormat="1" ht="15" customHeight="1" x14ac:dyDescent="0.2">
      <c r="A251" s="617"/>
      <c r="B251" s="617"/>
      <c r="C251" s="618" t="s">
        <v>2736</v>
      </c>
      <c r="D251" s="619">
        <v>628872</v>
      </c>
      <c r="E251" s="620">
        <v>1545728.061</v>
      </c>
      <c r="F251" s="621">
        <v>1820221.5171899998</v>
      </c>
      <c r="G251" s="622">
        <f t="shared" si="50"/>
        <v>117.7581984254344</v>
      </c>
    </row>
    <row r="252" spans="1:7" s="616" customFormat="1" ht="15" customHeight="1" x14ac:dyDescent="0.2">
      <c r="A252" s="617"/>
      <c r="B252" s="617"/>
      <c r="C252" s="618" t="s">
        <v>2737</v>
      </c>
      <c r="D252" s="619">
        <v>53993</v>
      </c>
      <c r="E252" s="620">
        <v>60145.07</v>
      </c>
      <c r="F252" s="621">
        <v>59276.528650000007</v>
      </c>
      <c r="G252" s="622">
        <f t="shared" si="50"/>
        <v>98.555922621754377</v>
      </c>
    </row>
    <row r="253" spans="1:7" s="616" customFormat="1" ht="15" customHeight="1" x14ac:dyDescent="0.2">
      <c r="A253" s="623"/>
      <c r="B253" s="623"/>
      <c r="C253" s="618" t="s">
        <v>2738</v>
      </c>
      <c r="D253" s="619">
        <v>25458130</v>
      </c>
      <c r="E253" s="620">
        <v>28008827.083999999</v>
      </c>
      <c r="F253" s="621">
        <v>27983038.436349999</v>
      </c>
      <c r="G253" s="622">
        <f t="shared" si="50"/>
        <v>99.907926713344125</v>
      </c>
    </row>
    <row r="254" spans="1:7" s="616" customFormat="1" ht="15" customHeight="1" x14ac:dyDescent="0.2">
      <c r="A254" s="623"/>
      <c r="B254" s="623"/>
      <c r="C254" s="624" t="s">
        <v>2744</v>
      </c>
      <c r="D254" s="619">
        <v>0</v>
      </c>
      <c r="E254" s="620">
        <v>0</v>
      </c>
      <c r="F254" s="621">
        <v>34964322.507059999</v>
      </c>
      <c r="G254" s="622" t="s">
        <v>2739</v>
      </c>
    </row>
    <row r="255" spans="1:7" s="616" customFormat="1" ht="15.75" customHeight="1" thickBot="1" x14ac:dyDescent="0.25">
      <c r="A255" s="623"/>
      <c r="B255" s="623"/>
      <c r="C255" s="625" t="s">
        <v>2745</v>
      </c>
      <c r="D255" s="626">
        <v>36241895</v>
      </c>
      <c r="E255" s="627">
        <v>40377113.965000004</v>
      </c>
      <c r="F255" s="628">
        <v>75704009.126100004</v>
      </c>
      <c r="G255" s="629">
        <f t="shared" ref="G255:G256" si="51">F255/E255*100</f>
        <v>187.49237301041956</v>
      </c>
    </row>
    <row r="256" spans="1:7" s="616" customFormat="1" ht="16.5" customHeight="1" thickBot="1" x14ac:dyDescent="0.25">
      <c r="A256" s="630"/>
      <c r="B256" s="630"/>
      <c r="C256" s="631" t="s">
        <v>125</v>
      </c>
      <c r="D256" s="632">
        <v>36241895</v>
      </c>
      <c r="E256" s="633">
        <v>40377113.965000004</v>
      </c>
      <c r="F256" s="634">
        <v>40739686.619039997</v>
      </c>
      <c r="G256" s="635">
        <f t="shared" si="51"/>
        <v>100.89796574949435</v>
      </c>
    </row>
  </sheetData>
  <mergeCells count="2">
    <mergeCell ref="A2:G2"/>
    <mergeCell ref="A4:G4"/>
  </mergeCells>
  <pageMargins left="0.39370078740157483" right="0.39370078740157483" top="0.59055118110236227" bottom="0.39370078740157483" header="0.31496062992125984" footer="0.11811023622047245"/>
  <pageSetup paperSize="9" scale="91" firstPageNumber="71" fitToHeight="0" orientation="landscape" useFirstPageNumber="1" r:id="rId1"/>
  <headerFooter>
    <oddHeader>&amp;L&amp;"Tahoma,Kurzíva"Závěrečný účet Moravskoslezského kraje za rok 2024&amp;R&amp;"Tahoma,Kurzíva"Tabulka č. 1</oddHeader>
    <oddFooter>&amp;C&amp;"Tahoma,Obyčejné"&amp;P</oddFooter>
  </headerFooter>
  <rowBreaks count="6" manualBreakCount="6">
    <brk id="39" max="16383" man="1"/>
    <brk id="79" max="16383" man="1"/>
    <brk id="120" max="16383" man="1"/>
    <brk id="159" max="16383" man="1"/>
    <brk id="198" max="16383" man="1"/>
    <brk id="2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59</vt:i4>
      </vt:variant>
      <vt:variant>
        <vt:lpstr>Pojmenované oblasti</vt:lpstr>
      </vt:variant>
      <vt:variant>
        <vt:i4>85</vt:i4>
      </vt:variant>
    </vt:vector>
  </HeadingPairs>
  <TitlesOfParts>
    <vt:vector size="144" baseType="lpstr">
      <vt:lpstr>Titul-grafy</vt:lpstr>
      <vt:lpstr>graf 1</vt:lpstr>
      <vt:lpstr>graf 2</vt:lpstr>
      <vt:lpstr>graf 3</vt:lpstr>
      <vt:lpstr>graf 4</vt:lpstr>
      <vt:lpstr>graf 5</vt:lpstr>
      <vt:lpstr>Data-grafy</vt:lpstr>
      <vt:lpstr>Titul-tabulky</vt:lpstr>
      <vt:lpstr>tab 1</vt:lpstr>
      <vt:lpstr>tab 2</vt:lpstr>
      <vt:lpstr>tab 3</vt:lpstr>
      <vt:lpstr>tab 4</vt:lpstr>
      <vt:lpstr>tab 5</vt:lpstr>
      <vt:lpstr>tab 6</vt:lpstr>
      <vt:lpstr>tab 7</vt:lpstr>
      <vt:lpstr>tab 8</vt:lpstr>
      <vt:lpstr>tab 9</vt:lpstr>
      <vt:lpstr>tab 10</vt:lpstr>
      <vt:lpstr>tab 11</vt:lpstr>
      <vt:lpstr>tab 12</vt:lpstr>
      <vt:lpstr>tab 13</vt:lpstr>
      <vt:lpstr>tab 14</vt:lpstr>
      <vt:lpstr>tab 15</vt:lpstr>
      <vt:lpstr>tab 16</vt:lpstr>
      <vt:lpstr>tab 17</vt:lpstr>
      <vt:lpstr>tab 18</vt:lpstr>
      <vt:lpstr>tab 19</vt:lpstr>
      <vt:lpstr>tab 20</vt:lpstr>
      <vt:lpstr>tab 21</vt:lpstr>
      <vt:lpstr>tab 22</vt:lpstr>
      <vt:lpstr>tab 23</vt:lpstr>
      <vt:lpstr>tab 24</vt:lpstr>
      <vt:lpstr>tab 25</vt:lpstr>
      <vt:lpstr>tab 26</vt:lpstr>
      <vt:lpstr>tab 27</vt:lpstr>
      <vt:lpstr>tab 28</vt:lpstr>
      <vt:lpstr>tab 29</vt:lpstr>
      <vt:lpstr>tab 30</vt:lpstr>
      <vt:lpstr>tab 31</vt:lpstr>
      <vt:lpstr>tab 32</vt:lpstr>
      <vt:lpstr>tab 33</vt:lpstr>
      <vt:lpstr>tab 34</vt:lpstr>
      <vt:lpstr>tab 35</vt:lpstr>
      <vt:lpstr>tab 36</vt:lpstr>
      <vt:lpstr>tab 37</vt:lpstr>
      <vt:lpstr>tab 38</vt:lpstr>
      <vt:lpstr>tab 39</vt:lpstr>
      <vt:lpstr>tab 40</vt:lpstr>
      <vt:lpstr>tab 41</vt:lpstr>
      <vt:lpstr>tab 42</vt:lpstr>
      <vt:lpstr>tab 43</vt:lpstr>
      <vt:lpstr>tab 44</vt:lpstr>
      <vt:lpstr>tab 45</vt:lpstr>
      <vt:lpstr>tab 46</vt:lpstr>
      <vt:lpstr>tab 47</vt:lpstr>
      <vt:lpstr>tab 48</vt:lpstr>
      <vt:lpstr>tab 49</vt:lpstr>
      <vt:lpstr>tab 50</vt:lpstr>
      <vt:lpstr>tab 51</vt:lpstr>
      <vt:lpstr>'tab 1'!Názvy_tisku</vt:lpstr>
      <vt:lpstr>'tab 10'!Názvy_tisku</vt:lpstr>
      <vt:lpstr>'tab 11'!Názvy_tisku</vt:lpstr>
      <vt:lpstr>'tab 12'!Názvy_tisku</vt:lpstr>
      <vt:lpstr>'tab 13'!Názvy_tisku</vt:lpstr>
      <vt:lpstr>'tab 14'!Názvy_tisku</vt:lpstr>
      <vt:lpstr>'tab 15'!Názvy_tisku</vt:lpstr>
      <vt:lpstr>'tab 16'!Názvy_tisku</vt:lpstr>
      <vt:lpstr>'tab 17'!Názvy_tisku</vt:lpstr>
      <vt:lpstr>'tab 18'!Názvy_tisku</vt:lpstr>
      <vt:lpstr>'tab 19'!Názvy_tisku</vt:lpstr>
      <vt:lpstr>'tab 2'!Názvy_tisku</vt:lpstr>
      <vt:lpstr>'tab 20'!Názvy_tisku</vt:lpstr>
      <vt:lpstr>'tab 21'!Názvy_tisku</vt:lpstr>
      <vt:lpstr>'tab 22'!Názvy_tisku</vt:lpstr>
      <vt:lpstr>'tab 23'!Názvy_tisku</vt:lpstr>
      <vt:lpstr>'tab 24'!Názvy_tisku</vt:lpstr>
      <vt:lpstr>'tab 25'!Názvy_tisku</vt:lpstr>
      <vt:lpstr>'tab 3'!Názvy_tisku</vt:lpstr>
      <vt:lpstr>'tab 30'!Názvy_tisku</vt:lpstr>
      <vt:lpstr>'tab 32'!Názvy_tisku</vt:lpstr>
      <vt:lpstr>'tab 33'!Názvy_tisku</vt:lpstr>
      <vt:lpstr>'tab 34'!Názvy_tisku</vt:lpstr>
      <vt:lpstr>'tab 35'!Názvy_tisku</vt:lpstr>
      <vt:lpstr>'tab 36'!Názvy_tisku</vt:lpstr>
      <vt:lpstr>'tab 37'!Názvy_tisku</vt:lpstr>
      <vt:lpstr>'tab 38'!Názvy_tisku</vt:lpstr>
      <vt:lpstr>'tab 4'!Názvy_tisku</vt:lpstr>
      <vt:lpstr>'tab 40'!Názvy_tisku</vt:lpstr>
      <vt:lpstr>'tab 42'!Názvy_tisku</vt:lpstr>
      <vt:lpstr>'tab 44'!Názvy_tisku</vt:lpstr>
      <vt:lpstr>'tab 46'!Názvy_tisku</vt:lpstr>
      <vt:lpstr>'tab 48'!Názvy_tisku</vt:lpstr>
      <vt:lpstr>'tab 5'!Názvy_tisku</vt:lpstr>
      <vt:lpstr>'tab 50'!Názvy_tisku</vt:lpstr>
      <vt:lpstr>'tab 6'!Názvy_tisku</vt:lpstr>
      <vt:lpstr>'tab 7'!Názvy_tisku</vt:lpstr>
      <vt:lpstr>'tab 8'!Názvy_tisku</vt:lpstr>
      <vt:lpstr>'tab 9'!Názvy_tisku</vt:lpstr>
      <vt:lpstr>'graf 3'!Oblast_tisku</vt:lpstr>
      <vt:lpstr>'graf 4'!Oblast_tisku</vt:lpstr>
      <vt:lpstr>'graf 5'!Oblast_tisku</vt:lpstr>
      <vt:lpstr>'tab 10'!Oblast_tisku</vt:lpstr>
      <vt:lpstr>'tab 12'!Oblast_tisku</vt:lpstr>
      <vt:lpstr>'tab 13'!Oblast_tisku</vt:lpstr>
      <vt:lpstr>'tab 14'!Oblast_tisku</vt:lpstr>
      <vt:lpstr>'tab 15'!Oblast_tisku</vt:lpstr>
      <vt:lpstr>'tab 16'!Oblast_tisku</vt:lpstr>
      <vt:lpstr>'tab 17'!Oblast_tisku</vt:lpstr>
      <vt:lpstr>'tab 18'!Oblast_tisku</vt:lpstr>
      <vt:lpstr>'tab 19'!Oblast_tisku</vt:lpstr>
      <vt:lpstr>'tab 2'!Oblast_tisku</vt:lpstr>
      <vt:lpstr>'tab 20'!Oblast_tisku</vt:lpstr>
      <vt:lpstr>'tab 21'!Oblast_tisku</vt:lpstr>
      <vt:lpstr>'tab 22'!Oblast_tisku</vt:lpstr>
      <vt:lpstr>'tab 23'!Oblast_tisku</vt:lpstr>
      <vt:lpstr>'tab 24'!Oblast_tisku</vt:lpstr>
      <vt:lpstr>'tab 25'!Oblast_tisku</vt:lpstr>
      <vt:lpstr>'tab 26'!Oblast_tisku</vt:lpstr>
      <vt:lpstr>'tab 27'!Oblast_tisku</vt:lpstr>
      <vt:lpstr>'tab 28'!Oblast_tisku</vt:lpstr>
      <vt:lpstr>'tab 29'!Oblast_tisku</vt:lpstr>
      <vt:lpstr>'tab 3'!Oblast_tisku</vt:lpstr>
      <vt:lpstr>'tab 30'!Oblast_tisku</vt:lpstr>
      <vt:lpstr>'tab 31'!Oblast_tisku</vt:lpstr>
      <vt:lpstr>'tab 36'!Oblast_tisku</vt:lpstr>
      <vt:lpstr>'tab 37'!Oblast_tisku</vt:lpstr>
      <vt:lpstr>'tab 38'!Oblast_tisku</vt:lpstr>
      <vt:lpstr>'tab 39'!Oblast_tisku</vt:lpstr>
      <vt:lpstr>'tab 4'!Oblast_tisku</vt:lpstr>
      <vt:lpstr>'tab 40'!Oblast_tisku</vt:lpstr>
      <vt:lpstr>'tab 41'!Oblast_tisku</vt:lpstr>
      <vt:lpstr>'tab 42'!Oblast_tisku</vt:lpstr>
      <vt:lpstr>'tab 43'!Oblast_tisku</vt:lpstr>
      <vt:lpstr>'tab 44'!Oblast_tisku</vt:lpstr>
      <vt:lpstr>'tab 45'!Oblast_tisku</vt:lpstr>
      <vt:lpstr>'tab 46'!Oblast_tisku</vt:lpstr>
      <vt:lpstr>'tab 47'!Oblast_tisku</vt:lpstr>
      <vt:lpstr>'tab 48'!Oblast_tisku</vt:lpstr>
      <vt:lpstr>'tab 49'!Oblast_tisku</vt:lpstr>
      <vt:lpstr>'tab 50'!Oblast_tisku</vt:lpstr>
      <vt:lpstr>'tab 51'!Oblast_tisku</vt:lpstr>
      <vt:lpstr>'tab 6'!Oblast_tisku</vt:lpstr>
      <vt:lpstr>'Titul-grafy'!Oblast_tisku</vt:lpstr>
      <vt:lpstr>'Titul-tabulky'!Oblast_tisku</vt:lpstr>
    </vt:vector>
  </TitlesOfParts>
  <Company>KUMSK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Metelka Tomáš</dc:creator>
  <cp:lastModifiedBy>Metelka Tomáš</cp:lastModifiedBy>
  <cp:lastPrinted>2025-05-16T07:23:28Z</cp:lastPrinted>
  <dcterms:created xsi:type="dcterms:W3CDTF">2015-03-17T14:02:48Z</dcterms:created>
  <dcterms:modified xsi:type="dcterms:W3CDTF">2025-05-16T07:23:56Z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18e8b5-cf04-4356-9f73-4b8f937bc4ae_Enabled">
    <vt:lpwstr>true</vt:lpwstr>
  </property>
  <property fmtid="{D5CDD505-2E9C-101B-9397-08002B2CF9AE}" pid="3" name="MSIP_Label_bc18e8b5-cf04-4356-9f73-4b8f937bc4ae_SetDate">
    <vt:lpwstr>2023-04-21T12:32:30Z</vt:lpwstr>
  </property>
  <property fmtid="{D5CDD505-2E9C-101B-9397-08002B2CF9AE}" pid="4" name="MSIP_Label_bc18e8b5-cf04-4356-9f73-4b8f937bc4ae_Method">
    <vt:lpwstr>Privileged</vt:lpwstr>
  </property>
  <property fmtid="{D5CDD505-2E9C-101B-9397-08002B2CF9AE}" pid="5" name="MSIP_Label_bc18e8b5-cf04-4356-9f73-4b8f937bc4ae_Name">
    <vt:lpwstr>Neveřejná informace (bez označení)</vt:lpwstr>
  </property>
  <property fmtid="{D5CDD505-2E9C-101B-9397-08002B2CF9AE}" pid="6" name="MSIP_Label_bc18e8b5-cf04-4356-9f73-4b8f937bc4ae_SiteId">
    <vt:lpwstr>39f24d0b-aa30-4551-8e81-43c77cf1000e</vt:lpwstr>
  </property>
  <property fmtid="{D5CDD505-2E9C-101B-9397-08002B2CF9AE}" pid="7" name="MSIP_Label_bc18e8b5-cf04-4356-9f73-4b8f937bc4ae_ActionId">
    <vt:lpwstr>ff085dae-495e-4781-92fc-f22bddbff69e</vt:lpwstr>
  </property>
  <property fmtid="{D5CDD505-2E9C-101B-9397-08002B2CF9AE}" pid="8" name="MSIP_Label_bc18e8b5-cf04-4356-9f73-4b8f937bc4ae_ContentBits">
    <vt:lpwstr>0</vt:lpwstr>
  </property>
</Properties>
</file>