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sk_ticha3107\Desktop\PPD\PPD 2017\poskytnutí dotací\Komise\"/>
    </mc:Choice>
  </mc:AlternateContent>
  <bookViews>
    <workbookView xWindow="480" yWindow="60" windowWidth="18195" windowHeight="11835"/>
  </bookViews>
  <sheets>
    <sheet name="List1" sheetId="1" r:id="rId1"/>
    <sheet name="List2" sheetId="2" r:id="rId2"/>
    <sheet name="List3" sheetId="3" r:id="rId3"/>
  </sheets>
  <calcPr calcId="152511"/>
</workbook>
</file>

<file path=xl/calcChain.xml><?xml version="1.0" encoding="utf-8"?>
<calcChain xmlns="http://schemas.openxmlformats.org/spreadsheetml/2006/main">
  <c r="M34" i="1" l="1"/>
  <c r="P34" i="1"/>
  <c r="L26" i="1" l="1"/>
  <c r="L14" i="1"/>
  <c r="L25" i="1"/>
  <c r="L17" i="1"/>
  <c r="L21" i="1"/>
  <c r="L22" i="1"/>
  <c r="L16" i="1"/>
  <c r="L28" i="1"/>
  <c r="L30" i="1"/>
  <c r="L24" i="1"/>
  <c r="L23" i="1"/>
  <c r="L10" i="1"/>
  <c r="L29" i="1"/>
  <c r="L11" i="1"/>
  <c r="L6" i="1"/>
  <c r="L33" i="1"/>
  <c r="L7" i="1"/>
  <c r="L32" i="1"/>
  <c r="L12" i="1"/>
  <c r="L5" i="1"/>
  <c r="L18" i="1"/>
  <c r="L8" i="1"/>
  <c r="L27" i="1"/>
  <c r="L9" i="1"/>
  <c r="L19" i="1"/>
  <c r="L15" i="1"/>
  <c r="L13" i="1"/>
  <c r="L4" i="1"/>
  <c r="L20" i="1"/>
  <c r="N4" i="1" l="1"/>
  <c r="N13" i="1"/>
  <c r="N15" i="1" l="1"/>
  <c r="N19" i="1" l="1"/>
  <c r="N9" i="1"/>
  <c r="N27" i="1"/>
  <c r="O27" i="1" s="1"/>
  <c r="R8" i="1"/>
  <c r="R27" i="1"/>
  <c r="R9" i="1"/>
  <c r="R19" i="1"/>
  <c r="R15" i="1"/>
  <c r="R13" i="1"/>
  <c r="R4" i="1"/>
  <c r="Q8" i="1"/>
  <c r="Q27" i="1"/>
  <c r="Q9" i="1"/>
  <c r="Q19" i="1"/>
  <c r="Q15" i="1"/>
  <c r="Q13" i="1"/>
  <c r="Q4" i="1"/>
  <c r="O9" i="1"/>
  <c r="O19" i="1"/>
  <c r="O15" i="1"/>
  <c r="O13" i="1"/>
  <c r="O4" i="1"/>
  <c r="N8" i="1"/>
  <c r="O8" i="1" s="1"/>
  <c r="N18" i="1"/>
  <c r="N32" i="1"/>
  <c r="N12" i="1"/>
  <c r="N5" i="1"/>
  <c r="N7" i="1" l="1"/>
  <c r="N33" i="1"/>
  <c r="N6" i="1"/>
  <c r="N11" i="1"/>
  <c r="N29" i="1" l="1"/>
  <c r="N10" i="1"/>
  <c r="N23" i="1"/>
  <c r="N24" i="1" l="1"/>
  <c r="N30" i="1"/>
  <c r="S25" i="1" l="1"/>
  <c r="T25" i="1" s="1"/>
  <c r="S17" i="1"/>
  <c r="T17" i="1" s="1"/>
  <c r="S21" i="1"/>
  <c r="T21" i="1" s="1"/>
  <c r="S22" i="1"/>
  <c r="T22" i="1" s="1"/>
  <c r="S16" i="1"/>
  <c r="T16" i="1" s="1"/>
  <c r="S28" i="1"/>
  <c r="T28" i="1" s="1"/>
  <c r="S30" i="1"/>
  <c r="T30" i="1" s="1"/>
  <c r="S24" i="1"/>
  <c r="T24" i="1" s="1"/>
  <c r="S23" i="1"/>
  <c r="T23" i="1" s="1"/>
  <c r="S10" i="1"/>
  <c r="T10" i="1" s="1"/>
  <c r="S29" i="1"/>
  <c r="T29" i="1" s="1"/>
  <c r="S11" i="1"/>
  <c r="T11" i="1" s="1"/>
  <c r="S6" i="1"/>
  <c r="T6" i="1" s="1"/>
  <c r="S33" i="1"/>
  <c r="T33" i="1" s="1"/>
  <c r="S7" i="1"/>
  <c r="T7" i="1" s="1"/>
  <c r="S32" i="1"/>
  <c r="T32" i="1" s="1"/>
  <c r="S12" i="1"/>
  <c r="T12" i="1" s="1"/>
  <c r="S5" i="1"/>
  <c r="T5" i="1" s="1"/>
  <c r="S18" i="1"/>
  <c r="T18" i="1" s="1"/>
  <c r="S8" i="1"/>
  <c r="T8" i="1" s="1"/>
  <c r="R25" i="1"/>
  <c r="R17" i="1"/>
  <c r="R21" i="1"/>
  <c r="R22" i="1"/>
  <c r="R16" i="1"/>
  <c r="R28" i="1"/>
  <c r="R30" i="1"/>
  <c r="R24" i="1"/>
  <c r="R23" i="1"/>
  <c r="R10" i="1"/>
  <c r="R29" i="1"/>
  <c r="R11" i="1"/>
  <c r="R6" i="1"/>
  <c r="R33" i="1"/>
  <c r="R7" i="1"/>
  <c r="R32" i="1"/>
  <c r="R12" i="1"/>
  <c r="R5" i="1"/>
  <c r="R18" i="1"/>
  <c r="Q25" i="1"/>
  <c r="Q17" i="1"/>
  <c r="Q21" i="1"/>
  <c r="Q22" i="1"/>
  <c r="Q16" i="1"/>
  <c r="Q28" i="1"/>
  <c r="Q30" i="1"/>
  <c r="Q24" i="1"/>
  <c r="Q23" i="1"/>
  <c r="Q10" i="1"/>
  <c r="Q29" i="1"/>
  <c r="Q11" i="1"/>
  <c r="Q6" i="1"/>
  <c r="Q33" i="1"/>
  <c r="Q7" i="1"/>
  <c r="Q32" i="1"/>
  <c r="Q12" i="1"/>
  <c r="Q5" i="1"/>
  <c r="Q18" i="1"/>
  <c r="O30" i="1"/>
  <c r="O24" i="1"/>
  <c r="O23" i="1"/>
  <c r="O10" i="1"/>
  <c r="O29" i="1"/>
  <c r="O11" i="1"/>
  <c r="O6" i="1"/>
  <c r="O33" i="1"/>
  <c r="O7" i="1"/>
  <c r="O32" i="1"/>
  <c r="O12" i="1"/>
  <c r="O5" i="1"/>
  <c r="O18" i="1"/>
  <c r="S27" i="1"/>
  <c r="T27" i="1" s="1"/>
  <c r="S9" i="1"/>
  <c r="T9" i="1" s="1"/>
  <c r="S19" i="1"/>
  <c r="T19" i="1" s="1"/>
  <c r="S15" i="1"/>
  <c r="T15" i="1" s="1"/>
  <c r="S13" i="1"/>
  <c r="T13" i="1" s="1"/>
  <c r="S4" i="1"/>
  <c r="T4" i="1" s="1"/>
  <c r="S31" i="1"/>
  <c r="S20" i="1"/>
  <c r="S26" i="1"/>
  <c r="S14" i="1"/>
  <c r="T20" i="1" l="1"/>
  <c r="T26" i="1"/>
  <c r="T14" i="1"/>
  <c r="R20" i="1"/>
  <c r="R26" i="1"/>
  <c r="R14" i="1"/>
  <c r="Q20" i="1"/>
  <c r="Q26" i="1"/>
  <c r="Q14" i="1"/>
  <c r="N20" i="1"/>
  <c r="O20" i="1" s="1"/>
  <c r="N26" i="1"/>
  <c r="O26" i="1" s="1"/>
  <c r="N14" i="1"/>
  <c r="O14" i="1" s="1"/>
  <c r="N25" i="1"/>
  <c r="O25" i="1" s="1"/>
  <c r="N17" i="1"/>
  <c r="O17" i="1" s="1"/>
  <c r="N21" i="1"/>
  <c r="O21" i="1" s="1"/>
  <c r="N22" i="1"/>
  <c r="O22" i="1" s="1"/>
  <c r="N16" i="1"/>
  <c r="O16" i="1" s="1"/>
  <c r="N28" i="1"/>
  <c r="O28" i="1" s="1"/>
  <c r="N31" i="1" l="1"/>
  <c r="L31" i="1" l="1"/>
  <c r="T31" i="1" l="1"/>
  <c r="R31" i="1"/>
  <c r="Q31" i="1"/>
  <c r="O31" i="1"/>
</calcChain>
</file>

<file path=xl/sharedStrings.xml><?xml version="1.0" encoding="utf-8"?>
<sst xmlns="http://schemas.openxmlformats.org/spreadsheetml/2006/main" count="234" uniqueCount="150">
  <si>
    <t>žadatel</t>
  </si>
  <si>
    <t>název projektu</t>
  </si>
  <si>
    <t>evidenční číslo projektu</t>
  </si>
  <si>
    <t xml:space="preserve">právní forma </t>
  </si>
  <si>
    <t>IČ</t>
  </si>
  <si>
    <t>počet obyvatel/u DSO počet obcí ve svazku</t>
  </si>
  <si>
    <t>2.1</t>
  </si>
  <si>
    <t>1.1</t>
  </si>
  <si>
    <t>2.2</t>
  </si>
  <si>
    <t>2.3</t>
  </si>
  <si>
    <t xml:space="preserve">celkem bodů </t>
  </si>
  <si>
    <t>celkové uznatelné náklady  projektu (Kč)</t>
  </si>
  <si>
    <t>podíl dotace na CUN (%)</t>
  </si>
  <si>
    <t>požadovaná dotace (Kč)</t>
  </si>
  <si>
    <t>časová použitelnost dotace do</t>
  </si>
  <si>
    <t>kontrola minimální částky dotace</t>
  </si>
  <si>
    <t>kontrola maximální částky dotace</t>
  </si>
  <si>
    <t>kontrola % dotace</t>
  </si>
  <si>
    <t>kontrola</t>
  </si>
  <si>
    <t xml:space="preserve">kontrola zaokrouhlení požadované dotace </t>
  </si>
  <si>
    <t>de minimis</t>
  </si>
  <si>
    <t>RRC/02/2017/DT1/1</t>
  </si>
  <si>
    <t>Stěbořice</t>
  </si>
  <si>
    <t>obec</t>
  </si>
  <si>
    <t>00300691</t>
  </si>
  <si>
    <t>Kanalizace a ČOV obce Stěbořice a místních částí Jamnice, Nový Dvůr a Březová</t>
  </si>
  <si>
    <t>ne</t>
  </si>
  <si>
    <t>RRC/02/2017/DT1/2</t>
  </si>
  <si>
    <t>Horní Domaslavice</t>
  </si>
  <si>
    <t>00536008</t>
  </si>
  <si>
    <t>Rekonstrukce Mateřské školy Horní Domaslavice, p.o.</t>
  </si>
  <si>
    <t>RRC/02/2017/DT1/3</t>
  </si>
  <si>
    <t>Hlinka</t>
  </si>
  <si>
    <t>00576107</t>
  </si>
  <si>
    <t>ČOV Hlinka</t>
  </si>
  <si>
    <t>RRC/02/2017/DT1/4</t>
  </si>
  <si>
    <t>Vrbno pod Pradědem</t>
  </si>
  <si>
    <t>město</t>
  </si>
  <si>
    <t>00296457</t>
  </si>
  <si>
    <t>Cyklostezka Vrbno pod Pradědem - Karlovice - Zpracování PD</t>
  </si>
  <si>
    <t>RRC/02/2017/DT1/5</t>
  </si>
  <si>
    <t>Technické služby Vrbno, s. r. o.</t>
  </si>
  <si>
    <t>s.r.o.</t>
  </si>
  <si>
    <t>25386344</t>
  </si>
  <si>
    <t>Vodovod Mnichov, III.etapa - Zpracování PD</t>
  </si>
  <si>
    <t>RRC/02/2017/DT1/7</t>
  </si>
  <si>
    <t>Šenov</t>
  </si>
  <si>
    <t>00297291</t>
  </si>
  <si>
    <t>Kontejnerová stanoviště na separovaný odpad</t>
  </si>
  <si>
    <t>RRC/02/2017/DT1/8</t>
  </si>
  <si>
    <t>Třanovice</t>
  </si>
  <si>
    <t>00576921</t>
  </si>
  <si>
    <t>Přístavba a stavební úpravy budovy ZŠ a MŠ Třanovice - projektová dokumentace</t>
  </si>
  <si>
    <t>RRC/02/2017/DT1/9</t>
  </si>
  <si>
    <t>Bruntál</t>
  </si>
  <si>
    <t>00295892</t>
  </si>
  <si>
    <t>Projektová příprava pro zateplení budovy ZŠ Bruntál, Okružní</t>
  </si>
  <si>
    <t>RRC/02/2017/DT1/10</t>
  </si>
  <si>
    <t>Albrechtičky</t>
  </si>
  <si>
    <t>00600814</t>
  </si>
  <si>
    <t>Zhotovení PD k záměru Vybudování sběrného dvora Albrechtičky</t>
  </si>
  <si>
    <t>RRC/02/2017/DT1/11</t>
  </si>
  <si>
    <t>Odry</t>
  </si>
  <si>
    <t>00298221</t>
  </si>
  <si>
    <t>PD - Zpřístupnění starých důlních děl v Odrách veřejnosti - podzemní část</t>
  </si>
  <si>
    <t>RRC/02/2017/DT1/12</t>
  </si>
  <si>
    <t>Závada</t>
  </si>
  <si>
    <t>00635553</t>
  </si>
  <si>
    <t>Revitalizace vodní nádrže v obci Závada</t>
  </si>
  <si>
    <t>RRC/02/2017/DT1/13</t>
  </si>
  <si>
    <t>Milíkov</t>
  </si>
  <si>
    <t>00492621</t>
  </si>
  <si>
    <t>Přístavba a rekonstrukce Základní školy Milíkov - přírodovědná učebna</t>
  </si>
  <si>
    <t>RRC/02/2017/DT1/14</t>
  </si>
  <si>
    <t>Třemešná</t>
  </si>
  <si>
    <t>00296414</t>
  </si>
  <si>
    <t>ČOV Třemešná</t>
  </si>
  <si>
    <t>RRC/02/2017/DT1/15</t>
  </si>
  <si>
    <t>Tichá</t>
  </si>
  <si>
    <t>00298476</t>
  </si>
  <si>
    <t>Cyklostezka Frenštát - Tichá - Vlčovice</t>
  </si>
  <si>
    <t>RRC/02/2017/DT1/16</t>
  </si>
  <si>
    <t>Slezské Rudoltice</t>
  </si>
  <si>
    <t>00296333</t>
  </si>
  <si>
    <t>Vodní nádrž Víno - PD</t>
  </si>
  <si>
    <t>RRC/02/2017/DT1/17</t>
  </si>
  <si>
    <t>Dolní Domaslavice</t>
  </si>
  <si>
    <t>00494241</t>
  </si>
  <si>
    <t>Cyklistická stezka okolo vodní nádrže Žermanice - část Dolní Domaslavice</t>
  </si>
  <si>
    <t>RRC/02/2017/DT1/19</t>
  </si>
  <si>
    <t>Třebom</t>
  </si>
  <si>
    <t>00635481</t>
  </si>
  <si>
    <t>RRC/02/2017/DT1/20</t>
  </si>
  <si>
    <t>Ženklava</t>
  </si>
  <si>
    <t>00600831</t>
  </si>
  <si>
    <t>Navýšení kapacity a rekonstrukce MŠ v Ženklavě</t>
  </si>
  <si>
    <t>RRC/02/2017/DT1/21</t>
  </si>
  <si>
    <t>Dolní Lomná</t>
  </si>
  <si>
    <t>00535966</t>
  </si>
  <si>
    <t>Přístavba, nástavba a stavební úpravy budovy ZŠ v Dolní Lomné</t>
  </si>
  <si>
    <t>RRC/02/2017/DT1/22</t>
  </si>
  <si>
    <t>RRC/02/2017/DT1/23</t>
  </si>
  <si>
    <t xml:space="preserve">Slavkov </t>
  </si>
  <si>
    <t>00300667</t>
  </si>
  <si>
    <t>Zpracování projektové dokumentace "Obecní úřad Slavkov a Komunitní centrum Slavkov"</t>
  </si>
  <si>
    <t>Šilheřovice</t>
  </si>
  <si>
    <t>00300730</t>
  </si>
  <si>
    <t>RRC/02/2017/DT1/24</t>
  </si>
  <si>
    <t>Litultovice</t>
  </si>
  <si>
    <t>městys</t>
  </si>
  <si>
    <t>00300381</t>
  </si>
  <si>
    <t>Zpracování dokumentace projektu "Požární zbrojnice a centrum krizového řízení obce - Litultovice"</t>
  </si>
  <si>
    <t>RRC/02/2017/DT1/25</t>
  </si>
  <si>
    <t>Klimkovice</t>
  </si>
  <si>
    <t>00298051</t>
  </si>
  <si>
    <t>PD k akci "Odkanalizování Klimkovic - městské části Hýlov na ÚČOV Ostrava"</t>
  </si>
  <si>
    <t>RRC/02/2017/DT1/26</t>
  </si>
  <si>
    <t>Řepiště</t>
  </si>
  <si>
    <t>00577031</t>
  </si>
  <si>
    <t>Stavební úpravy ZŠ Řepiště - PD</t>
  </si>
  <si>
    <t>RRC/02/2017/DT1/27</t>
  </si>
  <si>
    <t>Darkovice</t>
  </si>
  <si>
    <t>00635456</t>
  </si>
  <si>
    <t>Darkovice kanalizace a ČOV - PD</t>
  </si>
  <si>
    <t>RRC/02/2017/DT1/28</t>
  </si>
  <si>
    <t>Krásná</t>
  </si>
  <si>
    <t>00577022</t>
  </si>
  <si>
    <t>Zhotovení PD k záměru - Vybudování chodníku v části obce Krásná</t>
  </si>
  <si>
    <t>RRC/02/2017/DT1/29</t>
  </si>
  <si>
    <t>Frýdlant nad Ostravicí</t>
  </si>
  <si>
    <t>00296651</t>
  </si>
  <si>
    <t>Zhotovení PD nástavba učeben a přístavba jídelny ZŠ Komenského 420, Frýdlant nad Ostravicí</t>
  </si>
  <si>
    <t>RRC/02/2017/DT1/30</t>
  </si>
  <si>
    <t>Pazderna</t>
  </si>
  <si>
    <t>00577073</t>
  </si>
  <si>
    <t>Chodník v obci Pazderna</t>
  </si>
  <si>
    <t>RRC/02/2017/DT1/31</t>
  </si>
  <si>
    <t>Fulnek</t>
  </si>
  <si>
    <t>00297861</t>
  </si>
  <si>
    <t>Projektová dokumentace "Rekonstrukce a rozšíření chodníků v Jerlochovicích"</t>
  </si>
  <si>
    <t>RRC/02/2017/DT1/32</t>
  </si>
  <si>
    <t>Jablunkov</t>
  </si>
  <si>
    <t>00296759</t>
  </si>
  <si>
    <t>Rekonstrukce objektu č. p. 1 Jablunkov</t>
  </si>
  <si>
    <t>1.1.2017 - 30.6.2019</t>
  </si>
  <si>
    <t>poř.číslo</t>
  </si>
  <si>
    <t>Program na podporu přípravy projektové dokumentace 2017</t>
  </si>
  <si>
    <t>Poskytnutí investičních dotací - DT1</t>
  </si>
  <si>
    <t>Poldr v obci Třebom</t>
  </si>
  <si>
    <t>Vypracování kompletní projektové dokumentace polyfunkčního domu v centru obce Šilheřovice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</si>
</sst>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49" fontId="0" fillId="0" borderId="0" xfId="0" applyNumberFormat="1" applyAlignment="1">
      <alignment horizontal="justify" wrapText="1"/>
    </xf>
    <xf numFmtId="3" fontId="0" fillId="0" borderId="0" xfId="0" applyNumberFormat="1" applyAlignment="1">
      <alignment horizontal="justify" wrapText="1"/>
    </xf>
    <xf numFmtId="3" fontId="0" fillId="0" borderId="0" xfId="0" applyNumberFormat="1"/>
    <xf numFmtId="14" fontId="0" fillId="0" borderId="0" xfId="0" applyNumberFormat="1" applyAlignment="1">
      <alignment horizontal="justify" wrapText="1"/>
    </xf>
    <xf numFmtId="14" fontId="0" fillId="0" borderId="0" xfId="0" applyNumberFormat="1"/>
    <xf numFmtId="10" fontId="0" fillId="0" borderId="0" xfId="0" applyNumberFormat="1" applyAlignment="1">
      <alignment horizontal="justify" wrapText="1"/>
    </xf>
    <xf numFmtId="10" fontId="0" fillId="0" borderId="0" xfId="0" applyNumberFormat="1"/>
    <xf numFmtId="1" fontId="0" fillId="0" borderId="0" xfId="0" applyNumberFormat="1" applyAlignment="1">
      <alignment horizontal="justify" wrapText="1"/>
    </xf>
    <xf numFmtId="1" fontId="0" fillId="0" borderId="0" xfId="0" applyNumberFormat="1"/>
    <xf numFmtId="49" fontId="0" fillId="0" borderId="0" xfId="0" applyNumberFormat="1" applyAlignment="1">
      <alignment horizontal="center" wrapText="1"/>
    </xf>
    <xf numFmtId="49" fontId="3" fillId="0" borderId="0" xfId="0" applyNumberFormat="1" applyFont="1" applyAlignment="1">
      <alignment horizontal="justify" wrapText="1"/>
    </xf>
    <xf numFmtId="3" fontId="3" fillId="0" borderId="0" xfId="0" applyNumberFormat="1" applyFont="1" applyAlignment="1">
      <alignment horizontal="justify" wrapText="1"/>
    </xf>
    <xf numFmtId="10" fontId="3" fillId="0" borderId="0" xfId="0" applyNumberFormat="1" applyFont="1" applyAlignment="1">
      <alignment horizontal="justify" wrapText="1"/>
    </xf>
    <xf numFmtId="0" fontId="0" fillId="0" borderId="1" xfId="0" applyBorder="1"/>
    <xf numFmtId="0" fontId="0" fillId="0" borderId="1" xfId="0" applyBorder="1" applyAlignment="1">
      <alignment horizontal="left"/>
    </xf>
    <xf numFmtId="49" fontId="0" fillId="0" borderId="1" xfId="0" applyNumberFormat="1" applyBorder="1" applyAlignment="1">
      <alignment horizontal="left" wrapText="1"/>
    </xf>
    <xf numFmtId="49" fontId="0" fillId="0" borderId="1" xfId="0" applyNumberFormat="1" applyBorder="1" applyAlignment="1">
      <alignment horizontal="center" wrapText="1"/>
    </xf>
    <xf numFmtId="1" fontId="0" fillId="0" borderId="1" xfId="0" applyNumberFormat="1" applyBorder="1" applyAlignment="1">
      <alignment horizontal="right"/>
    </xf>
    <xf numFmtId="3" fontId="0" fillId="0" borderId="1" xfId="0" applyNumberFormat="1" applyBorder="1"/>
    <xf numFmtId="10" fontId="0" fillId="0" borderId="1" xfId="0" applyNumberFormat="1" applyBorder="1"/>
    <xf numFmtId="10" fontId="1" fillId="0" borderId="1" xfId="0" applyNumberFormat="1" applyFont="1" applyBorder="1"/>
    <xf numFmtId="3" fontId="2" fillId="0" borderId="1" xfId="0" applyNumberFormat="1" applyFont="1" applyBorder="1"/>
    <xf numFmtId="3" fontId="1" fillId="0" borderId="1" xfId="0" applyNumberFormat="1" applyFont="1" applyBorder="1"/>
    <xf numFmtId="14" fontId="0" fillId="0" borderId="1" xfId="0" applyNumberFormat="1" applyBorder="1"/>
    <xf numFmtId="1" fontId="0" fillId="0" borderId="1" xfId="0" applyNumberFormat="1" applyBorder="1" applyAlignment="1">
      <alignment horizontal="left" wrapText="1"/>
    </xf>
    <xf numFmtId="49" fontId="0" fillId="0" borderId="2" xfId="0" applyNumberFormat="1" applyBorder="1" applyAlignment="1">
      <alignment horizontal="center" wrapText="1"/>
    </xf>
    <xf numFmtId="49" fontId="0" fillId="0" borderId="3" xfId="0" applyNumberFormat="1" applyBorder="1" applyAlignment="1">
      <alignment horizontal="left" wrapText="1"/>
    </xf>
    <xf numFmtId="1" fontId="0" fillId="0" borderId="3" xfId="0" applyNumberFormat="1" applyBorder="1" applyAlignment="1">
      <alignment horizontal="left" wrapText="1"/>
    </xf>
    <xf numFmtId="49" fontId="0" fillId="0" borderId="4" xfId="0" applyNumberFormat="1" applyBorder="1" applyAlignment="1">
      <alignment horizontal="center" wrapText="1"/>
    </xf>
    <xf numFmtId="49" fontId="4" fillId="0" borderId="1" xfId="0" applyNumberFormat="1" applyFont="1" applyBorder="1" applyAlignment="1">
      <alignment horizontal="justify" wrapText="1"/>
    </xf>
    <xf numFmtId="49" fontId="4" fillId="0" borderId="3" xfId="0" applyNumberFormat="1" applyFont="1" applyBorder="1" applyAlignment="1">
      <alignment horizontal="justify" wrapText="1"/>
    </xf>
    <xf numFmtId="0" fontId="0" fillId="0" borderId="3" xfId="0" applyBorder="1"/>
    <xf numFmtId="0" fontId="0" fillId="0" borderId="3" xfId="0" applyBorder="1" applyAlignment="1">
      <alignment horizontal="left"/>
    </xf>
    <xf numFmtId="1" fontId="0" fillId="0" borderId="5" xfId="0" applyNumberFormat="1" applyBorder="1" applyAlignment="1">
      <alignment horizontal="right"/>
    </xf>
    <xf numFmtId="1" fontId="0" fillId="0" borderId="3" xfId="0" applyNumberFormat="1" applyBorder="1" applyAlignment="1">
      <alignment horizontal="right"/>
    </xf>
    <xf numFmtId="3" fontId="0" fillId="0" borderId="3" xfId="0" applyNumberFormat="1" applyBorder="1"/>
    <xf numFmtId="10" fontId="0" fillId="0" borderId="3" xfId="0" applyNumberFormat="1" applyBorder="1"/>
    <xf numFmtId="10" fontId="5" fillId="0" borderId="3" xfId="0" applyNumberFormat="1" applyFont="1" applyBorder="1"/>
    <xf numFmtId="3" fontId="2" fillId="0" borderId="3" xfId="0" applyNumberFormat="1" applyFont="1" applyBorder="1"/>
    <xf numFmtId="3" fontId="5" fillId="0" borderId="3" xfId="0" applyNumberFormat="1" applyFont="1" applyBorder="1"/>
    <xf numFmtId="14" fontId="0" fillId="0" borderId="3" xfId="0" applyNumberFormat="1" applyBorder="1"/>
    <xf numFmtId="0" fontId="2" fillId="0" borderId="0" xfId="0" applyFont="1"/>
  </cellXfs>
  <cellStyles count="1">
    <cellStyle name="Normální" xfId="0" builtinId="0"/>
  </cellStyles>
  <dxfs count="45">
    <dxf>
      <numFmt numFmtId="19" formatCode="d/m/yyyy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19" formatCode="d/m/yyyy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scheme val="minor"/>
      </font>
      <numFmt numFmtId="14" formatCode="0.00%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14" formatCode="0.00%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1" formatCode="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1" formatCode="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1" formatCode="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1" formatCode="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1" formatCode="0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alignment horizontal="justify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30" formatCode="@"/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numFmt numFmtId="1" formatCode="0"/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30" formatCode="@"/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30" formatCode="@"/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19" formatCode="d/m/yyyy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9" formatCode="d/m/yyyy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scheme val="minor"/>
      </font>
      <numFmt numFmtId="14" formatCode="0.00%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4" formatCode="0.00%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" formatCode="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" formatCode="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" formatCode="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" formatCode="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" formatCode="0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i/>
      </font>
      <numFmt numFmtId="30" formatCode="@"/>
      <alignment horizontal="justify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0" formatCode="@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30" formatCode="@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30" formatCode="@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3" formatCode="#,##0"/>
      <alignment horizontal="justify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2" name="Tabulka2" displayName="Tabulka2" ref="A3:V34" totalsRowCount="1" headerRowDxfId="44">
  <autoFilter ref="A3:V33"/>
  <sortState ref="A2:W31">
    <sortCondition descending="1" ref="L2:L31"/>
    <sortCondition descending="1" ref="J2:J31"/>
    <sortCondition descending="1" ref="I2:I31"/>
    <sortCondition descending="1" ref="K2:K31"/>
    <sortCondition descending="1" ref="H2:H31"/>
    <sortCondition ref="E2:E31"/>
  </sortState>
  <tableColumns count="22">
    <tableColumn id="1" name="poř.číslo" dataDxfId="43" totalsRowDxfId="21"/>
    <tableColumn id="2" name="evidenční číslo projektu" dataDxfId="42" totalsRowDxfId="20"/>
    <tableColumn id="3" name="žadatel" dataDxfId="41" totalsRowDxfId="19"/>
    <tableColumn id="4" name="právní forma " dataDxfId="40" totalsRowDxfId="18"/>
    <tableColumn id="5" name="počet obyvatel/u DSO počet obcí ve svazku" dataDxfId="39" totalsRowDxfId="17"/>
    <tableColumn id="6" name="IČ" dataDxfId="38" totalsRowDxfId="16"/>
    <tableColumn id="7" name="název projektu" dataDxfId="37" totalsRowDxfId="15"/>
    <tableColumn id="8" name="1.1" dataDxfId="36" totalsRowDxfId="14"/>
    <tableColumn id="9" name="2.1" dataDxfId="35" totalsRowDxfId="13"/>
    <tableColumn id="10" name="2.2" dataDxfId="34" totalsRowDxfId="12"/>
    <tableColumn id="11" name="2.3" dataDxfId="33" totalsRowDxfId="11"/>
    <tableColumn id="12" name="celkem bodů " dataDxfId="32" totalsRowDxfId="10">
      <calculatedColumnFormula>Tabulka2[[#This Row],[2.3]]+Tabulka2[[#This Row],[2.2]]+Tabulka2[[#This Row],[2.1]]+Tabulka2[[#This Row],[1.1]]</calculatedColumnFormula>
    </tableColumn>
    <tableColumn id="13" name="celkové uznatelné náklady  projektu (Kč)" totalsRowFunction="custom" dataDxfId="31" totalsRowDxfId="9">
      <totalsRowFormula>SUM(M4:M33)</totalsRowFormula>
    </tableColumn>
    <tableColumn id="14" name="podíl dotace na CUN (%)" dataDxfId="30" totalsRowDxfId="8">
      <calculatedColumnFormula>P4/M4</calculatedColumnFormula>
    </tableColumn>
    <tableColumn id="15" name="kontrola % dotace" dataDxfId="29" totalsRowDxfId="7">
      <calculatedColumnFormula>IF(Tabulka2[[#This Row],[podíl dotace na CUN (%)]]&gt;75,"chyba","ok")</calculatedColumnFormula>
    </tableColumn>
    <tableColumn id="16" name="požadovaná dotace (Kč)" totalsRowFunction="custom" dataDxfId="28" totalsRowDxfId="6">
      <totalsRowFormula>SUM(P4:P33)</totalsRowFormula>
    </tableColumn>
    <tableColumn id="17" name="kontrola minimální částky dotace" dataDxfId="27" totalsRowDxfId="5">
      <calculatedColumnFormula>IF(Tabulka2[[#This Row],[požadovaná dotace (Kč)]]&lt;50000,"chyba","ok")</calculatedColumnFormula>
    </tableColumn>
    <tableColumn id="18" name="kontrola maximální částky dotace" dataDxfId="26" totalsRowDxfId="4">
      <calculatedColumnFormula>IF(Tabulka2[[#This Row],[požadovaná dotace (Kč)]]&gt;500000,"chyba","ok")</calculatedColumnFormula>
    </tableColumn>
    <tableColumn id="22" name="kontrola" dataDxfId="25" totalsRowDxfId="3">
      <calculatedColumnFormula>FLOOR(Tabulka2[[#This Row],[požadovaná dotace (Kč)]],1000)</calculatedColumnFormula>
    </tableColumn>
    <tableColumn id="23" name="kontrola zaokrouhlení požadované dotace " dataDxfId="24" totalsRowDxfId="2">
      <calculatedColumnFormula>IF(Tabulka2[[#This Row],[požadovaná dotace (Kč)]]=Tabulka2[[#This Row],[kontrola]],"ok","chyba")</calculatedColumnFormula>
    </tableColumn>
    <tableColumn id="20" name="časová použitelnost dotace do" dataDxfId="23" totalsRowDxfId="1"/>
    <tableColumn id="24" name="de minimis" dataDxfId="22" totalsRow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34"/>
  <sheetViews>
    <sheetView tabSelected="1" topLeftCell="A13" zoomScaleNormal="100" workbookViewId="0">
      <selection activeCell="G32" sqref="G32"/>
    </sheetView>
  </sheetViews>
  <sheetFormatPr defaultRowHeight="15" x14ac:dyDescent="0.25"/>
  <cols>
    <col min="1" max="1" width="6.28515625" customWidth="1"/>
    <col min="2" max="2" width="24" customWidth="1"/>
    <col min="3" max="3" width="20.42578125" style="1" customWidth="1"/>
    <col min="4" max="4" width="11.85546875" style="1" customWidth="1"/>
    <col min="5" max="5" width="6.28515625" style="1" customWidth="1"/>
    <col min="6" max="6" width="9.5703125" style="10" customWidth="1"/>
    <col min="7" max="7" width="49.42578125" style="1" customWidth="1"/>
    <col min="8" max="11" width="9.140625" style="9" hidden="1" customWidth="1"/>
    <col min="12" max="12" width="9.5703125" style="9" customWidth="1"/>
    <col min="13" max="13" width="13.7109375" style="3" customWidth="1"/>
    <col min="14" max="14" width="12.85546875" style="7" customWidth="1"/>
    <col min="15" max="15" width="5.28515625" style="7" hidden="1" customWidth="1"/>
    <col min="16" max="16" width="14.85546875" style="3" customWidth="1"/>
    <col min="17" max="17" width="6.7109375" style="3" hidden="1" customWidth="1"/>
    <col min="18" max="18" width="7" style="3" hidden="1" customWidth="1"/>
    <col min="19" max="19" width="7.140625" style="3" hidden="1" customWidth="1"/>
    <col min="20" max="20" width="13.5703125" style="3" hidden="1" customWidth="1"/>
    <col min="21" max="21" width="18" style="5" customWidth="1"/>
    <col min="22" max="22" width="6.140625" style="5" customWidth="1"/>
  </cols>
  <sheetData>
    <row r="1" spans="1:22" x14ac:dyDescent="0.25">
      <c r="A1" s="42" t="s">
        <v>146</v>
      </c>
    </row>
    <row r="2" spans="1:22" x14ac:dyDescent="0.25">
      <c r="A2" t="s">
        <v>147</v>
      </c>
    </row>
    <row r="3" spans="1:22" ht="84.75" x14ac:dyDescent="0.25">
      <c r="A3" t="s">
        <v>145</v>
      </c>
      <c r="B3" t="s">
        <v>2</v>
      </c>
      <c r="C3" s="1" t="s">
        <v>0</v>
      </c>
      <c r="D3" s="1" t="s">
        <v>3</v>
      </c>
      <c r="E3" s="11" t="s">
        <v>5</v>
      </c>
      <c r="F3" s="10" t="s">
        <v>4</v>
      </c>
      <c r="G3" s="1" t="s">
        <v>1</v>
      </c>
      <c r="H3" s="9" t="s">
        <v>7</v>
      </c>
      <c r="I3" s="9" t="s">
        <v>6</v>
      </c>
      <c r="J3" s="9" t="s">
        <v>8</v>
      </c>
      <c r="K3" s="9" t="s">
        <v>9</v>
      </c>
      <c r="L3" s="8" t="s">
        <v>10</v>
      </c>
      <c r="M3" s="2" t="s">
        <v>11</v>
      </c>
      <c r="N3" s="6" t="s">
        <v>12</v>
      </c>
      <c r="O3" s="13" t="s">
        <v>17</v>
      </c>
      <c r="P3" s="2" t="s">
        <v>13</v>
      </c>
      <c r="Q3" s="12" t="s">
        <v>15</v>
      </c>
      <c r="R3" s="12" t="s">
        <v>16</v>
      </c>
      <c r="S3" s="12" t="s">
        <v>18</v>
      </c>
      <c r="T3" s="12" t="s">
        <v>19</v>
      </c>
      <c r="U3" s="4" t="s">
        <v>14</v>
      </c>
      <c r="V3" s="4" t="s">
        <v>20</v>
      </c>
    </row>
    <row r="4" spans="1:22" ht="48.75" customHeight="1" x14ac:dyDescent="0.25">
      <c r="A4" s="14">
        <v>1</v>
      </c>
      <c r="B4" s="15" t="s">
        <v>140</v>
      </c>
      <c r="C4" s="16" t="s">
        <v>141</v>
      </c>
      <c r="D4" s="16" t="s">
        <v>37</v>
      </c>
      <c r="E4" s="25">
        <v>5728</v>
      </c>
      <c r="F4" s="17" t="s">
        <v>142</v>
      </c>
      <c r="G4" s="30" t="s">
        <v>143</v>
      </c>
      <c r="H4" s="18">
        <v>8</v>
      </c>
      <c r="I4" s="18">
        <v>2</v>
      </c>
      <c r="J4" s="18">
        <v>2</v>
      </c>
      <c r="K4" s="18">
        <v>11</v>
      </c>
      <c r="L4" s="18">
        <f>Tabulka2[[#This Row],[2.3]]+Tabulka2[[#This Row],[2.2]]+Tabulka2[[#This Row],[2.1]]+Tabulka2[[#This Row],[1.1]]</f>
        <v>23</v>
      </c>
      <c r="M4" s="19">
        <v>666600</v>
      </c>
      <c r="N4" s="20">
        <f t="shared" ref="N4:N33" si="0">P4/M4</f>
        <v>0.74992499249924993</v>
      </c>
      <c r="O4" s="21" t="str">
        <f>IF(Tabulka2[[#This Row],[podíl dotace na CUN (%)]]&gt;75,"chyba","ok")</f>
        <v>ok</v>
      </c>
      <c r="P4" s="22">
        <v>499900</v>
      </c>
      <c r="Q4" s="23" t="str">
        <f>IF(Tabulka2[[#This Row],[požadovaná dotace (Kč)]]&lt;50000,"chyba","ok")</f>
        <v>ok</v>
      </c>
      <c r="R4" s="23" t="str">
        <f>IF(Tabulka2[[#This Row],[požadovaná dotace (Kč)]]&gt;500000,"chyba","ok")</f>
        <v>ok</v>
      </c>
      <c r="S4" s="23">
        <f>FLOOR(Tabulka2[[#This Row],[požadovaná dotace (Kč)]],100)</f>
        <v>499900</v>
      </c>
      <c r="T4" s="23" t="str">
        <f>IF(Tabulka2[[#This Row],[požadovaná dotace (Kč)]]=Tabulka2[[#This Row],[kontrola]],"ok","chyba")</f>
        <v>ok</v>
      </c>
      <c r="U4" s="24" t="s">
        <v>144</v>
      </c>
      <c r="V4" s="24" t="s">
        <v>26</v>
      </c>
    </row>
    <row r="5" spans="1:22" ht="30" x14ac:dyDescent="0.25">
      <c r="A5" s="14">
        <v>2</v>
      </c>
      <c r="B5" s="15" t="s">
        <v>107</v>
      </c>
      <c r="C5" s="16" t="s">
        <v>108</v>
      </c>
      <c r="D5" s="16" t="s">
        <v>109</v>
      </c>
      <c r="E5" s="25">
        <v>768</v>
      </c>
      <c r="F5" s="17" t="s">
        <v>110</v>
      </c>
      <c r="G5" s="30" t="s">
        <v>111</v>
      </c>
      <c r="H5" s="18">
        <v>7</v>
      </c>
      <c r="I5" s="18">
        <v>1</v>
      </c>
      <c r="J5" s="18">
        <v>2</v>
      </c>
      <c r="K5" s="18">
        <v>13</v>
      </c>
      <c r="L5" s="18">
        <f>Tabulka2[[#This Row],[2.3]]+Tabulka2[[#This Row],[2.2]]+Tabulka2[[#This Row],[2.1]]+Tabulka2[[#This Row],[1.1]]</f>
        <v>23</v>
      </c>
      <c r="M5" s="19">
        <v>423000</v>
      </c>
      <c r="N5" s="20">
        <f t="shared" si="0"/>
        <v>0.7498817966903073</v>
      </c>
      <c r="O5" s="21" t="str">
        <f>IF(Tabulka2[[#This Row],[podíl dotace na CUN (%)]]&gt;75,"chyba","ok")</f>
        <v>ok</v>
      </c>
      <c r="P5" s="22">
        <v>317200</v>
      </c>
      <c r="Q5" s="23" t="str">
        <f>IF(Tabulka2[[#This Row],[požadovaná dotace (Kč)]]&lt;50000,"chyba","ok")</f>
        <v>ok</v>
      </c>
      <c r="R5" s="23" t="str">
        <f>IF(Tabulka2[[#This Row],[požadovaná dotace (Kč)]]&gt;500000,"chyba","ok")</f>
        <v>ok</v>
      </c>
      <c r="S5" s="23">
        <f>FLOOR(Tabulka2[[#This Row],[požadovaná dotace (Kč)]],100)</f>
        <v>317200</v>
      </c>
      <c r="T5" s="23" t="str">
        <f>IF(Tabulka2[[#This Row],[požadovaná dotace (Kč)]]=Tabulka2[[#This Row],[kontrola]],"ok","chyba")</f>
        <v>ok</v>
      </c>
      <c r="U5" s="24" t="s">
        <v>144</v>
      </c>
      <c r="V5" s="24" t="s">
        <v>26</v>
      </c>
    </row>
    <row r="6" spans="1:22" x14ac:dyDescent="0.25">
      <c r="A6" s="14">
        <v>3</v>
      </c>
      <c r="B6" s="15" t="s">
        <v>89</v>
      </c>
      <c r="C6" s="16" t="s">
        <v>90</v>
      </c>
      <c r="D6" s="16" t="s">
        <v>23</v>
      </c>
      <c r="E6" s="25">
        <v>227</v>
      </c>
      <c r="F6" s="17" t="s">
        <v>91</v>
      </c>
      <c r="G6" s="30" t="s">
        <v>148</v>
      </c>
      <c r="H6" s="18">
        <v>8</v>
      </c>
      <c r="I6" s="18">
        <v>3</v>
      </c>
      <c r="J6" s="18">
        <v>1</v>
      </c>
      <c r="K6" s="18">
        <v>11</v>
      </c>
      <c r="L6" s="18">
        <f>Tabulka2[[#This Row],[2.3]]+Tabulka2[[#This Row],[2.2]]+Tabulka2[[#This Row],[2.1]]+Tabulka2[[#This Row],[1.1]]</f>
        <v>23</v>
      </c>
      <c r="M6" s="19">
        <v>680000</v>
      </c>
      <c r="N6" s="20">
        <f t="shared" si="0"/>
        <v>0.73529411764705888</v>
      </c>
      <c r="O6" s="21" t="str">
        <f>IF(Tabulka2[[#This Row],[podíl dotace na CUN (%)]]&gt;75,"chyba","ok")</f>
        <v>ok</v>
      </c>
      <c r="P6" s="22">
        <v>500000</v>
      </c>
      <c r="Q6" s="23" t="str">
        <f>IF(Tabulka2[[#This Row],[požadovaná dotace (Kč)]]&lt;50000,"chyba","ok")</f>
        <v>ok</v>
      </c>
      <c r="R6" s="23" t="str">
        <f>IF(Tabulka2[[#This Row],[požadovaná dotace (Kč)]]&gt;500000,"chyba","ok")</f>
        <v>ok</v>
      </c>
      <c r="S6" s="23">
        <f>FLOOR(Tabulka2[[#This Row],[požadovaná dotace (Kč)]],100)</f>
        <v>500000</v>
      </c>
      <c r="T6" s="23" t="str">
        <f>IF(Tabulka2[[#This Row],[požadovaná dotace (Kč)]]=Tabulka2[[#This Row],[kontrola]],"ok","chyba")</f>
        <v>ok</v>
      </c>
      <c r="U6" s="24" t="s">
        <v>144</v>
      </c>
      <c r="V6" s="24" t="s">
        <v>26</v>
      </c>
    </row>
    <row r="7" spans="1:22" ht="30" x14ac:dyDescent="0.25">
      <c r="A7" s="14">
        <v>4</v>
      </c>
      <c r="B7" s="15" t="s">
        <v>96</v>
      </c>
      <c r="C7" s="16" t="s">
        <v>97</v>
      </c>
      <c r="D7" s="16" t="s">
        <v>23</v>
      </c>
      <c r="E7" s="25">
        <v>869</v>
      </c>
      <c r="F7" s="17" t="s">
        <v>98</v>
      </c>
      <c r="G7" s="30" t="s">
        <v>99</v>
      </c>
      <c r="H7" s="18">
        <v>8</v>
      </c>
      <c r="I7" s="18">
        <v>2</v>
      </c>
      <c r="J7" s="18">
        <v>2</v>
      </c>
      <c r="K7" s="18">
        <v>10</v>
      </c>
      <c r="L7" s="18">
        <f>Tabulka2[[#This Row],[2.3]]+Tabulka2[[#This Row],[2.2]]+Tabulka2[[#This Row],[2.1]]+Tabulka2[[#This Row],[1.1]]</f>
        <v>22</v>
      </c>
      <c r="M7" s="19">
        <v>200000</v>
      </c>
      <c r="N7" s="20">
        <f t="shared" si="0"/>
        <v>0.75</v>
      </c>
      <c r="O7" s="21" t="str">
        <f>IF(Tabulka2[[#This Row],[podíl dotace na CUN (%)]]&gt;75,"chyba","ok")</f>
        <v>ok</v>
      </c>
      <c r="P7" s="22">
        <v>150000</v>
      </c>
      <c r="Q7" s="23" t="str">
        <f>IF(Tabulka2[[#This Row],[požadovaná dotace (Kč)]]&lt;50000,"chyba","ok")</f>
        <v>ok</v>
      </c>
      <c r="R7" s="23" t="str">
        <f>IF(Tabulka2[[#This Row],[požadovaná dotace (Kč)]]&gt;500000,"chyba","ok")</f>
        <v>ok</v>
      </c>
      <c r="S7" s="23">
        <f>FLOOR(Tabulka2[[#This Row],[požadovaná dotace (Kč)]],100)</f>
        <v>150000</v>
      </c>
      <c r="T7" s="23" t="str">
        <f>IF(Tabulka2[[#This Row],[požadovaná dotace (Kč)]]=Tabulka2[[#This Row],[kontrola]],"ok","chyba")</f>
        <v>ok</v>
      </c>
      <c r="U7" s="24" t="s">
        <v>144</v>
      </c>
      <c r="V7" s="24" t="s">
        <v>26</v>
      </c>
    </row>
    <row r="8" spans="1:22" x14ac:dyDescent="0.25">
      <c r="A8" s="14">
        <v>5</v>
      </c>
      <c r="B8" s="15" t="s">
        <v>116</v>
      </c>
      <c r="C8" s="16" t="s">
        <v>117</v>
      </c>
      <c r="D8" s="16" t="s">
        <v>23</v>
      </c>
      <c r="E8" s="25">
        <v>1714</v>
      </c>
      <c r="F8" s="17" t="s">
        <v>118</v>
      </c>
      <c r="G8" s="30" t="s">
        <v>119</v>
      </c>
      <c r="H8" s="18">
        <v>8</v>
      </c>
      <c r="I8" s="18">
        <v>2</v>
      </c>
      <c r="J8" s="18">
        <v>2</v>
      </c>
      <c r="K8" s="18">
        <v>10</v>
      </c>
      <c r="L8" s="18">
        <f>Tabulka2[[#This Row],[2.3]]+Tabulka2[[#This Row],[2.2]]+Tabulka2[[#This Row],[2.1]]+Tabulka2[[#This Row],[1.1]]</f>
        <v>22</v>
      </c>
      <c r="M8" s="19">
        <v>680000</v>
      </c>
      <c r="N8" s="20">
        <f t="shared" si="0"/>
        <v>0.73529411764705888</v>
      </c>
      <c r="O8" s="21" t="str">
        <f>IF(Tabulka2[[#This Row],[podíl dotace na CUN (%)]]&gt;75,"chyba","ok")</f>
        <v>ok</v>
      </c>
      <c r="P8" s="22">
        <v>500000</v>
      </c>
      <c r="Q8" s="23" t="str">
        <f>IF(Tabulka2[[#This Row],[požadovaná dotace (Kč)]]&lt;50000,"chyba","ok")</f>
        <v>ok</v>
      </c>
      <c r="R8" s="23" t="str">
        <f>IF(Tabulka2[[#This Row],[požadovaná dotace (Kč)]]&gt;500000,"chyba","ok")</f>
        <v>ok</v>
      </c>
      <c r="S8" s="23">
        <f>FLOOR(Tabulka2[[#This Row],[požadovaná dotace (Kč)]],100)</f>
        <v>500000</v>
      </c>
      <c r="T8" s="23" t="str">
        <f>IF(Tabulka2[[#This Row],[požadovaná dotace (Kč)]]=Tabulka2[[#This Row],[kontrola]],"ok","chyba")</f>
        <v>ok</v>
      </c>
      <c r="U8" s="24" t="s">
        <v>144</v>
      </c>
      <c r="V8" s="24" t="s">
        <v>26</v>
      </c>
    </row>
    <row r="9" spans="1:22" ht="30" x14ac:dyDescent="0.25">
      <c r="A9" s="14">
        <v>6</v>
      </c>
      <c r="B9" s="15" t="s">
        <v>124</v>
      </c>
      <c r="C9" s="16" t="s">
        <v>125</v>
      </c>
      <c r="D9" s="16" t="s">
        <v>23</v>
      </c>
      <c r="E9" s="25">
        <v>657</v>
      </c>
      <c r="F9" s="26" t="s">
        <v>126</v>
      </c>
      <c r="G9" s="30" t="s">
        <v>127</v>
      </c>
      <c r="H9" s="18">
        <v>8</v>
      </c>
      <c r="I9" s="18">
        <v>1</v>
      </c>
      <c r="J9" s="18">
        <v>2</v>
      </c>
      <c r="K9" s="18">
        <v>11</v>
      </c>
      <c r="L9" s="18">
        <f>Tabulka2[[#This Row],[2.3]]+Tabulka2[[#This Row],[2.2]]+Tabulka2[[#This Row],[2.1]]+Tabulka2[[#This Row],[1.1]]</f>
        <v>22</v>
      </c>
      <c r="M9" s="19">
        <v>875000</v>
      </c>
      <c r="N9" s="20">
        <f t="shared" si="0"/>
        <v>0.5714285714285714</v>
      </c>
      <c r="O9" s="21" t="str">
        <f>IF(Tabulka2[[#This Row],[podíl dotace na CUN (%)]]&gt;75,"chyba","ok")</f>
        <v>ok</v>
      </c>
      <c r="P9" s="22">
        <v>500000</v>
      </c>
      <c r="Q9" s="23" t="str">
        <f>IF(Tabulka2[[#This Row],[požadovaná dotace (Kč)]]&lt;50000,"chyba","ok")</f>
        <v>ok</v>
      </c>
      <c r="R9" s="23" t="str">
        <f>IF(Tabulka2[[#This Row],[požadovaná dotace (Kč)]]&gt;500000,"chyba","ok")</f>
        <v>ok</v>
      </c>
      <c r="S9" s="23">
        <f>FLOOR(Tabulka2[[#This Row],[požadovaná dotace (Kč)]],100)</f>
        <v>500000</v>
      </c>
      <c r="T9" s="23" t="str">
        <f>IF(Tabulka2[[#This Row],[požadovaná dotace (Kč)]]=Tabulka2[[#This Row],[kontrola]],"ok","chyba")</f>
        <v>ok</v>
      </c>
      <c r="U9" s="24" t="s">
        <v>144</v>
      </c>
      <c r="V9" s="24" t="s">
        <v>26</v>
      </c>
    </row>
    <row r="10" spans="1:22" x14ac:dyDescent="0.25">
      <c r="A10" s="14">
        <v>7</v>
      </c>
      <c r="B10" s="15" t="s">
        <v>77</v>
      </c>
      <c r="C10" s="27" t="s">
        <v>78</v>
      </c>
      <c r="D10" s="27" t="s">
        <v>23</v>
      </c>
      <c r="E10" s="28">
        <v>1712</v>
      </c>
      <c r="F10" s="29" t="s">
        <v>79</v>
      </c>
      <c r="G10" s="31" t="s">
        <v>80</v>
      </c>
      <c r="H10" s="18">
        <v>8</v>
      </c>
      <c r="I10" s="18">
        <v>1</v>
      </c>
      <c r="J10" s="18">
        <v>2</v>
      </c>
      <c r="K10" s="18">
        <v>11</v>
      </c>
      <c r="L10" s="18">
        <f>Tabulka2[[#This Row],[2.3]]+Tabulka2[[#This Row],[2.2]]+Tabulka2[[#This Row],[2.1]]+Tabulka2[[#This Row],[1.1]]</f>
        <v>22</v>
      </c>
      <c r="M10" s="19">
        <v>700000</v>
      </c>
      <c r="N10" s="20">
        <f t="shared" si="0"/>
        <v>0.7142857142857143</v>
      </c>
      <c r="O10" s="21" t="str">
        <f>IF(Tabulka2[[#This Row],[podíl dotace na CUN (%)]]&gt;75,"chyba","ok")</f>
        <v>ok</v>
      </c>
      <c r="P10" s="22">
        <v>500000</v>
      </c>
      <c r="Q10" s="23" t="str">
        <f>IF(Tabulka2[[#This Row],[požadovaná dotace (Kč)]]&lt;50000,"chyba","ok")</f>
        <v>ok</v>
      </c>
      <c r="R10" s="23" t="str">
        <f>IF(Tabulka2[[#This Row],[požadovaná dotace (Kč)]]&gt;500000,"chyba","ok")</f>
        <v>ok</v>
      </c>
      <c r="S10" s="23">
        <f>FLOOR(Tabulka2[[#This Row],[požadovaná dotace (Kč)]],100)</f>
        <v>500000</v>
      </c>
      <c r="T10" s="23" t="str">
        <f>IF(Tabulka2[[#This Row],[požadovaná dotace (Kč)]]=Tabulka2[[#This Row],[kontrola]],"ok","chyba")</f>
        <v>ok</v>
      </c>
      <c r="U10" s="24" t="s">
        <v>144</v>
      </c>
      <c r="V10" s="24" t="s">
        <v>26</v>
      </c>
    </row>
    <row r="11" spans="1:22" ht="30" x14ac:dyDescent="0.25">
      <c r="A11" s="14">
        <v>8</v>
      </c>
      <c r="B11" s="15" t="s">
        <v>85</v>
      </c>
      <c r="C11" s="16" t="s">
        <v>86</v>
      </c>
      <c r="D11" s="16" t="s">
        <v>23</v>
      </c>
      <c r="E11" s="25">
        <v>1162</v>
      </c>
      <c r="F11" s="26" t="s">
        <v>87</v>
      </c>
      <c r="G11" s="30" t="s">
        <v>88</v>
      </c>
      <c r="H11" s="18">
        <v>7</v>
      </c>
      <c r="I11" s="18">
        <v>1</v>
      </c>
      <c r="J11" s="18">
        <v>2</v>
      </c>
      <c r="K11" s="18">
        <v>11</v>
      </c>
      <c r="L11" s="18">
        <f>Tabulka2[[#This Row],[2.3]]+Tabulka2[[#This Row],[2.2]]+Tabulka2[[#This Row],[2.1]]+Tabulka2[[#This Row],[1.1]]</f>
        <v>21</v>
      </c>
      <c r="M11" s="19">
        <v>700000</v>
      </c>
      <c r="N11" s="20">
        <f t="shared" si="0"/>
        <v>0.7142857142857143</v>
      </c>
      <c r="O11" s="21" t="str">
        <f>IF(Tabulka2[[#This Row],[podíl dotace na CUN (%)]]&gt;75,"chyba","ok")</f>
        <v>ok</v>
      </c>
      <c r="P11" s="22">
        <v>500000</v>
      </c>
      <c r="Q11" s="23" t="str">
        <f>IF(Tabulka2[[#This Row],[požadovaná dotace (Kč)]]&lt;50000,"chyba","ok")</f>
        <v>ok</v>
      </c>
      <c r="R11" s="23" t="str">
        <f>IF(Tabulka2[[#This Row],[požadovaná dotace (Kč)]]&gt;500000,"chyba","ok")</f>
        <v>ok</v>
      </c>
      <c r="S11" s="23">
        <f>FLOOR(Tabulka2[[#This Row],[požadovaná dotace (Kč)]],100)</f>
        <v>500000</v>
      </c>
      <c r="T11" s="23" t="str">
        <f>IF(Tabulka2[[#This Row],[požadovaná dotace (Kč)]]=Tabulka2[[#This Row],[kontrola]],"ok","chyba")</f>
        <v>ok</v>
      </c>
      <c r="U11" s="24" t="s">
        <v>144</v>
      </c>
      <c r="V11" s="24" t="s">
        <v>26</v>
      </c>
    </row>
    <row r="12" spans="1:22" ht="30" x14ac:dyDescent="0.25">
      <c r="A12" s="14">
        <v>9</v>
      </c>
      <c r="B12" s="15" t="s">
        <v>101</v>
      </c>
      <c r="C12" s="16" t="s">
        <v>102</v>
      </c>
      <c r="D12" s="16" t="s">
        <v>23</v>
      </c>
      <c r="E12" s="25">
        <v>1941</v>
      </c>
      <c r="F12" s="26" t="s">
        <v>103</v>
      </c>
      <c r="G12" s="30" t="s">
        <v>104</v>
      </c>
      <c r="H12" s="18">
        <v>8</v>
      </c>
      <c r="I12" s="18">
        <v>2</v>
      </c>
      <c r="J12" s="18">
        <v>1</v>
      </c>
      <c r="K12" s="18">
        <v>10</v>
      </c>
      <c r="L12" s="18">
        <f>Tabulka2[[#This Row],[2.3]]+Tabulka2[[#This Row],[2.2]]+Tabulka2[[#This Row],[2.1]]+Tabulka2[[#This Row],[1.1]]</f>
        <v>21</v>
      </c>
      <c r="M12" s="19">
        <v>430900</v>
      </c>
      <c r="N12" s="20">
        <f t="shared" si="0"/>
        <v>0.74982594569505689</v>
      </c>
      <c r="O12" s="21" t="str">
        <f>IF(Tabulka2[[#This Row],[podíl dotace na CUN (%)]]&gt;75,"chyba","ok")</f>
        <v>ok</v>
      </c>
      <c r="P12" s="22">
        <v>323100</v>
      </c>
      <c r="Q12" s="23" t="str">
        <f>IF(Tabulka2[[#This Row],[požadovaná dotace (Kč)]]&lt;50000,"chyba","ok")</f>
        <v>ok</v>
      </c>
      <c r="R12" s="23" t="str">
        <f>IF(Tabulka2[[#This Row],[požadovaná dotace (Kč)]]&gt;500000,"chyba","ok")</f>
        <v>ok</v>
      </c>
      <c r="S12" s="23">
        <f>FLOOR(Tabulka2[[#This Row],[požadovaná dotace (Kč)]],100)</f>
        <v>323100</v>
      </c>
      <c r="T12" s="23" t="str">
        <f>IF(Tabulka2[[#This Row],[požadovaná dotace (Kč)]]=Tabulka2[[#This Row],[kontrola]],"ok","chyba")</f>
        <v>ok</v>
      </c>
      <c r="U12" s="24" t="s">
        <v>144</v>
      </c>
      <c r="V12" s="24" t="s">
        <v>26</v>
      </c>
    </row>
    <row r="13" spans="1:22" ht="30" x14ac:dyDescent="0.25">
      <c r="A13" s="14">
        <v>10</v>
      </c>
      <c r="B13" s="15" t="s">
        <v>136</v>
      </c>
      <c r="C13" s="16" t="s">
        <v>137</v>
      </c>
      <c r="D13" s="16" t="s">
        <v>37</v>
      </c>
      <c r="E13" s="25">
        <v>5798</v>
      </c>
      <c r="F13" s="26" t="s">
        <v>138</v>
      </c>
      <c r="G13" s="30" t="s">
        <v>139</v>
      </c>
      <c r="H13" s="18">
        <v>8</v>
      </c>
      <c r="I13" s="18">
        <v>2</v>
      </c>
      <c r="J13" s="18">
        <v>1</v>
      </c>
      <c r="K13" s="18">
        <v>10</v>
      </c>
      <c r="L13" s="18">
        <f>Tabulka2[[#This Row],[2.3]]+Tabulka2[[#This Row],[2.2]]+Tabulka2[[#This Row],[2.1]]+Tabulka2[[#This Row],[1.1]]</f>
        <v>21</v>
      </c>
      <c r="M13" s="19">
        <v>500000</v>
      </c>
      <c r="N13" s="20">
        <f t="shared" si="0"/>
        <v>0.75</v>
      </c>
      <c r="O13" s="21" t="str">
        <f>IF(Tabulka2[[#This Row],[podíl dotace na CUN (%)]]&gt;75,"chyba","ok")</f>
        <v>ok</v>
      </c>
      <c r="P13" s="22">
        <v>375000</v>
      </c>
      <c r="Q13" s="23" t="str">
        <f>IF(Tabulka2[[#This Row],[požadovaná dotace (Kč)]]&lt;50000,"chyba","ok")</f>
        <v>ok</v>
      </c>
      <c r="R13" s="23" t="str">
        <f>IF(Tabulka2[[#This Row],[požadovaná dotace (Kč)]]&gt;500000,"chyba","ok")</f>
        <v>ok</v>
      </c>
      <c r="S13" s="23">
        <f>FLOOR(Tabulka2[[#This Row],[požadovaná dotace (Kč)]],100)</f>
        <v>375000</v>
      </c>
      <c r="T13" s="23" t="str">
        <f>IF(Tabulka2[[#This Row],[požadovaná dotace (Kč)]]=Tabulka2[[#This Row],[kontrola]],"ok","chyba")</f>
        <v>ok</v>
      </c>
      <c r="U13" s="24" t="s">
        <v>144</v>
      </c>
      <c r="V13" s="24" t="s">
        <v>26</v>
      </c>
    </row>
    <row r="14" spans="1:22" ht="30" x14ac:dyDescent="0.25">
      <c r="A14" s="14">
        <v>11</v>
      </c>
      <c r="B14" s="15" t="s">
        <v>35</v>
      </c>
      <c r="C14" s="27" t="s">
        <v>36</v>
      </c>
      <c r="D14" s="27" t="s">
        <v>37</v>
      </c>
      <c r="E14" s="28">
        <v>5529</v>
      </c>
      <c r="F14" s="29" t="s">
        <v>38</v>
      </c>
      <c r="G14" s="31" t="s">
        <v>39</v>
      </c>
      <c r="H14" s="18">
        <v>6</v>
      </c>
      <c r="I14" s="18">
        <v>1</v>
      </c>
      <c r="J14" s="18">
        <v>2</v>
      </c>
      <c r="K14" s="18">
        <v>11</v>
      </c>
      <c r="L14" s="18">
        <f>Tabulka2[[#This Row],[2.3]]+Tabulka2[[#This Row],[2.2]]+Tabulka2[[#This Row],[2.1]]+Tabulka2[[#This Row],[1.1]]</f>
        <v>20</v>
      </c>
      <c r="M14" s="19">
        <v>650000</v>
      </c>
      <c r="N14" s="20">
        <f t="shared" si="0"/>
        <v>0.75</v>
      </c>
      <c r="O14" s="21" t="str">
        <f>IF(Tabulka2[[#This Row],[podíl dotace na CUN (%)]]&gt;75,"chyba","ok")</f>
        <v>ok</v>
      </c>
      <c r="P14" s="22">
        <v>487500</v>
      </c>
      <c r="Q14" s="23" t="str">
        <f>IF(Tabulka2[[#This Row],[požadovaná dotace (Kč)]]&lt;50000,"chyba","ok")</f>
        <v>ok</v>
      </c>
      <c r="R14" s="23" t="str">
        <f>IF(Tabulka2[[#This Row],[požadovaná dotace (Kč)]]&gt;500000,"chyba","ok")</f>
        <v>ok</v>
      </c>
      <c r="S14" s="23">
        <f>FLOOR(Tabulka2[[#This Row],[požadovaná dotace (Kč)]],100)</f>
        <v>487500</v>
      </c>
      <c r="T14" s="23" t="str">
        <f>IF(Tabulka2[[#This Row],[požadovaná dotace (Kč)]]=Tabulka2[[#This Row],[kontrola]],"ok","chyba")</f>
        <v>ok</v>
      </c>
      <c r="U14" s="24" t="s">
        <v>144</v>
      </c>
      <c r="V14" s="24" t="s">
        <v>26</v>
      </c>
    </row>
    <row r="15" spans="1:22" x14ac:dyDescent="0.25">
      <c r="A15" s="14">
        <v>12</v>
      </c>
      <c r="B15" s="15" t="s">
        <v>132</v>
      </c>
      <c r="C15" s="16" t="s">
        <v>133</v>
      </c>
      <c r="D15" s="16" t="s">
        <v>23</v>
      </c>
      <c r="E15" s="25">
        <v>267</v>
      </c>
      <c r="F15" s="26" t="s">
        <v>134</v>
      </c>
      <c r="G15" s="30" t="s">
        <v>135</v>
      </c>
      <c r="H15" s="18">
        <v>8</v>
      </c>
      <c r="I15" s="18">
        <v>1</v>
      </c>
      <c r="J15" s="18">
        <v>1</v>
      </c>
      <c r="K15" s="18">
        <v>10</v>
      </c>
      <c r="L15" s="18">
        <f>Tabulka2[[#This Row],[2.3]]+Tabulka2[[#This Row],[2.2]]+Tabulka2[[#This Row],[2.1]]+Tabulka2[[#This Row],[1.1]]</f>
        <v>20</v>
      </c>
      <c r="M15" s="19">
        <v>939800</v>
      </c>
      <c r="N15" s="20">
        <f t="shared" si="0"/>
        <v>0.53202809108320914</v>
      </c>
      <c r="O15" s="21" t="str">
        <f>IF(Tabulka2[[#This Row],[podíl dotace na CUN (%)]]&gt;75,"chyba","ok")</f>
        <v>ok</v>
      </c>
      <c r="P15" s="22">
        <v>500000</v>
      </c>
      <c r="Q15" s="23" t="str">
        <f>IF(Tabulka2[[#This Row],[požadovaná dotace (Kč)]]&lt;50000,"chyba","ok")</f>
        <v>ok</v>
      </c>
      <c r="R15" s="23" t="str">
        <f>IF(Tabulka2[[#This Row],[požadovaná dotace (Kč)]]&gt;500000,"chyba","ok")</f>
        <v>ok</v>
      </c>
      <c r="S15" s="23">
        <f>FLOOR(Tabulka2[[#This Row],[požadovaná dotace (Kč)]],100)</f>
        <v>500000</v>
      </c>
      <c r="T15" s="23" t="str">
        <f>IF(Tabulka2[[#This Row],[požadovaná dotace (Kč)]]=Tabulka2[[#This Row],[kontrola]],"ok","chyba")</f>
        <v>ok</v>
      </c>
      <c r="U15" s="24" t="s">
        <v>144</v>
      </c>
      <c r="V15" s="24" t="s">
        <v>26</v>
      </c>
    </row>
    <row r="16" spans="1:22" ht="30" x14ac:dyDescent="0.25">
      <c r="A16" s="14">
        <v>13</v>
      </c>
      <c r="B16" s="15" t="s">
        <v>57</v>
      </c>
      <c r="C16" s="16" t="s">
        <v>58</v>
      </c>
      <c r="D16" s="16" t="s">
        <v>23</v>
      </c>
      <c r="E16" s="25">
        <v>696</v>
      </c>
      <c r="F16" s="26" t="s">
        <v>59</v>
      </c>
      <c r="G16" s="30" t="s">
        <v>60</v>
      </c>
      <c r="H16" s="18">
        <v>8</v>
      </c>
      <c r="I16" s="18">
        <v>1</v>
      </c>
      <c r="J16" s="18">
        <v>1</v>
      </c>
      <c r="K16" s="18">
        <v>10</v>
      </c>
      <c r="L16" s="18">
        <f>Tabulka2[[#This Row],[2.3]]+Tabulka2[[#This Row],[2.2]]+Tabulka2[[#This Row],[2.1]]+Tabulka2[[#This Row],[1.1]]</f>
        <v>20</v>
      </c>
      <c r="M16" s="19">
        <v>180680</v>
      </c>
      <c r="N16" s="20">
        <f t="shared" si="0"/>
        <v>0.74994465353110473</v>
      </c>
      <c r="O16" s="21" t="str">
        <f>IF(Tabulka2[[#This Row],[podíl dotace na CUN (%)]]&gt;75,"chyba","ok")</f>
        <v>ok</v>
      </c>
      <c r="P16" s="22">
        <v>135500</v>
      </c>
      <c r="Q16" s="23" t="str">
        <f>IF(Tabulka2[[#This Row],[požadovaná dotace (Kč)]]&lt;50000,"chyba","ok")</f>
        <v>ok</v>
      </c>
      <c r="R16" s="23" t="str">
        <f>IF(Tabulka2[[#This Row],[požadovaná dotace (Kč)]]&gt;500000,"chyba","ok")</f>
        <v>ok</v>
      </c>
      <c r="S16" s="23">
        <f>FLOOR(Tabulka2[[#This Row],[požadovaná dotace (Kč)]],100)</f>
        <v>135500</v>
      </c>
      <c r="T16" s="23" t="str">
        <f>IF(Tabulka2[[#This Row],[požadovaná dotace (Kč)]]=Tabulka2[[#This Row],[kontrola]],"ok","chyba")</f>
        <v>ok</v>
      </c>
      <c r="U16" s="24" t="s">
        <v>144</v>
      </c>
      <c r="V16" s="24" t="s">
        <v>26</v>
      </c>
    </row>
    <row r="17" spans="1:22" x14ac:dyDescent="0.25">
      <c r="A17" s="14">
        <v>14</v>
      </c>
      <c r="B17" s="15" t="s">
        <v>45</v>
      </c>
      <c r="C17" s="16" t="s">
        <v>46</v>
      </c>
      <c r="D17" s="16" t="s">
        <v>37</v>
      </c>
      <c r="E17" s="25">
        <v>6268</v>
      </c>
      <c r="F17" s="26" t="s">
        <v>47</v>
      </c>
      <c r="G17" s="30" t="s">
        <v>48</v>
      </c>
      <c r="H17" s="18">
        <v>6</v>
      </c>
      <c r="I17" s="18">
        <v>2</v>
      </c>
      <c r="J17" s="18">
        <v>1</v>
      </c>
      <c r="K17" s="18">
        <v>10</v>
      </c>
      <c r="L17" s="18">
        <f>Tabulka2[[#This Row],[2.3]]+Tabulka2[[#This Row],[2.2]]+Tabulka2[[#This Row],[2.1]]+Tabulka2[[#This Row],[1.1]]</f>
        <v>19</v>
      </c>
      <c r="M17" s="19">
        <v>82300</v>
      </c>
      <c r="N17" s="20">
        <f t="shared" si="0"/>
        <v>0.74969623329283108</v>
      </c>
      <c r="O17" s="21" t="str">
        <f>IF(Tabulka2[[#This Row],[podíl dotace na CUN (%)]]&gt;75,"chyba","ok")</f>
        <v>ok</v>
      </c>
      <c r="P17" s="22">
        <v>61700</v>
      </c>
      <c r="Q17" s="23" t="str">
        <f>IF(Tabulka2[[#This Row],[požadovaná dotace (Kč)]]&lt;50000,"chyba","ok")</f>
        <v>ok</v>
      </c>
      <c r="R17" s="23" t="str">
        <f>IF(Tabulka2[[#This Row],[požadovaná dotace (Kč)]]&gt;500000,"chyba","ok")</f>
        <v>ok</v>
      </c>
      <c r="S17" s="23">
        <f>FLOOR(Tabulka2[[#This Row],[požadovaná dotace (Kč)]],100)</f>
        <v>61700</v>
      </c>
      <c r="T17" s="23" t="str">
        <f>IF(Tabulka2[[#This Row],[požadovaná dotace (Kč)]]=Tabulka2[[#This Row],[kontrola]],"ok","chyba")</f>
        <v>ok</v>
      </c>
      <c r="U17" s="24" t="s">
        <v>144</v>
      </c>
      <c r="V17" s="24" t="s">
        <v>26</v>
      </c>
    </row>
    <row r="18" spans="1:22" ht="30" x14ac:dyDescent="0.25">
      <c r="A18" s="14">
        <v>15</v>
      </c>
      <c r="B18" s="15" t="s">
        <v>112</v>
      </c>
      <c r="C18" s="16" t="s">
        <v>113</v>
      </c>
      <c r="D18" s="16" t="s">
        <v>37</v>
      </c>
      <c r="E18" s="25">
        <v>4395</v>
      </c>
      <c r="F18" s="26" t="s">
        <v>114</v>
      </c>
      <c r="G18" s="30" t="s">
        <v>115</v>
      </c>
      <c r="H18" s="18">
        <v>8</v>
      </c>
      <c r="I18" s="18">
        <v>2</v>
      </c>
      <c r="J18" s="18">
        <v>1</v>
      </c>
      <c r="K18" s="18">
        <v>8</v>
      </c>
      <c r="L18" s="18">
        <f>Tabulka2[[#This Row],[2.3]]+Tabulka2[[#This Row],[2.2]]+Tabulka2[[#This Row],[2.1]]+Tabulka2[[#This Row],[1.1]]</f>
        <v>19</v>
      </c>
      <c r="M18" s="19">
        <v>850000</v>
      </c>
      <c r="N18" s="20">
        <f t="shared" si="0"/>
        <v>0.58823529411764708</v>
      </c>
      <c r="O18" s="21" t="str">
        <f>IF(Tabulka2[[#This Row],[podíl dotace na CUN (%)]]&gt;75,"chyba","ok")</f>
        <v>ok</v>
      </c>
      <c r="P18" s="22">
        <v>500000</v>
      </c>
      <c r="Q18" s="23" t="str">
        <f>IF(Tabulka2[[#This Row],[požadovaná dotace (Kč)]]&lt;50000,"chyba","ok")</f>
        <v>ok</v>
      </c>
      <c r="R18" s="23" t="str">
        <f>IF(Tabulka2[[#This Row],[požadovaná dotace (Kč)]]&gt;500000,"chyba","ok")</f>
        <v>ok</v>
      </c>
      <c r="S18" s="23">
        <f>FLOOR(Tabulka2[[#This Row],[požadovaná dotace (Kč)]],100)</f>
        <v>500000</v>
      </c>
      <c r="T18" s="23" t="str">
        <f>IF(Tabulka2[[#This Row],[požadovaná dotace (Kč)]]=Tabulka2[[#This Row],[kontrola]],"ok","chyba")</f>
        <v>ok</v>
      </c>
      <c r="U18" s="24" t="s">
        <v>144</v>
      </c>
      <c r="V18" s="24" t="s">
        <v>26</v>
      </c>
    </row>
    <row r="19" spans="1:22" ht="30" x14ac:dyDescent="0.25">
      <c r="A19" s="14">
        <v>16</v>
      </c>
      <c r="B19" s="15" t="s">
        <v>128</v>
      </c>
      <c r="C19" s="16" t="s">
        <v>129</v>
      </c>
      <c r="D19" s="16" t="s">
        <v>37</v>
      </c>
      <c r="E19" s="25">
        <v>9773</v>
      </c>
      <c r="F19" s="26" t="s">
        <v>130</v>
      </c>
      <c r="G19" s="30" t="s">
        <v>131</v>
      </c>
      <c r="H19" s="18">
        <v>8</v>
      </c>
      <c r="I19" s="18">
        <v>2</v>
      </c>
      <c r="J19" s="18">
        <v>1</v>
      </c>
      <c r="K19" s="18">
        <v>8</v>
      </c>
      <c r="L19" s="18">
        <f>Tabulka2[[#This Row],[2.3]]+Tabulka2[[#This Row],[2.2]]+Tabulka2[[#This Row],[2.1]]+Tabulka2[[#This Row],[1.1]]</f>
        <v>19</v>
      </c>
      <c r="M19" s="19">
        <v>970420</v>
      </c>
      <c r="N19" s="20">
        <f t="shared" si="0"/>
        <v>0.51524082356093237</v>
      </c>
      <c r="O19" s="21" t="str">
        <f>IF(Tabulka2[[#This Row],[podíl dotace na CUN (%)]]&gt;75,"chyba","ok")</f>
        <v>ok</v>
      </c>
      <c r="P19" s="22">
        <v>500000</v>
      </c>
      <c r="Q19" s="23" t="str">
        <f>IF(Tabulka2[[#This Row],[požadovaná dotace (Kč)]]&lt;50000,"chyba","ok")</f>
        <v>ok</v>
      </c>
      <c r="R19" s="23" t="str">
        <f>IF(Tabulka2[[#This Row],[požadovaná dotace (Kč)]]&gt;500000,"chyba","ok")</f>
        <v>ok</v>
      </c>
      <c r="S19" s="23">
        <f>FLOOR(Tabulka2[[#This Row],[požadovaná dotace (Kč)]],100)</f>
        <v>500000</v>
      </c>
      <c r="T19" s="23" t="str">
        <f>IF(Tabulka2[[#This Row],[požadovaná dotace (Kč)]]=Tabulka2[[#This Row],[kontrola]],"ok","chyba")</f>
        <v>ok</v>
      </c>
      <c r="U19" s="24" t="s">
        <v>144</v>
      </c>
      <c r="V19" s="24" t="s">
        <v>26</v>
      </c>
    </row>
    <row r="20" spans="1:22" x14ac:dyDescent="0.25">
      <c r="A20" s="14">
        <v>17</v>
      </c>
      <c r="B20" s="15" t="s">
        <v>27</v>
      </c>
      <c r="C20" s="16" t="s">
        <v>28</v>
      </c>
      <c r="D20" s="16" t="s">
        <v>23</v>
      </c>
      <c r="E20" s="25">
        <v>680</v>
      </c>
      <c r="F20" s="26" t="s">
        <v>29</v>
      </c>
      <c r="G20" s="30" t="s">
        <v>30</v>
      </c>
      <c r="H20" s="18">
        <v>7</v>
      </c>
      <c r="I20" s="18">
        <v>2</v>
      </c>
      <c r="J20" s="18">
        <v>1</v>
      </c>
      <c r="K20" s="18">
        <v>8</v>
      </c>
      <c r="L20" s="18">
        <f>Tabulka2[[#This Row],[2.3]]+Tabulka2[[#This Row],[2.2]]+Tabulka2[[#This Row],[2.1]]+Tabulka2[[#This Row],[1.1]]</f>
        <v>18</v>
      </c>
      <c r="M20" s="19">
        <v>300000</v>
      </c>
      <c r="N20" s="20">
        <f t="shared" si="0"/>
        <v>0.75</v>
      </c>
      <c r="O20" s="21" t="str">
        <f>IF(Tabulka2[[#This Row],[podíl dotace na CUN (%)]]&gt;75,"chyba","ok")</f>
        <v>ok</v>
      </c>
      <c r="P20" s="22">
        <v>225000</v>
      </c>
      <c r="Q20" s="23" t="str">
        <f>IF(Tabulka2[[#This Row],[požadovaná dotace (Kč)]]&lt;50000,"chyba","ok")</f>
        <v>ok</v>
      </c>
      <c r="R20" s="23" t="str">
        <f>IF(Tabulka2[[#This Row],[požadovaná dotace (Kč)]]&gt;500000,"chyba","ok")</f>
        <v>ok</v>
      </c>
      <c r="S20" s="23">
        <f>FLOOR(Tabulka2[[#This Row],[požadovaná dotace (Kč)]],100)</f>
        <v>225000</v>
      </c>
      <c r="T20" s="23" t="str">
        <f>IF(Tabulka2[[#This Row],[požadovaná dotace (Kč)]]=Tabulka2[[#This Row],[kontrola]],"ok","chyba")</f>
        <v>ok</v>
      </c>
      <c r="U20" s="24" t="s">
        <v>144</v>
      </c>
      <c r="V20" s="24" t="s">
        <v>26</v>
      </c>
    </row>
    <row r="21" spans="1:22" ht="30" x14ac:dyDescent="0.25">
      <c r="A21" s="14">
        <v>18</v>
      </c>
      <c r="B21" s="15" t="s">
        <v>49</v>
      </c>
      <c r="C21" s="16" t="s">
        <v>50</v>
      </c>
      <c r="D21" s="16" t="s">
        <v>23</v>
      </c>
      <c r="E21" s="25">
        <v>1040</v>
      </c>
      <c r="F21" s="26" t="s">
        <v>51</v>
      </c>
      <c r="G21" s="30" t="s">
        <v>52</v>
      </c>
      <c r="H21" s="18">
        <v>7</v>
      </c>
      <c r="I21" s="18">
        <v>2</v>
      </c>
      <c r="J21" s="18">
        <v>1</v>
      </c>
      <c r="K21" s="18">
        <v>8</v>
      </c>
      <c r="L21" s="18">
        <f>Tabulka2[[#This Row],[2.3]]+Tabulka2[[#This Row],[2.2]]+Tabulka2[[#This Row],[2.1]]+Tabulka2[[#This Row],[1.1]]</f>
        <v>18</v>
      </c>
      <c r="M21" s="19">
        <v>646140</v>
      </c>
      <c r="N21" s="20">
        <f t="shared" si="0"/>
        <v>0.74906367041198507</v>
      </c>
      <c r="O21" s="21" t="str">
        <f>IF(Tabulka2[[#This Row],[podíl dotace na CUN (%)]]&gt;75,"chyba","ok")</f>
        <v>ok</v>
      </c>
      <c r="P21" s="22">
        <v>484000</v>
      </c>
      <c r="Q21" s="23" t="str">
        <f>IF(Tabulka2[[#This Row],[požadovaná dotace (Kč)]]&lt;50000,"chyba","ok")</f>
        <v>ok</v>
      </c>
      <c r="R21" s="23" t="str">
        <f>IF(Tabulka2[[#This Row],[požadovaná dotace (Kč)]]&gt;500000,"chyba","ok")</f>
        <v>ok</v>
      </c>
      <c r="S21" s="23">
        <f>FLOOR(Tabulka2[[#This Row],[požadovaná dotace (Kč)]],100)</f>
        <v>484000</v>
      </c>
      <c r="T21" s="23" t="str">
        <f>IF(Tabulka2[[#This Row],[požadovaná dotace (Kč)]]=Tabulka2[[#This Row],[kontrola]],"ok","chyba")</f>
        <v>ok</v>
      </c>
      <c r="U21" s="24" t="s">
        <v>144</v>
      </c>
      <c r="V21" s="24" t="s">
        <v>26</v>
      </c>
    </row>
    <row r="22" spans="1:22" ht="30" x14ac:dyDescent="0.25">
      <c r="A22" s="14">
        <v>19</v>
      </c>
      <c r="B22" s="15" t="s">
        <v>53</v>
      </c>
      <c r="C22" s="16" t="s">
        <v>54</v>
      </c>
      <c r="D22" s="16" t="s">
        <v>37</v>
      </c>
      <c r="E22" s="25">
        <v>17298</v>
      </c>
      <c r="F22" s="26" t="s">
        <v>55</v>
      </c>
      <c r="G22" s="30" t="s">
        <v>56</v>
      </c>
      <c r="H22" s="18">
        <v>7</v>
      </c>
      <c r="I22" s="18">
        <v>2</v>
      </c>
      <c r="J22" s="18">
        <v>1</v>
      </c>
      <c r="K22" s="18">
        <v>8</v>
      </c>
      <c r="L22" s="18">
        <f>Tabulka2[[#This Row],[2.3]]+Tabulka2[[#This Row],[2.2]]+Tabulka2[[#This Row],[2.1]]+Tabulka2[[#This Row],[1.1]]</f>
        <v>18</v>
      </c>
      <c r="M22" s="19">
        <v>470000</v>
      </c>
      <c r="N22" s="20">
        <f t="shared" si="0"/>
        <v>0.74893617021276593</v>
      </c>
      <c r="O22" s="21" t="str">
        <f>IF(Tabulka2[[#This Row],[podíl dotace na CUN (%)]]&gt;75,"chyba","ok")</f>
        <v>ok</v>
      </c>
      <c r="P22" s="22">
        <v>352000</v>
      </c>
      <c r="Q22" s="23" t="str">
        <f>IF(Tabulka2[[#This Row],[požadovaná dotace (Kč)]]&lt;50000,"chyba","ok")</f>
        <v>ok</v>
      </c>
      <c r="R22" s="23" t="str">
        <f>IF(Tabulka2[[#This Row],[požadovaná dotace (Kč)]]&gt;500000,"chyba","ok")</f>
        <v>ok</v>
      </c>
      <c r="S22" s="23">
        <f>FLOOR(Tabulka2[[#This Row],[požadovaná dotace (Kč)]],100)</f>
        <v>352000</v>
      </c>
      <c r="T22" s="23" t="str">
        <f>IF(Tabulka2[[#This Row],[požadovaná dotace (Kč)]]=Tabulka2[[#This Row],[kontrola]],"ok","chyba")</f>
        <v>ok</v>
      </c>
      <c r="U22" s="24" t="s">
        <v>144</v>
      </c>
      <c r="V22" s="24" t="s">
        <v>26</v>
      </c>
    </row>
    <row r="23" spans="1:22" x14ac:dyDescent="0.25">
      <c r="A23" s="14">
        <v>20</v>
      </c>
      <c r="B23" s="15" t="s">
        <v>73</v>
      </c>
      <c r="C23" s="16" t="s">
        <v>74</v>
      </c>
      <c r="D23" s="16" t="s">
        <v>23</v>
      </c>
      <c r="E23" s="25">
        <v>934</v>
      </c>
      <c r="F23" s="26" t="s">
        <v>75</v>
      </c>
      <c r="G23" s="30" t="s">
        <v>76</v>
      </c>
      <c r="H23" s="18">
        <v>8</v>
      </c>
      <c r="I23" s="18">
        <v>1</v>
      </c>
      <c r="J23" s="18">
        <v>1</v>
      </c>
      <c r="K23" s="18">
        <v>8</v>
      </c>
      <c r="L23" s="18">
        <f>Tabulka2[[#This Row],[2.3]]+Tabulka2[[#This Row],[2.2]]+Tabulka2[[#This Row],[2.1]]+Tabulka2[[#This Row],[1.1]]</f>
        <v>18</v>
      </c>
      <c r="M23" s="19">
        <v>420000</v>
      </c>
      <c r="N23" s="20">
        <f t="shared" si="0"/>
        <v>0.75</v>
      </c>
      <c r="O23" s="21" t="str">
        <f>IF(Tabulka2[[#This Row],[podíl dotace na CUN (%)]]&gt;75,"chyba","ok")</f>
        <v>ok</v>
      </c>
      <c r="P23" s="22">
        <v>315000</v>
      </c>
      <c r="Q23" s="23" t="str">
        <f>IF(Tabulka2[[#This Row],[požadovaná dotace (Kč)]]&lt;50000,"chyba","ok")</f>
        <v>ok</v>
      </c>
      <c r="R23" s="23" t="str">
        <f>IF(Tabulka2[[#This Row],[požadovaná dotace (Kč)]]&gt;500000,"chyba","ok")</f>
        <v>ok</v>
      </c>
      <c r="S23" s="23">
        <f>FLOOR(Tabulka2[[#This Row],[požadovaná dotace (Kč)]],100)</f>
        <v>315000</v>
      </c>
      <c r="T23" s="23" t="str">
        <f>IF(Tabulka2[[#This Row],[požadovaná dotace (Kč)]]=Tabulka2[[#This Row],[kontrola]],"ok","chyba")</f>
        <v>ok</v>
      </c>
      <c r="U23" s="24" t="s">
        <v>144</v>
      </c>
      <c r="V23" s="24" t="s">
        <v>26</v>
      </c>
    </row>
    <row r="24" spans="1:22" ht="30" x14ac:dyDescent="0.25">
      <c r="A24" s="14">
        <v>21</v>
      </c>
      <c r="B24" s="15" t="s">
        <v>69</v>
      </c>
      <c r="C24" s="16" t="s">
        <v>70</v>
      </c>
      <c r="D24" s="16" t="s">
        <v>23</v>
      </c>
      <c r="E24" s="25">
        <v>1295</v>
      </c>
      <c r="F24" s="26" t="s">
        <v>71</v>
      </c>
      <c r="G24" s="30" t="s">
        <v>72</v>
      </c>
      <c r="H24" s="18">
        <v>6</v>
      </c>
      <c r="I24" s="18">
        <v>2</v>
      </c>
      <c r="J24" s="18">
        <v>1</v>
      </c>
      <c r="K24" s="18">
        <v>8</v>
      </c>
      <c r="L24" s="18">
        <f>Tabulka2[[#This Row],[2.3]]+Tabulka2[[#This Row],[2.2]]+Tabulka2[[#This Row],[2.1]]+Tabulka2[[#This Row],[1.1]]</f>
        <v>17</v>
      </c>
      <c r="M24" s="19">
        <v>250000</v>
      </c>
      <c r="N24" s="20">
        <f t="shared" si="0"/>
        <v>0.75</v>
      </c>
      <c r="O24" s="21" t="str">
        <f>IF(Tabulka2[[#This Row],[podíl dotace na CUN (%)]]&gt;75,"chyba","ok")</f>
        <v>ok</v>
      </c>
      <c r="P24" s="22">
        <v>187500</v>
      </c>
      <c r="Q24" s="23" t="str">
        <f>IF(Tabulka2[[#This Row],[požadovaná dotace (Kč)]]&lt;50000,"chyba","ok")</f>
        <v>ok</v>
      </c>
      <c r="R24" s="23" t="str">
        <f>IF(Tabulka2[[#This Row],[požadovaná dotace (Kč)]]&gt;500000,"chyba","ok")</f>
        <v>ok</v>
      </c>
      <c r="S24" s="23">
        <f>FLOOR(Tabulka2[[#This Row],[požadovaná dotace (Kč)]],100)</f>
        <v>187500</v>
      </c>
      <c r="T24" s="23" t="str">
        <f>IF(Tabulka2[[#This Row],[požadovaná dotace (Kč)]]=Tabulka2[[#This Row],[kontrola]],"ok","chyba")</f>
        <v>ok</v>
      </c>
      <c r="U24" s="24" t="s">
        <v>144</v>
      </c>
      <c r="V24" s="24" t="s">
        <v>26</v>
      </c>
    </row>
    <row r="25" spans="1:22" ht="30" x14ac:dyDescent="0.25">
      <c r="A25" s="14">
        <v>22</v>
      </c>
      <c r="B25" s="15" t="s">
        <v>40</v>
      </c>
      <c r="C25" s="16" t="s">
        <v>41</v>
      </c>
      <c r="D25" s="16" t="s">
        <v>42</v>
      </c>
      <c r="E25" s="25">
        <v>5529</v>
      </c>
      <c r="F25" s="26" t="s">
        <v>43</v>
      </c>
      <c r="G25" s="30" t="s">
        <v>44</v>
      </c>
      <c r="H25" s="18">
        <v>6</v>
      </c>
      <c r="I25" s="18">
        <v>2</v>
      </c>
      <c r="J25" s="18">
        <v>1</v>
      </c>
      <c r="K25" s="18">
        <v>8</v>
      </c>
      <c r="L25" s="18">
        <f>Tabulka2[[#This Row],[2.3]]+Tabulka2[[#This Row],[2.2]]+Tabulka2[[#This Row],[2.1]]+Tabulka2[[#This Row],[1.1]]</f>
        <v>17</v>
      </c>
      <c r="M25" s="19">
        <v>500000</v>
      </c>
      <c r="N25" s="20">
        <f t="shared" si="0"/>
        <v>0.75</v>
      </c>
      <c r="O25" s="21" t="str">
        <f>IF(Tabulka2[[#This Row],[podíl dotace na CUN (%)]]&gt;75,"chyba","ok")</f>
        <v>ok</v>
      </c>
      <c r="P25" s="22">
        <v>375000</v>
      </c>
      <c r="Q25" s="23" t="str">
        <f>IF(Tabulka2[[#This Row],[požadovaná dotace (Kč)]]&lt;50000,"chyba","ok")</f>
        <v>ok</v>
      </c>
      <c r="R25" s="23" t="str">
        <f>IF(Tabulka2[[#This Row],[požadovaná dotace (Kč)]]&gt;500000,"chyba","ok")</f>
        <v>ok</v>
      </c>
      <c r="S25" s="23">
        <f>FLOOR(Tabulka2[[#This Row],[požadovaná dotace (Kč)]],100)</f>
        <v>375000</v>
      </c>
      <c r="T25" s="23" t="str">
        <f>IF(Tabulka2[[#This Row],[požadovaná dotace (Kč)]]=Tabulka2[[#This Row],[kontrola]],"ok","chyba")</f>
        <v>ok</v>
      </c>
      <c r="U25" s="24" t="s">
        <v>144</v>
      </c>
      <c r="V25" s="24" t="s">
        <v>26</v>
      </c>
    </row>
    <row r="26" spans="1:22" x14ac:dyDescent="0.25">
      <c r="A26" s="14">
        <v>23</v>
      </c>
      <c r="B26" s="15" t="s">
        <v>31</v>
      </c>
      <c r="C26" s="16" t="s">
        <v>32</v>
      </c>
      <c r="D26" s="16" t="s">
        <v>23</v>
      </c>
      <c r="E26" s="25">
        <v>193</v>
      </c>
      <c r="F26" s="26" t="s">
        <v>33</v>
      </c>
      <c r="G26" s="30" t="s">
        <v>34</v>
      </c>
      <c r="H26" s="18">
        <v>7</v>
      </c>
      <c r="I26" s="18">
        <v>1</v>
      </c>
      <c r="J26" s="18">
        <v>1</v>
      </c>
      <c r="K26" s="18">
        <v>8</v>
      </c>
      <c r="L26" s="18">
        <f>Tabulka2[[#This Row],[2.3]]+Tabulka2[[#This Row],[2.2]]+Tabulka2[[#This Row],[2.1]]+Tabulka2[[#This Row],[1.1]]</f>
        <v>17</v>
      </c>
      <c r="M26" s="19">
        <v>320000</v>
      </c>
      <c r="N26" s="20">
        <f t="shared" si="0"/>
        <v>0.75</v>
      </c>
      <c r="O26" s="21" t="str">
        <f>IF(Tabulka2[[#This Row],[podíl dotace na CUN (%)]]&gt;75,"chyba","ok")</f>
        <v>ok</v>
      </c>
      <c r="P26" s="22">
        <v>240000</v>
      </c>
      <c r="Q26" s="23" t="str">
        <f>IF(Tabulka2[[#This Row],[požadovaná dotace (Kč)]]&lt;50000,"chyba","ok")</f>
        <v>ok</v>
      </c>
      <c r="R26" s="23" t="str">
        <f>IF(Tabulka2[[#This Row],[požadovaná dotace (Kč)]]&gt;500000,"chyba","ok")</f>
        <v>ok</v>
      </c>
      <c r="S26" s="23">
        <f>FLOOR(Tabulka2[[#This Row],[požadovaná dotace (Kč)]],100)</f>
        <v>240000</v>
      </c>
      <c r="T26" s="23" t="str">
        <f>IF(Tabulka2[[#This Row],[požadovaná dotace (Kč)]]=Tabulka2[[#This Row],[kontrola]],"ok","chyba")</f>
        <v>ok</v>
      </c>
      <c r="U26" s="24" t="s">
        <v>144</v>
      </c>
      <c r="V26" s="24" t="s">
        <v>26</v>
      </c>
    </row>
    <row r="27" spans="1:22" x14ac:dyDescent="0.25">
      <c r="A27" s="14">
        <v>24</v>
      </c>
      <c r="B27" s="15" t="s">
        <v>120</v>
      </c>
      <c r="C27" s="16" t="s">
        <v>121</v>
      </c>
      <c r="D27" s="16" t="s">
        <v>23</v>
      </c>
      <c r="E27" s="25">
        <v>1280</v>
      </c>
      <c r="F27" s="26" t="s">
        <v>122</v>
      </c>
      <c r="G27" s="30" t="s">
        <v>123</v>
      </c>
      <c r="H27" s="18">
        <v>7</v>
      </c>
      <c r="I27" s="18">
        <v>1</v>
      </c>
      <c r="J27" s="18">
        <v>1</v>
      </c>
      <c r="K27" s="18">
        <v>8</v>
      </c>
      <c r="L27" s="18">
        <f>Tabulka2[[#This Row],[2.3]]+Tabulka2[[#This Row],[2.2]]+Tabulka2[[#This Row],[2.1]]+Tabulka2[[#This Row],[1.1]]</f>
        <v>17</v>
      </c>
      <c r="M27" s="19">
        <v>1500000</v>
      </c>
      <c r="N27" s="20">
        <f t="shared" si="0"/>
        <v>0.33333333333333331</v>
      </c>
      <c r="O27" s="21" t="str">
        <f>IF(Tabulka2[[#This Row],[podíl dotace na CUN (%)]]&gt;75,"chyba","ok")</f>
        <v>ok</v>
      </c>
      <c r="P27" s="22">
        <v>500000</v>
      </c>
      <c r="Q27" s="23" t="str">
        <f>IF(Tabulka2[[#This Row],[požadovaná dotace (Kč)]]&lt;50000,"chyba","ok")</f>
        <v>ok</v>
      </c>
      <c r="R27" s="23" t="str">
        <f>IF(Tabulka2[[#This Row],[požadovaná dotace (Kč)]]&gt;500000,"chyba","ok")</f>
        <v>ok</v>
      </c>
      <c r="S27" s="23">
        <f>FLOOR(Tabulka2[[#This Row],[požadovaná dotace (Kč)]],100)</f>
        <v>500000</v>
      </c>
      <c r="T27" s="23" t="str">
        <f>IF(Tabulka2[[#This Row],[požadovaná dotace (Kč)]]=Tabulka2[[#This Row],[kontrola]],"ok","chyba")</f>
        <v>ok</v>
      </c>
      <c r="U27" s="24" t="s">
        <v>144</v>
      </c>
      <c r="V27" s="24" t="s">
        <v>26</v>
      </c>
    </row>
    <row r="28" spans="1:22" ht="30" x14ac:dyDescent="0.25">
      <c r="A28" s="14">
        <v>25</v>
      </c>
      <c r="B28" s="15" t="s">
        <v>61</v>
      </c>
      <c r="C28" s="16" t="s">
        <v>62</v>
      </c>
      <c r="D28" s="16" t="s">
        <v>37</v>
      </c>
      <c r="E28" s="25">
        <v>7332</v>
      </c>
      <c r="F28" s="26" t="s">
        <v>63</v>
      </c>
      <c r="G28" s="30" t="s">
        <v>64</v>
      </c>
      <c r="H28" s="18">
        <v>8</v>
      </c>
      <c r="I28" s="18">
        <v>1</v>
      </c>
      <c r="J28" s="18">
        <v>2</v>
      </c>
      <c r="K28" s="18">
        <v>5</v>
      </c>
      <c r="L28" s="18">
        <f>Tabulka2[[#This Row],[2.3]]+Tabulka2[[#This Row],[2.2]]+Tabulka2[[#This Row],[2.1]]+Tabulka2[[#This Row],[1.1]]</f>
        <v>16</v>
      </c>
      <c r="M28" s="19">
        <v>197000</v>
      </c>
      <c r="N28" s="20">
        <f t="shared" si="0"/>
        <v>0.74974619289340105</v>
      </c>
      <c r="O28" s="21" t="str">
        <f>IF(Tabulka2[[#This Row],[podíl dotace na CUN (%)]]&gt;75,"chyba","ok")</f>
        <v>ok</v>
      </c>
      <c r="P28" s="22">
        <v>147700</v>
      </c>
      <c r="Q28" s="23" t="str">
        <f>IF(Tabulka2[[#This Row],[požadovaná dotace (Kč)]]&lt;50000,"chyba","ok")</f>
        <v>ok</v>
      </c>
      <c r="R28" s="23" t="str">
        <f>IF(Tabulka2[[#This Row],[požadovaná dotace (Kč)]]&gt;500000,"chyba","ok")</f>
        <v>ok</v>
      </c>
      <c r="S28" s="23">
        <f>FLOOR(Tabulka2[[#This Row],[požadovaná dotace (Kč)]],100)</f>
        <v>147700</v>
      </c>
      <c r="T28" s="23" t="str">
        <f>IF(Tabulka2[[#This Row],[požadovaná dotace (Kč)]]=Tabulka2[[#This Row],[kontrola]],"ok","chyba")</f>
        <v>ok</v>
      </c>
      <c r="U28" s="24" t="s">
        <v>144</v>
      </c>
      <c r="V28" s="24" t="s">
        <v>26</v>
      </c>
    </row>
    <row r="29" spans="1:22" x14ac:dyDescent="0.25">
      <c r="A29" s="14">
        <v>26</v>
      </c>
      <c r="B29" s="15" t="s">
        <v>81</v>
      </c>
      <c r="C29" s="16" t="s">
        <v>82</v>
      </c>
      <c r="D29" s="16" t="s">
        <v>23</v>
      </c>
      <c r="E29" s="25">
        <v>553</v>
      </c>
      <c r="F29" s="26" t="s">
        <v>83</v>
      </c>
      <c r="G29" s="30" t="s">
        <v>84</v>
      </c>
      <c r="H29" s="18">
        <v>5</v>
      </c>
      <c r="I29" s="18">
        <v>2</v>
      </c>
      <c r="J29" s="18">
        <v>1</v>
      </c>
      <c r="K29" s="18">
        <v>8</v>
      </c>
      <c r="L29" s="18">
        <f>Tabulka2[[#This Row],[2.3]]+Tabulka2[[#This Row],[2.2]]+Tabulka2[[#This Row],[2.1]]+Tabulka2[[#This Row],[1.1]]</f>
        <v>16</v>
      </c>
      <c r="M29" s="19">
        <v>175000</v>
      </c>
      <c r="N29" s="20">
        <f t="shared" si="0"/>
        <v>0.74971428571428567</v>
      </c>
      <c r="O29" s="21" t="str">
        <f>IF(Tabulka2[[#This Row],[podíl dotace na CUN (%)]]&gt;75,"chyba","ok")</f>
        <v>ok</v>
      </c>
      <c r="P29" s="22">
        <v>131200</v>
      </c>
      <c r="Q29" s="23" t="str">
        <f>IF(Tabulka2[[#This Row],[požadovaná dotace (Kč)]]&lt;50000,"chyba","ok")</f>
        <v>ok</v>
      </c>
      <c r="R29" s="23" t="str">
        <f>IF(Tabulka2[[#This Row],[požadovaná dotace (Kč)]]&gt;500000,"chyba","ok")</f>
        <v>ok</v>
      </c>
      <c r="S29" s="23">
        <f>FLOOR(Tabulka2[[#This Row],[požadovaná dotace (Kč)]],100)</f>
        <v>131200</v>
      </c>
      <c r="T29" s="23" t="str">
        <f>IF(Tabulka2[[#This Row],[požadovaná dotace (Kč)]]=Tabulka2[[#This Row],[kontrola]],"ok","chyba")</f>
        <v>ok</v>
      </c>
      <c r="U29" s="24" t="s">
        <v>144</v>
      </c>
      <c r="V29" s="24" t="s">
        <v>26</v>
      </c>
    </row>
    <row r="30" spans="1:22" x14ac:dyDescent="0.25">
      <c r="A30" s="14">
        <v>27</v>
      </c>
      <c r="B30" s="15" t="s">
        <v>65</v>
      </c>
      <c r="C30" s="16" t="s">
        <v>66</v>
      </c>
      <c r="D30" s="16" t="s">
        <v>23</v>
      </c>
      <c r="E30" s="25">
        <v>590</v>
      </c>
      <c r="F30" s="26" t="s">
        <v>67</v>
      </c>
      <c r="G30" s="30" t="s">
        <v>68</v>
      </c>
      <c r="H30" s="18">
        <v>5</v>
      </c>
      <c r="I30" s="18">
        <v>2</v>
      </c>
      <c r="J30" s="18">
        <v>1</v>
      </c>
      <c r="K30" s="18">
        <v>8</v>
      </c>
      <c r="L30" s="18">
        <f>Tabulka2[[#This Row],[2.3]]+Tabulka2[[#This Row],[2.2]]+Tabulka2[[#This Row],[2.1]]+Tabulka2[[#This Row],[1.1]]</f>
        <v>16</v>
      </c>
      <c r="M30" s="19">
        <v>150000</v>
      </c>
      <c r="N30" s="20">
        <f t="shared" si="0"/>
        <v>0.75</v>
      </c>
      <c r="O30" s="21" t="str">
        <f>IF(Tabulka2[[#This Row],[podíl dotace na CUN (%)]]&gt;75,"chyba","ok")</f>
        <v>ok</v>
      </c>
      <c r="P30" s="22">
        <v>112500</v>
      </c>
      <c r="Q30" s="23" t="str">
        <f>IF(Tabulka2[[#This Row],[požadovaná dotace (Kč)]]&lt;50000,"chyba","ok")</f>
        <v>ok</v>
      </c>
      <c r="R30" s="23" t="str">
        <f>IF(Tabulka2[[#This Row],[požadovaná dotace (Kč)]]&gt;500000,"chyba","ok")</f>
        <v>ok</v>
      </c>
      <c r="S30" s="23">
        <f>FLOOR(Tabulka2[[#This Row],[požadovaná dotace (Kč)]],100)</f>
        <v>112500</v>
      </c>
      <c r="T30" s="23" t="str">
        <f>IF(Tabulka2[[#This Row],[požadovaná dotace (Kč)]]=Tabulka2[[#This Row],[kontrola]],"ok","chyba")</f>
        <v>ok</v>
      </c>
      <c r="U30" s="24" t="s">
        <v>144</v>
      </c>
      <c r="V30" s="24" t="s">
        <v>26</v>
      </c>
    </row>
    <row r="31" spans="1:22" ht="30" x14ac:dyDescent="0.25">
      <c r="A31" s="14">
        <v>28</v>
      </c>
      <c r="B31" s="15" t="s">
        <v>21</v>
      </c>
      <c r="C31" s="16" t="s">
        <v>22</v>
      </c>
      <c r="D31" s="16" t="s">
        <v>23</v>
      </c>
      <c r="E31" s="25">
        <v>1373</v>
      </c>
      <c r="F31" s="26" t="s">
        <v>24</v>
      </c>
      <c r="G31" s="30" t="s">
        <v>25</v>
      </c>
      <c r="H31" s="18">
        <v>6</v>
      </c>
      <c r="I31" s="18">
        <v>1</v>
      </c>
      <c r="J31" s="18">
        <v>1</v>
      </c>
      <c r="K31" s="18">
        <v>8</v>
      </c>
      <c r="L31" s="18">
        <f>Tabulka2[[#This Row],[2.3]]+Tabulka2[[#This Row],[2.2]]+Tabulka2[[#This Row],[2.1]]+Tabulka2[[#This Row],[1.1]]</f>
        <v>16</v>
      </c>
      <c r="M31" s="19">
        <v>1660000</v>
      </c>
      <c r="N31" s="20">
        <f t="shared" si="0"/>
        <v>0.30120481927710846</v>
      </c>
      <c r="O31" s="21" t="str">
        <f>IF(Tabulka2[[#This Row],[podíl dotace na CUN (%)]]&gt;75,"chyba","ok")</f>
        <v>ok</v>
      </c>
      <c r="P31" s="22">
        <v>500000</v>
      </c>
      <c r="Q31" s="23" t="str">
        <f>IF(Tabulka2[[#This Row],[požadovaná dotace (Kč)]]&lt;50000,"chyba","ok")</f>
        <v>ok</v>
      </c>
      <c r="R31" s="23" t="str">
        <f>IF(Tabulka2[[#This Row],[požadovaná dotace (Kč)]]&gt;500000,"chyba","ok")</f>
        <v>ok</v>
      </c>
      <c r="S31" s="23">
        <f>FLOOR(Tabulka2[[#This Row],[požadovaná dotace (Kč)]],100)</f>
        <v>500000</v>
      </c>
      <c r="T31" s="23" t="str">
        <f>IF(Tabulka2[[#This Row],[požadovaná dotace (Kč)]]=Tabulka2[[#This Row],[kontrola]],"ok","chyba")</f>
        <v>ok</v>
      </c>
      <c r="U31" s="24" t="s">
        <v>144</v>
      </c>
      <c r="V31" s="24" t="s">
        <v>26</v>
      </c>
    </row>
    <row r="32" spans="1:22" ht="30" x14ac:dyDescent="0.25">
      <c r="A32" s="14">
        <v>29</v>
      </c>
      <c r="B32" s="15" t="s">
        <v>100</v>
      </c>
      <c r="C32" s="16" t="s">
        <v>105</v>
      </c>
      <c r="D32" s="16" t="s">
        <v>23</v>
      </c>
      <c r="E32" s="25">
        <v>1589</v>
      </c>
      <c r="F32" s="26" t="s">
        <v>106</v>
      </c>
      <c r="G32" s="30" t="s">
        <v>149</v>
      </c>
      <c r="H32" s="18">
        <v>6</v>
      </c>
      <c r="I32" s="18">
        <v>1</v>
      </c>
      <c r="J32" s="18">
        <v>1</v>
      </c>
      <c r="K32" s="18">
        <v>8</v>
      </c>
      <c r="L32" s="18">
        <f>Tabulka2[[#This Row],[2.3]]+Tabulka2[[#This Row],[2.2]]+Tabulka2[[#This Row],[2.1]]+Tabulka2[[#This Row],[1.1]]</f>
        <v>16</v>
      </c>
      <c r="M32" s="19">
        <v>749012</v>
      </c>
      <c r="N32" s="20">
        <f t="shared" si="0"/>
        <v>0.66741253811687928</v>
      </c>
      <c r="O32" s="21" t="str">
        <f>IF(Tabulka2[[#This Row],[podíl dotace na CUN (%)]]&gt;75,"chyba","ok")</f>
        <v>ok</v>
      </c>
      <c r="P32" s="22">
        <v>499900</v>
      </c>
      <c r="Q32" s="23" t="str">
        <f>IF(Tabulka2[[#This Row],[požadovaná dotace (Kč)]]&lt;50000,"chyba","ok")</f>
        <v>ok</v>
      </c>
      <c r="R32" s="23" t="str">
        <f>IF(Tabulka2[[#This Row],[požadovaná dotace (Kč)]]&gt;500000,"chyba","ok")</f>
        <v>ok</v>
      </c>
      <c r="S32" s="23">
        <f>FLOOR(Tabulka2[[#This Row],[požadovaná dotace (Kč)]],100)</f>
        <v>499900</v>
      </c>
      <c r="T32" s="23" t="str">
        <f>IF(Tabulka2[[#This Row],[požadovaná dotace (Kč)]]=Tabulka2[[#This Row],[kontrola]],"ok","chyba")</f>
        <v>ok</v>
      </c>
      <c r="U32" s="24" t="s">
        <v>144</v>
      </c>
      <c r="V32" s="24" t="s">
        <v>26</v>
      </c>
    </row>
    <row r="33" spans="1:22" x14ac:dyDescent="0.25">
      <c r="A33" s="14">
        <v>30</v>
      </c>
      <c r="B33" s="15" t="s">
        <v>92</v>
      </c>
      <c r="C33" s="16" t="s">
        <v>93</v>
      </c>
      <c r="D33" s="16" t="s">
        <v>23</v>
      </c>
      <c r="E33" s="25">
        <v>1075</v>
      </c>
      <c r="F33" s="26" t="s">
        <v>94</v>
      </c>
      <c r="G33" s="30" t="s">
        <v>95</v>
      </c>
      <c r="H33" s="18">
        <v>4</v>
      </c>
      <c r="I33" s="18">
        <v>2</v>
      </c>
      <c r="J33" s="18">
        <v>1</v>
      </c>
      <c r="K33" s="18">
        <v>8</v>
      </c>
      <c r="L33" s="18">
        <f>Tabulka2[[#This Row],[2.3]]+Tabulka2[[#This Row],[2.2]]+Tabulka2[[#This Row],[2.1]]+Tabulka2[[#This Row],[1.1]]</f>
        <v>15</v>
      </c>
      <c r="M33" s="19">
        <v>636971</v>
      </c>
      <c r="N33" s="20">
        <f t="shared" si="0"/>
        <v>0.74524585891665396</v>
      </c>
      <c r="O33" s="21" t="str">
        <f>IF(Tabulka2[[#This Row],[podíl dotace na CUN (%)]]&gt;75,"chyba","ok")</f>
        <v>ok</v>
      </c>
      <c r="P33" s="22">
        <v>474700</v>
      </c>
      <c r="Q33" s="23" t="str">
        <f>IF(Tabulka2[[#This Row],[požadovaná dotace (Kč)]]&lt;50000,"chyba","ok")</f>
        <v>ok</v>
      </c>
      <c r="R33" s="23" t="str">
        <f>IF(Tabulka2[[#This Row],[požadovaná dotace (Kč)]]&gt;500000,"chyba","ok")</f>
        <v>ok</v>
      </c>
      <c r="S33" s="23">
        <f>FLOOR(Tabulka2[[#This Row],[požadovaná dotace (Kč)]],100)</f>
        <v>474700</v>
      </c>
      <c r="T33" s="23" t="str">
        <f>IF(Tabulka2[[#This Row],[požadovaná dotace (Kč)]]=Tabulka2[[#This Row],[kontrola]],"ok","chyba")</f>
        <v>ok</v>
      </c>
      <c r="U33" s="24" t="s">
        <v>144</v>
      </c>
      <c r="V33" s="24" t="s">
        <v>26</v>
      </c>
    </row>
    <row r="34" spans="1:22" x14ac:dyDescent="0.25">
      <c r="A34" s="32"/>
      <c r="B34" s="33"/>
      <c r="C34" s="27"/>
      <c r="D34" s="27"/>
      <c r="E34" s="28"/>
      <c r="F34" s="29"/>
      <c r="G34" s="31"/>
      <c r="H34" s="34"/>
      <c r="I34" s="35"/>
      <c r="J34" s="35"/>
      <c r="K34" s="35"/>
      <c r="L34" s="35"/>
      <c r="M34" s="36">
        <f>SUM(M4:M33)</f>
        <v>17502823</v>
      </c>
      <c r="N34" s="37"/>
      <c r="O34" s="38"/>
      <c r="P34" s="39">
        <f>SUM(P4:P33)</f>
        <v>10894400</v>
      </c>
      <c r="Q34" s="40"/>
      <c r="R34" s="40"/>
      <c r="S34" s="40"/>
      <c r="T34" s="40"/>
      <c r="U34" s="41"/>
      <c r="V34" s="41"/>
    </row>
  </sheetData>
  <pageMargins left="0.7" right="0.7" top="0.78740157499999996" bottom="0.78740157499999996" header="0.3" footer="0.3"/>
  <pageSetup paperSize="9" scale="40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KUMSK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Tichá Pavla</dc:creator>
  <cp:lastModifiedBy>Tichá Pavla</cp:lastModifiedBy>
  <cp:lastPrinted>2015-10-20T09:07:29Z</cp:lastPrinted>
  <dcterms:created xsi:type="dcterms:W3CDTF">2015-07-23T08:47:28Z</dcterms:created>
  <dcterms:modified xsi:type="dcterms:W3CDTF">2017-03-01T11:21:32Z</dcterms:modified>
</cp:coreProperties>
</file>