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9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6/11 - MAT do ZK/2MAT do ZK-k odevzdání/"/>
    </mc:Choice>
  </mc:AlternateContent>
  <xr:revisionPtr revIDLastSave="3884" documentId="8_{E7F90F53-9612-4AD0-B7FF-F04272D2DDCB}" xr6:coauthVersionLast="47" xr6:coauthVersionMax="47" xr10:uidLastSave="{5995E4E5-5768-48BA-8524-41374ABA579A}"/>
  <bookViews>
    <workbookView xWindow="28680" yWindow="-120" windowWidth="29040" windowHeight="15720" tabRatio="903" xr2:uid="{00000000-000D-0000-FFFF-FFFF00000000}"/>
  </bookViews>
  <sheets>
    <sheet name="OBSAH" sheetId="2" r:id="rId1"/>
    <sheet name="Dotační programy" sheetId="25" r:id="rId2"/>
    <sheet name="Individuální dotace" sheetId="50" r:id="rId3"/>
    <sheet name="Akce reprodukce majetku kraje" sheetId="53" r:id="rId4"/>
    <sheet name="Akce spolufin. z evr.fin.zdrojů" sheetId="51" r:id="rId5"/>
    <sheet name="Akce fin. z úvěrových zdrojů" sheetId="55" r:id="rId6"/>
    <sheet name="Přehled příjmů 2026" sheetId="54" r:id="rId7"/>
    <sheet name="Graf 1. Rozpočet 2022-2026" sheetId="9" r:id="rId8"/>
    <sheet name="Zdrojová data I.s" sheetId="10" state="hidden" r:id="rId9"/>
    <sheet name="Graf 2. Příjmy 2019-2023" sheetId="11" state="hidden" r:id="rId10"/>
    <sheet name="Graf 3. Výdaje B+K 2019-2023" sheetId="12" state="hidden" r:id="rId11"/>
    <sheet name="Zdrojová data II. a III. s" sheetId="13" state="hidden" r:id="rId12"/>
    <sheet name="Graf 2. Příjmy 2026" sheetId="14" r:id="rId13"/>
    <sheet name="Zdrojová data IV." sheetId="15" state="hidden" r:id="rId14"/>
    <sheet name="Graf 3. Výdaje 2026" sheetId="16" r:id="rId15"/>
    <sheet name="Graf 4. Výdaje EU 2026" sheetId="17" r:id="rId16"/>
    <sheet name="Zdrojová data V.a VI." sheetId="18" state="hidden" r:id="rId17"/>
  </sheets>
  <externalReferences>
    <externalReference r:id="rId18"/>
    <externalReference r:id="rId19"/>
    <externalReference r:id="rId20"/>
  </externalReferences>
  <definedNames>
    <definedName name="_xlnm._FilterDatabase" localSheetId="5" hidden="1">'Akce fin. z úvěrových zdrojů'!$A$4:$M$71</definedName>
    <definedName name="_xlnm._FilterDatabase" localSheetId="3" hidden="1">'Akce reprodukce majetku kraje'!$B$3:$Q$241</definedName>
    <definedName name="_xlnm._FilterDatabase" localSheetId="6" hidden="1">'Přehled příjmů 2026'!$A$19:$D$53</definedName>
    <definedName name="DF_GRID_1" localSheetId="5">#REF!</definedName>
    <definedName name="DF_GRID_1" localSheetId="3">#REF!</definedName>
    <definedName name="DF_GRID_1" localSheetId="4">#REF!</definedName>
    <definedName name="DF_GRID_1" localSheetId="6">#REF!</definedName>
    <definedName name="DF_GRID_1">#REF!</definedName>
    <definedName name="DF_GRID_2" localSheetId="5">#REF!</definedName>
    <definedName name="DF_GRID_2" localSheetId="3">#REF!</definedName>
    <definedName name="DF_GRID_2" localSheetId="4">#REF!</definedName>
    <definedName name="DF_GRID_2" localSheetId="6">#REF!</definedName>
    <definedName name="DF_GRID_2">#REF!</definedName>
    <definedName name="DF_GRID_3" localSheetId="5">#REF!</definedName>
    <definedName name="DF_GRID_3" localSheetId="3">#REF!</definedName>
    <definedName name="DF_GRID_3" localSheetId="4">#REF!</definedName>
    <definedName name="DF_GRID_3" localSheetId="6">#REF!</definedName>
    <definedName name="DF_GRID_3">#REF!</definedName>
    <definedName name="j" localSheetId="3">#REF!</definedName>
    <definedName name="j" localSheetId="4">#REF!</definedName>
    <definedName name="j" localSheetId="6">#REF!</definedName>
    <definedName name="j">#REF!</definedName>
    <definedName name="kurz" localSheetId="5">[1]rozhodnutí!$N$31</definedName>
    <definedName name="kurz" localSheetId="3">[2]rozhodnutí!$N$31</definedName>
    <definedName name="kurz" localSheetId="4">[1]rozhodnutí!$N$31</definedName>
    <definedName name="kurz" localSheetId="6">[2]rozhodnutí!$N$31</definedName>
    <definedName name="kurz">[3]rozhodnutí!$N$31</definedName>
    <definedName name="kurz2" localSheetId="3">#REF!</definedName>
    <definedName name="kurz2" localSheetId="4">#REF!</definedName>
    <definedName name="kurz2" localSheetId="6">#REF!</definedName>
    <definedName name="kurz2">#REF!</definedName>
    <definedName name="_xlnm.Print_Titles" localSheetId="5">'Akce fin. z úvěrových zdrojů'!$2:$4</definedName>
    <definedName name="_xlnm.Print_Titles" localSheetId="3">'Akce reprodukce majetku kraje'!$3:$4</definedName>
    <definedName name="_xlnm.Print_Titles" localSheetId="4">'Akce spolufin. z evr.fin.zdrojů'!$2:$4</definedName>
    <definedName name="_xlnm.Print_Titles" localSheetId="1">'Dotační programy'!$2:$2</definedName>
    <definedName name="_xlnm.Print_Titles" localSheetId="2">'Individuální dotace'!$2:$2</definedName>
    <definedName name="_xlnm.Print_Titles" localSheetId="6">'Přehled příjmů 2026'!$4:$4</definedName>
    <definedName name="_xlnm.Print_Area" localSheetId="5">'Akce fin. z úvěrových zdrojů'!$A$1:$J$77</definedName>
    <definedName name="_xlnm.Print_Area" localSheetId="3">'Akce reprodukce majetku kraje'!$A$1:$Q$243</definedName>
    <definedName name="_xlnm.Print_Area" localSheetId="4">'Akce spolufin. z evr.fin.zdrojů'!$A$1:$L$131</definedName>
    <definedName name="_xlnm.Print_Area" localSheetId="1">'Dotační programy'!$A$1:$G$91</definedName>
    <definedName name="_xlnm.Print_Area" localSheetId="2">'Individuální dotace'!$A$1:$G$84</definedName>
    <definedName name="_xlnm.Print_Area" localSheetId="6">'Přehled příjmů 2026'!$A$1:$D$176</definedName>
    <definedName name="SAPBEXhrIndnt" hidden="1">"Wide"</definedName>
    <definedName name="SAPsysID" hidden="1">"708C5W7SBKP804JT78WJ0JNKI"</definedName>
    <definedName name="SAPwbID" hidden="1">"ARS"</definedName>
    <definedName name="Z_14FC9820_EF8C_4D55_8881_D5E51DC559B3_.wvu.Cols" localSheetId="1" hidden="1">'Dotační programy'!#REF!</definedName>
    <definedName name="Z_14FC9820_EF8C_4D55_8881_D5E51DC559B3_.wvu.Cols" localSheetId="2" hidden="1">'Individuální dotace'!#REF!</definedName>
    <definedName name="Z_632980EE_AB4F_49FA_B8D9_C4F0628108CE_.wvu.Cols" localSheetId="8" hidden="1">'Zdrojová data I.s'!$B:$E</definedName>
    <definedName name="Z_632980EE_AB4F_49FA_B8D9_C4F0628108CE_.wvu.Cols" localSheetId="11" hidden="1">'Zdrojová data II. a III. s'!$B:$E</definedName>
    <definedName name="Z_632980EE_AB4F_49FA_B8D9_C4F0628108CE_.wvu.Cols" localSheetId="13" hidden="1">'Zdrojová data IV.'!$B:$I</definedName>
    <definedName name="Z_632980EE_AB4F_49FA_B8D9_C4F0628108CE_.wvu.Cols" localSheetId="16" hidden="1">'Zdrojová data V.a VI.'!$B:$I</definedName>
    <definedName name="Z_632980EE_AB4F_49FA_B8D9_C4F0628108CE_.wvu.Rows" localSheetId="8" hidden="1">'Zdrojová data I.s'!$17:$31</definedName>
    <definedName name="Z_632980EE_AB4F_49FA_B8D9_C4F0628108CE_.wvu.Rows" localSheetId="16" hidden="1">'Zdrojová data V.a VI.'!$12:$12,'Zdrojová data V.a VI.'!#REF!</definedName>
    <definedName name="Z_8135008D_FA09_47D0_A3D6_431443FF0074_.wvu.PrintArea" localSheetId="1" hidden="1">'Dotační programy'!$A$1:$G$89</definedName>
    <definedName name="Z_8135008D_FA09_47D0_A3D6_431443FF0074_.wvu.PrintArea" localSheetId="2" hidden="1">'Individuální dotace'!$A$1:$G$84</definedName>
    <definedName name="Z_816DCA7E_FC41_44AE_85AF_FE12F0BC4BE0_.wvu.PrintArea" localSheetId="1" hidden="1">'Dotační programy'!$A$1:$G$89</definedName>
    <definedName name="Z_816DCA7E_FC41_44AE_85AF_FE12F0BC4BE0_.wvu.PrintArea" localSheetId="2" hidden="1">'Individuální dotace'!$A$1:$G$84</definedName>
    <definedName name="Z_8DF5934D_271D_4996_8FBD_8BBE47175559_.wvu.Cols" localSheetId="8" hidden="1">'Zdrojová data I.s'!$B:$E</definedName>
    <definedName name="Z_8DF5934D_271D_4996_8FBD_8BBE47175559_.wvu.Cols" localSheetId="11" hidden="1">'Zdrojová data II. a III. s'!$B:$E</definedName>
    <definedName name="Z_8DF5934D_271D_4996_8FBD_8BBE47175559_.wvu.Cols" localSheetId="13" hidden="1">'Zdrojová data IV.'!$B:$M</definedName>
    <definedName name="Z_8DF5934D_271D_4996_8FBD_8BBE47175559_.wvu.Cols" localSheetId="16" hidden="1">'Zdrojová data V.a VI.'!$B:$M</definedName>
    <definedName name="Z_8DF5934D_271D_4996_8FBD_8BBE47175559_.wvu.PrintArea" localSheetId="1" hidden="1">'Dotační programy'!$A$1:$G$89</definedName>
    <definedName name="Z_8DF5934D_271D_4996_8FBD_8BBE47175559_.wvu.PrintArea" localSheetId="2" hidden="1">'Individuální dotace'!$A$1:$G$84</definedName>
    <definedName name="Z_8DF5934D_271D_4996_8FBD_8BBE47175559_.wvu.Rows" localSheetId="8" hidden="1">'Zdrojová data I.s'!$17:$31</definedName>
    <definedName name="Z_8DF5934D_271D_4996_8FBD_8BBE47175559_.wvu.Rows" localSheetId="16" hidden="1">'Zdrojová data V.a VI.'!$12:$12,'Zdrojová data V.a VI.'!#REF!</definedName>
    <definedName name="Z_AE6F0D81_F630_472F_8BD4_EE2E1E40DF28_.wvu.PrintArea" localSheetId="1" hidden="1">'Dotační programy'!$A$1:$G$89</definedName>
    <definedName name="Z_AE6F0D81_F630_472F_8BD4_EE2E1E40DF28_.wvu.PrintArea" localSheetId="2" hidden="1">'Individuální dotace'!$A$1:$G$84</definedName>
    <definedName name="Z_AF65B0D2_A89B_4D75_B4AE_5BFEE1615BA9_.wvu.PrintArea" localSheetId="1" hidden="1">'Dotační programy'!$A$1:$G$89</definedName>
    <definedName name="Z_AF65B0D2_A89B_4D75_B4AE_5BFEE1615BA9_.wvu.PrintArea" localSheetId="2" hidden="1">'Individuální dotace'!$A$1:$G$84</definedName>
    <definedName name="Z_C49FCFC9_CF51_484E_9F6E_E5FACC7A48A4_.wvu.Cols" localSheetId="1" hidden="1">'Dotační programy'!#REF!</definedName>
    <definedName name="Z_C49FCFC9_CF51_484E_9F6E_E5FACC7A48A4_.wvu.Cols" localSheetId="2" hidden="1">'Individuální dotace'!#REF!</definedName>
    <definedName name="Z_EFAD90BE_EFFB_4F0D_9A95_6915124B8751_.wvu.Cols" localSheetId="8" hidden="1">'Zdrojová data I.s'!$B:$E</definedName>
    <definedName name="Z_EFAD90BE_EFFB_4F0D_9A95_6915124B8751_.wvu.Cols" localSheetId="11" hidden="1">'Zdrojová data II. a III. s'!$B:$E</definedName>
    <definedName name="Z_EFAD90BE_EFFB_4F0D_9A95_6915124B8751_.wvu.Cols" localSheetId="13" hidden="1">'Zdrojová data IV.'!$B:$M</definedName>
    <definedName name="Z_EFAD90BE_EFFB_4F0D_9A95_6915124B8751_.wvu.Cols" localSheetId="16" hidden="1">'Zdrojová data V.a VI.'!$B:$M</definedName>
    <definedName name="Z_EFAD90BE_EFFB_4F0D_9A95_6915124B8751_.wvu.Rows" localSheetId="8" hidden="1">'Zdrojová data I.s'!$17:$31</definedName>
    <definedName name="Z_EFAD90BE_EFFB_4F0D_9A95_6915124B8751_.wvu.Rows" localSheetId="16" hidden="1">'Zdrojová data V.a VI.'!$12:$12,'Zdrojová data V.a VI.'!#REF!</definedName>
    <definedName name="Z_F55F3396_F003_4C77_BF1B_160F1F658C4B_.wvu.Cols" localSheetId="1" hidden="1">'Dotační programy'!#REF!</definedName>
    <definedName name="Z_F55F3396_F003_4C77_BF1B_160F1F658C4B_.wvu.Cols" localSheetId="2" hidden="1">'Individuální dotace'!#REF!</definedName>
    <definedName name="Z_F55F3396_F003_4C77_BF1B_160F1F658C4B_.wvu.PrintArea" localSheetId="1" hidden="1">'Dotační programy'!$B$1:$H$89</definedName>
    <definedName name="Z_F55F3396_F003_4C77_BF1B_160F1F658C4B_.wvu.PrintArea" localSheetId="2" hidden="1">'Individuální dotace'!$B$1:$H$84</definedName>
    <definedName name="Z_FE857634_B83D_4669_BE72_6E5297B7F9FE_.wvu.Rows" localSheetId="8" hidden="1">'Zdrojová data I.s'!$17:$31</definedName>
    <definedName name="Z_FFF09864_B75B_45CC_8A23_7ED56E2D3858_.wvu.PrintArea" localSheetId="1" hidden="1">'Dotační programy'!$A$1:$G$89</definedName>
    <definedName name="Z_FFF09864_B75B_45CC_8A23_7ED56E2D3858_.wvu.PrintArea" localSheetId="2" hidden="1">'Individuální dotace'!$A$1:$G$84</definedName>
    <definedName name="zzzz" localSheetId="3">#REF!</definedName>
    <definedName name="zzzz" localSheetId="4">#REF!</definedName>
    <definedName name="zzzz" localSheetId="6">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55" l="1"/>
  <c r="I75" i="55"/>
  <c r="H75" i="55"/>
  <c r="G75" i="55"/>
  <c r="F75" i="55"/>
  <c r="E75" i="55"/>
  <c r="J70" i="55"/>
  <c r="I70" i="55"/>
  <c r="H70" i="55"/>
  <c r="G70" i="55"/>
  <c r="F70" i="55"/>
  <c r="E70" i="55"/>
  <c r="J67" i="55"/>
  <c r="I67" i="55"/>
  <c r="H67" i="55"/>
  <c r="G67" i="55"/>
  <c r="F67" i="55"/>
  <c r="E67" i="55"/>
  <c r="J64" i="55"/>
  <c r="I64" i="55"/>
  <c r="H64" i="55"/>
  <c r="G64" i="55"/>
  <c r="F64" i="55"/>
  <c r="E64" i="55"/>
  <c r="J41" i="55"/>
  <c r="I41" i="55"/>
  <c r="H41" i="55"/>
  <c r="G41" i="55"/>
  <c r="F41" i="55"/>
  <c r="E41" i="55"/>
  <c r="J30" i="55"/>
  <c r="I30" i="55"/>
  <c r="H30" i="55"/>
  <c r="G30" i="55"/>
  <c r="F30" i="55"/>
  <c r="E30" i="55"/>
  <c r="J20" i="55"/>
  <c r="I20" i="55"/>
  <c r="H20" i="55"/>
  <c r="G20" i="55"/>
  <c r="F20" i="55"/>
  <c r="E20" i="55"/>
  <c r="J17" i="55"/>
  <c r="I17" i="55"/>
  <c r="H17" i="55"/>
  <c r="G17" i="55"/>
  <c r="G71" i="55" s="1"/>
  <c r="G77" i="55" s="1"/>
  <c r="F17" i="55"/>
  <c r="E17" i="55"/>
  <c r="E71" i="55" s="1"/>
  <c r="E77" i="55" s="1"/>
  <c r="H71" i="55" l="1"/>
  <c r="H77" i="55" s="1"/>
  <c r="F71" i="55"/>
  <c r="F77" i="55" s="1"/>
  <c r="I71" i="55"/>
  <c r="I77" i="55" s="1"/>
  <c r="J71" i="55"/>
  <c r="J77" i="55" s="1"/>
  <c r="C174" i="54" l="1"/>
  <c r="C60" i="54"/>
  <c r="C176" i="54" s="1"/>
  <c r="C53" i="54"/>
  <c r="C15" i="54"/>
  <c r="P238" i="53" l="1"/>
  <c r="O238" i="53"/>
  <c r="N238" i="53"/>
  <c r="M238" i="53"/>
  <c r="L238" i="53"/>
  <c r="K238" i="53"/>
  <c r="J238" i="53"/>
  <c r="I238" i="53"/>
  <c r="H238" i="53"/>
  <c r="P203" i="53"/>
  <c r="O203" i="53"/>
  <c r="N203" i="53"/>
  <c r="M203" i="53"/>
  <c r="L203" i="53"/>
  <c r="K203" i="53"/>
  <c r="J203" i="53"/>
  <c r="I203" i="53"/>
  <c r="H203" i="53"/>
  <c r="I85" i="53"/>
  <c r="J85" i="53"/>
  <c r="K85" i="53"/>
  <c r="L85" i="53"/>
  <c r="M85" i="53"/>
  <c r="N85" i="53"/>
  <c r="O85" i="53"/>
  <c r="P85" i="53"/>
  <c r="H85" i="53"/>
  <c r="I74" i="53"/>
  <c r="J74" i="53"/>
  <c r="K74" i="53"/>
  <c r="L74" i="53"/>
  <c r="M74" i="53"/>
  <c r="N74" i="53"/>
  <c r="O74" i="53"/>
  <c r="P74" i="53"/>
  <c r="H74" i="53"/>
  <c r="I49" i="53"/>
  <c r="J49" i="53"/>
  <c r="K49" i="53"/>
  <c r="L49" i="53"/>
  <c r="M49" i="53"/>
  <c r="N49" i="53"/>
  <c r="O49" i="53"/>
  <c r="P49" i="53"/>
  <c r="H49" i="53"/>
  <c r="AA12" i="10" l="1"/>
  <c r="Q16" i="10"/>
  <c r="Z11" i="10" l="1"/>
  <c r="Y11" i="10" l="1"/>
  <c r="AA9" i="10" l="1"/>
  <c r="AA14" i="10" s="1"/>
  <c r="AN6" i="18"/>
  <c r="AN5" i="18" s="1"/>
  <c r="AN8" i="18"/>
  <c r="AN21" i="18"/>
  <c r="AO32" i="18" s="1"/>
  <c r="AN14" i="15"/>
  <c r="AN11" i="15"/>
  <c r="AO3" i="15" s="1"/>
  <c r="AO26" i="18" l="1"/>
  <c r="AO24" i="18"/>
  <c r="AO29" i="18"/>
  <c r="AO23" i="18"/>
  <c r="AO28" i="18"/>
  <c r="AO27" i="18"/>
  <c r="AO22" i="18"/>
  <c r="AO25" i="18"/>
  <c r="AO33" i="18"/>
  <c r="AO31" i="18"/>
  <c r="AO30" i="18"/>
  <c r="AN15" i="18"/>
  <c r="AO6" i="18" s="1"/>
  <c r="AO9" i="15"/>
  <c r="AO6" i="15"/>
  <c r="AO2" i="15"/>
  <c r="AO8" i="15"/>
  <c r="AO7" i="15"/>
  <c r="AO5" i="15"/>
  <c r="AO4" i="15"/>
  <c r="AO5" i="18" l="1"/>
  <c r="AO10" i="18"/>
  <c r="AO9" i="18"/>
  <c r="AO4" i="18"/>
  <c r="AO12" i="18"/>
  <c r="AO2" i="18"/>
  <c r="AO13" i="18"/>
  <c r="AO8" i="18"/>
  <c r="AO7" i="18"/>
  <c r="AO11" i="18"/>
  <c r="AO3" i="18"/>
  <c r="P241" i="53" l="1"/>
  <c r="O241" i="53"/>
  <c r="N241" i="53"/>
  <c r="M241" i="53"/>
  <c r="L241" i="53"/>
  <c r="K241" i="53"/>
  <c r="J241" i="53"/>
  <c r="I241" i="53"/>
  <c r="H241" i="53"/>
  <c r="P57" i="53"/>
  <c r="O57" i="53"/>
  <c r="N57" i="53"/>
  <c r="M57" i="53"/>
  <c r="L57" i="53"/>
  <c r="K57" i="53"/>
  <c r="J57" i="53"/>
  <c r="I57" i="53"/>
  <c r="H57" i="53"/>
  <c r="P12" i="53"/>
  <c r="O12" i="53"/>
  <c r="N12" i="53"/>
  <c r="M12" i="53"/>
  <c r="L12" i="53"/>
  <c r="K12" i="53"/>
  <c r="J12" i="53"/>
  <c r="I12" i="53"/>
  <c r="H12" i="53"/>
  <c r="P8" i="53"/>
  <c r="O8" i="53"/>
  <c r="N8" i="53"/>
  <c r="M8" i="53"/>
  <c r="L8" i="53"/>
  <c r="K8" i="53"/>
  <c r="J8" i="53"/>
  <c r="I8" i="53"/>
  <c r="H8" i="53"/>
  <c r="H243" i="53" l="1"/>
  <c r="J243" i="53"/>
  <c r="K243" i="53"/>
  <c r="P243" i="53"/>
  <c r="L243" i="53"/>
  <c r="M243" i="53"/>
  <c r="N243" i="53"/>
  <c r="O243" i="53"/>
  <c r="I243" i="53"/>
  <c r="K129" i="51" l="1"/>
  <c r="J129" i="51"/>
  <c r="I129" i="51"/>
  <c r="H129" i="51"/>
  <c r="G129" i="51"/>
  <c r="F129" i="51"/>
  <c r="E129" i="51"/>
  <c r="E131" i="51" s="1"/>
  <c r="D129" i="51"/>
  <c r="C129" i="51"/>
  <c r="K102" i="51"/>
  <c r="J102" i="51"/>
  <c r="I102" i="51"/>
  <c r="H102" i="51"/>
  <c r="G102" i="51"/>
  <c r="F102" i="51"/>
  <c r="E102" i="51"/>
  <c r="D102" i="51"/>
  <c r="C102" i="51"/>
  <c r="K97" i="51"/>
  <c r="J97" i="51"/>
  <c r="J131" i="51" s="1"/>
  <c r="I97" i="51"/>
  <c r="I131" i="51" s="1"/>
  <c r="H97" i="51"/>
  <c r="H131" i="51" s="1"/>
  <c r="G97" i="51"/>
  <c r="G131" i="51" s="1"/>
  <c r="F97" i="51"/>
  <c r="F131" i="51" s="1"/>
  <c r="E97" i="51"/>
  <c r="D97" i="51"/>
  <c r="C97" i="51"/>
  <c r="C131" i="51" s="1"/>
  <c r="K94" i="51"/>
  <c r="J94" i="51"/>
  <c r="I94" i="51"/>
  <c r="H94" i="51"/>
  <c r="G94" i="51"/>
  <c r="F94" i="51"/>
  <c r="E94" i="51"/>
  <c r="D94" i="51"/>
  <c r="C94" i="51"/>
  <c r="K60" i="51"/>
  <c r="J60" i="51"/>
  <c r="I60" i="51"/>
  <c r="H60" i="51"/>
  <c r="G60" i="51"/>
  <c r="F60" i="51"/>
  <c r="E60" i="51"/>
  <c r="D60" i="51"/>
  <c r="C60" i="51"/>
  <c r="K41" i="51"/>
  <c r="J41" i="51"/>
  <c r="I41" i="51"/>
  <c r="H41" i="51"/>
  <c r="G41" i="51"/>
  <c r="F41" i="51"/>
  <c r="E41" i="51"/>
  <c r="D41" i="51"/>
  <c r="C41" i="51"/>
  <c r="K38" i="51"/>
  <c r="J38" i="51"/>
  <c r="I38" i="51"/>
  <c r="H38" i="51"/>
  <c r="G38" i="51"/>
  <c r="F38" i="51"/>
  <c r="E38" i="51"/>
  <c r="D38" i="51"/>
  <c r="C38" i="51"/>
  <c r="K30" i="51"/>
  <c r="J30" i="51"/>
  <c r="I30" i="51"/>
  <c r="H30" i="51"/>
  <c r="G30" i="51"/>
  <c r="F30" i="51"/>
  <c r="E30" i="51"/>
  <c r="D30" i="51"/>
  <c r="D131" i="51" s="1"/>
  <c r="C30" i="51"/>
  <c r="K19" i="51"/>
  <c r="J19" i="51"/>
  <c r="I19" i="51"/>
  <c r="H19" i="51"/>
  <c r="G19" i="51"/>
  <c r="F19" i="51"/>
  <c r="E19" i="51"/>
  <c r="D19" i="51"/>
  <c r="C19" i="51"/>
  <c r="K16" i="51"/>
  <c r="J16" i="51"/>
  <c r="I16" i="51"/>
  <c r="H16" i="51"/>
  <c r="G16" i="51"/>
  <c r="F16" i="51"/>
  <c r="E16" i="51"/>
  <c r="D16" i="51"/>
  <c r="C16" i="51"/>
  <c r="G68" i="50"/>
  <c r="F57" i="50"/>
  <c r="G48" i="50"/>
  <c r="G41" i="50"/>
  <c r="F10" i="50"/>
  <c r="E10" i="50"/>
  <c r="D10" i="50"/>
  <c r="C10" i="50"/>
  <c r="G9" i="50"/>
  <c r="K131" i="51" l="1"/>
  <c r="C69" i="50"/>
  <c r="C62" i="50"/>
  <c r="C57" i="50"/>
  <c r="C47" i="50"/>
  <c r="C43" i="50"/>
  <c r="C37" i="50"/>
  <c r="C31" i="50"/>
  <c r="C28" i="50"/>
  <c r="C22" i="50"/>
  <c r="C4" i="50"/>
  <c r="F5" i="25"/>
  <c r="E5" i="25"/>
  <c r="D5" i="25"/>
  <c r="C5" i="25"/>
  <c r="G67" i="25"/>
  <c r="F63" i="25"/>
  <c r="E63" i="25"/>
  <c r="D63" i="25"/>
  <c r="C63" i="25"/>
  <c r="G54" i="25"/>
  <c r="G39" i="25"/>
  <c r="G38" i="25"/>
  <c r="G35" i="25"/>
  <c r="F32" i="25"/>
  <c r="E32" i="25"/>
  <c r="D32" i="25"/>
  <c r="C32" i="25"/>
  <c r="G25" i="25"/>
  <c r="G27" i="25"/>
  <c r="C70" i="50" l="1"/>
  <c r="G20" i="25"/>
  <c r="G17" i="25"/>
  <c r="C77" i="25"/>
  <c r="C69" i="25"/>
  <c r="C56" i="25"/>
  <c r="C46" i="25"/>
  <c r="C15" i="25"/>
  <c r="E57" i="50"/>
  <c r="D57" i="50"/>
  <c r="C78" i="25" l="1"/>
  <c r="G67" i="50" l="1"/>
  <c r="G56" i="50"/>
  <c r="F47" i="50"/>
  <c r="E47" i="50"/>
  <c r="D47" i="50"/>
  <c r="F31" i="50"/>
  <c r="F77" i="50" s="1"/>
  <c r="E31" i="50"/>
  <c r="E77" i="50" s="1"/>
  <c r="D31" i="50"/>
  <c r="D77" i="50" s="1"/>
  <c r="C77" i="50"/>
  <c r="F22" i="50"/>
  <c r="F75" i="50" s="1"/>
  <c r="E22" i="50"/>
  <c r="E75" i="50" s="1"/>
  <c r="D22" i="50"/>
  <c r="D75" i="50" s="1"/>
  <c r="C75" i="50"/>
  <c r="G55" i="50"/>
  <c r="G54" i="50"/>
  <c r="G53" i="50"/>
  <c r="G40" i="50"/>
  <c r="G39" i="50"/>
  <c r="G38" i="50"/>
  <c r="G8" i="50"/>
  <c r="G35" i="50"/>
  <c r="G34" i="50"/>
  <c r="G33" i="50"/>
  <c r="G32" i="50"/>
  <c r="G29" i="50"/>
  <c r="F28" i="50"/>
  <c r="G24" i="50"/>
  <c r="G77" i="50" l="1"/>
  <c r="G75" i="50"/>
  <c r="G31" i="50"/>
  <c r="G20" i="50" l="1"/>
  <c r="G19" i="50"/>
  <c r="G18" i="50"/>
  <c r="G17" i="50"/>
  <c r="G16" i="50"/>
  <c r="G15" i="50"/>
  <c r="G14" i="50"/>
  <c r="G13" i="50"/>
  <c r="G12" i="50"/>
  <c r="G5" i="50"/>
  <c r="F74" i="50"/>
  <c r="E74" i="50"/>
  <c r="C74" i="50"/>
  <c r="D74" i="50"/>
  <c r="G6" i="50"/>
  <c r="G7" i="50"/>
  <c r="G11" i="50"/>
  <c r="F69" i="50"/>
  <c r="E69" i="50"/>
  <c r="D69" i="50"/>
  <c r="G66" i="50"/>
  <c r="G65" i="50"/>
  <c r="G64" i="50"/>
  <c r="G63" i="50"/>
  <c r="F62" i="50"/>
  <c r="F82" i="50" s="1"/>
  <c r="E62" i="50"/>
  <c r="E82" i="50" s="1"/>
  <c r="D62" i="50"/>
  <c r="D82" i="50" s="1"/>
  <c r="G60" i="50"/>
  <c r="G59" i="50"/>
  <c r="G58" i="50"/>
  <c r="F81" i="50"/>
  <c r="E81" i="50"/>
  <c r="D81" i="50"/>
  <c r="C81" i="50"/>
  <c r="G52" i="50"/>
  <c r="G51" i="50"/>
  <c r="G49" i="50"/>
  <c r="F80" i="50"/>
  <c r="E80" i="50"/>
  <c r="D80" i="50"/>
  <c r="C80" i="50"/>
  <c r="G44" i="50"/>
  <c r="F43" i="50"/>
  <c r="F79" i="50" s="1"/>
  <c r="C79" i="50"/>
  <c r="E43" i="50"/>
  <c r="E79" i="50" s="1"/>
  <c r="D43" i="50"/>
  <c r="D79" i="50" s="1"/>
  <c r="F37" i="50"/>
  <c r="C78" i="50"/>
  <c r="E37" i="50"/>
  <c r="E78" i="50" s="1"/>
  <c r="D37" i="50"/>
  <c r="D78" i="50" s="1"/>
  <c r="E28" i="50"/>
  <c r="E76" i="50" s="1"/>
  <c r="C76" i="50"/>
  <c r="D28" i="50"/>
  <c r="D76" i="50" s="1"/>
  <c r="G23" i="50"/>
  <c r="F4" i="50"/>
  <c r="F73" i="50" s="1"/>
  <c r="E4" i="50"/>
  <c r="E73" i="50" s="1"/>
  <c r="D4" i="50"/>
  <c r="D73" i="50" s="1"/>
  <c r="C73" i="50"/>
  <c r="G3" i="50"/>
  <c r="E70" i="50" l="1"/>
  <c r="F70" i="50"/>
  <c r="D70" i="50"/>
  <c r="C82" i="50"/>
  <c r="G82" i="50" s="1"/>
  <c r="G74" i="50"/>
  <c r="F83" i="50"/>
  <c r="E83" i="50"/>
  <c r="E84" i="50" s="1"/>
  <c r="C83" i="50"/>
  <c r="D83" i="50"/>
  <c r="D84" i="50" s="1"/>
  <c r="G22" i="50"/>
  <c r="G80" i="50"/>
  <c r="G10" i="50"/>
  <c r="G57" i="50"/>
  <c r="G37" i="50"/>
  <c r="G28" i="50"/>
  <c r="G47" i="50"/>
  <c r="G73" i="50"/>
  <c r="G81" i="50"/>
  <c r="G79" i="50"/>
  <c r="F78" i="50"/>
  <c r="G78" i="50" s="1"/>
  <c r="G4" i="50"/>
  <c r="G62" i="50"/>
  <c r="F76" i="50"/>
  <c r="G76" i="50" s="1"/>
  <c r="G43" i="50"/>
  <c r="G69" i="50"/>
  <c r="C84" i="50" l="1"/>
  <c r="F84" i="50"/>
  <c r="G83" i="50"/>
  <c r="G70" i="50"/>
  <c r="G84" i="50" l="1"/>
  <c r="AJ5" i="18" l="1"/>
  <c r="AL15" i="18"/>
  <c r="AL21" i="18"/>
  <c r="AL14" i="15"/>
  <c r="AL11" i="15"/>
  <c r="AM23" i="18" l="1"/>
  <c r="AM4" i="18"/>
  <c r="AO15" i="18"/>
  <c r="AM9" i="15"/>
  <c r="AM32" i="18"/>
  <c r="AM28" i="18"/>
  <c r="AM27" i="18"/>
  <c r="AM33" i="18"/>
  <c r="AM26" i="18"/>
  <c r="AM31" i="18"/>
  <c r="AM25" i="18"/>
  <c r="AM30" i="18"/>
  <c r="AM24" i="18"/>
  <c r="AM22" i="18"/>
  <c r="AM29" i="18"/>
  <c r="AM12" i="18"/>
  <c r="AM11" i="18"/>
  <c r="AM10" i="18"/>
  <c r="AM8" i="18"/>
  <c r="AM9" i="18"/>
  <c r="AM6" i="18"/>
  <c r="AM2" i="18"/>
  <c r="AM5" i="18"/>
  <c r="AM3" i="18"/>
  <c r="AM13" i="18"/>
  <c r="AM4" i="15"/>
  <c r="AM3" i="15"/>
  <c r="AM2" i="15"/>
  <c r="AM8" i="15"/>
  <c r="AM7" i="15"/>
  <c r="AM6" i="15"/>
  <c r="AM5" i="15"/>
  <c r="Z14" i="10"/>
  <c r="AO21" i="18" l="1"/>
  <c r="AO11" i="15"/>
  <c r="G40" i="25" l="1"/>
  <c r="G41" i="25"/>
  <c r="G21" i="25"/>
  <c r="G28" i="25"/>
  <c r="D69" i="25"/>
  <c r="E69" i="25"/>
  <c r="AJ3" i="18"/>
  <c r="AJ8" i="15" l="1"/>
  <c r="AJ14" i="15" s="1"/>
  <c r="AJ21" i="18" l="1"/>
  <c r="AJ15" i="18"/>
  <c r="AJ11" i="15"/>
  <c r="Y14" i="13"/>
  <c r="Y5" i="13"/>
  <c r="AK32" i="18" l="1"/>
  <c r="AM21" i="18"/>
  <c r="AK9" i="15"/>
  <c r="AK5" i="18"/>
  <c r="AK6" i="18"/>
  <c r="AK8" i="18"/>
  <c r="AK9" i="18"/>
  <c r="AK4" i="18"/>
  <c r="AK22" i="18"/>
  <c r="AK34" i="18"/>
  <c r="AK27" i="18"/>
  <c r="AK33" i="18"/>
  <c r="AK26" i="18"/>
  <c r="AK28" i="18"/>
  <c r="AK31" i="18"/>
  <c r="AK25" i="18"/>
  <c r="AK30" i="18"/>
  <c r="AK24" i="18"/>
  <c r="AK29" i="18"/>
  <c r="AK23" i="18"/>
  <c r="AK6" i="15"/>
  <c r="AK7" i="15"/>
  <c r="AK8" i="15"/>
  <c r="AK2" i="15"/>
  <c r="AK4" i="15"/>
  <c r="AK5" i="15"/>
  <c r="AK3" i="15"/>
  <c r="AK2" i="18"/>
  <c r="AK13" i="18"/>
  <c r="AK3" i="18"/>
  <c r="AK12" i="18"/>
  <c r="AK11" i="18"/>
  <c r="AK10" i="18"/>
  <c r="AM15" i="18" l="1"/>
  <c r="AM11" i="15"/>
  <c r="E77" i="25" l="1"/>
  <c r="D77" i="25"/>
  <c r="F77" i="25" l="1"/>
  <c r="G76" i="25"/>
  <c r="G30" i="25" l="1"/>
  <c r="G31" i="25"/>
  <c r="X14" i="13" l="1"/>
  <c r="X5" i="13"/>
  <c r="AH14" i="15"/>
  <c r="AH11" i="15"/>
  <c r="AH21" i="18"/>
  <c r="AH15" i="18"/>
  <c r="D46" i="25"/>
  <c r="AI11" i="18" l="1"/>
  <c r="AI23" i="18"/>
  <c r="AI3" i="15"/>
  <c r="AK11" i="15"/>
  <c r="AI27" i="18"/>
  <c r="AI26" i="18"/>
  <c r="AI32" i="18"/>
  <c r="AI34" i="18"/>
  <c r="AI33" i="18"/>
  <c r="AI9" i="18"/>
  <c r="AI8" i="18"/>
  <c r="AI10" i="18"/>
  <c r="AI5" i="18"/>
  <c r="AI2" i="18"/>
  <c r="AI4" i="18"/>
  <c r="AI13" i="18"/>
  <c r="AI3" i="18"/>
  <c r="AI12" i="18"/>
  <c r="AI2" i="15"/>
  <c r="AI8" i="15"/>
  <c r="AI7" i="15"/>
  <c r="AI6" i="15"/>
  <c r="AI5" i="15"/>
  <c r="AI4" i="15"/>
  <c r="AI22" i="18"/>
  <c r="AI28" i="18"/>
  <c r="AI31" i="18"/>
  <c r="AI25" i="18"/>
  <c r="AI30" i="18"/>
  <c r="AI24" i="18"/>
  <c r="AI29" i="18"/>
  <c r="F56" i="25"/>
  <c r="E56" i="25"/>
  <c r="D56" i="25"/>
  <c r="AK15" i="18" l="1"/>
  <c r="AK21" i="18"/>
  <c r="G58" i="25"/>
  <c r="G59" i="25"/>
  <c r="G60" i="25"/>
  <c r="G45" i="25"/>
  <c r="AF21" i="18" l="1"/>
  <c r="AF15" i="18"/>
  <c r="AG26" i="18" l="1"/>
  <c r="AG10" i="18"/>
  <c r="AG32" i="18"/>
  <c r="AG31" i="18"/>
  <c r="AG25" i="18"/>
  <c r="AG23" i="18"/>
  <c r="AG28" i="18"/>
  <c r="AG34" i="18"/>
  <c r="AG27" i="18"/>
  <c r="AG30" i="18"/>
  <c r="AG24" i="18"/>
  <c r="AG29" i="18"/>
  <c r="AG22" i="18"/>
  <c r="AG33" i="18"/>
  <c r="AG9" i="18"/>
  <c r="AG8" i="18"/>
  <c r="AG2" i="18"/>
  <c r="AG4" i="18"/>
  <c r="AG13" i="18"/>
  <c r="AG3" i="18"/>
  <c r="AG11" i="18"/>
  <c r="AG5" i="18"/>
  <c r="AG12" i="18"/>
  <c r="AI21" i="18" l="1"/>
  <c r="AI15" i="18"/>
  <c r="AG21" i="18"/>
  <c r="AG15" i="18"/>
  <c r="AF14" i="15" l="1"/>
  <c r="AF11" i="15"/>
  <c r="AG7" i="15" l="1"/>
  <c r="AG5" i="15"/>
  <c r="AG6" i="15"/>
  <c r="AG4" i="15"/>
  <c r="AG3" i="15"/>
  <c r="AG2" i="15"/>
  <c r="AG8" i="15"/>
  <c r="W14" i="13"/>
  <c r="W5" i="13"/>
  <c r="AI11" i="15" l="1"/>
  <c r="AG11" i="15"/>
  <c r="F69" i="25" l="1"/>
  <c r="G36" i="25" l="1"/>
  <c r="AD21" i="18" l="1"/>
  <c r="AE23" i="18" s="1"/>
  <c r="AD15" i="18"/>
  <c r="AE5" i="18" s="1"/>
  <c r="AD14" i="15"/>
  <c r="AD11" i="15"/>
  <c r="AE8" i="15" s="1"/>
  <c r="AE7" i="15" l="1"/>
  <c r="AE6" i="15"/>
  <c r="AE5" i="15"/>
  <c r="AE4" i="15"/>
  <c r="AE3" i="15"/>
  <c r="AE2" i="15"/>
  <c r="AE22" i="18"/>
  <c r="AE27" i="18"/>
  <c r="AE28" i="18"/>
  <c r="AE33" i="18"/>
  <c r="AE26" i="18"/>
  <c r="AE34" i="18"/>
  <c r="AE31" i="18"/>
  <c r="AE25" i="18"/>
  <c r="AE30" i="18"/>
  <c r="AE24" i="18"/>
  <c r="AE29" i="18"/>
  <c r="AE4" i="18"/>
  <c r="AE8" i="18"/>
  <c r="AE2" i="18"/>
  <c r="AE13" i="18"/>
  <c r="AE3" i="18"/>
  <c r="AE12" i="18"/>
  <c r="AE11" i="18"/>
  <c r="AE10" i="18"/>
  <c r="AE9" i="18"/>
  <c r="AE11" i="15" l="1"/>
  <c r="AE21" i="18"/>
  <c r="AE15" i="18"/>
  <c r="V14" i="13"/>
  <c r="V5" i="13"/>
  <c r="G75" i="25" l="1"/>
  <c r="F15" i="25" l="1"/>
  <c r="D15" i="25"/>
  <c r="E15" i="25"/>
  <c r="G33" i="25" l="1"/>
  <c r="AB21" i="18" l="1"/>
  <c r="AB15" i="18"/>
  <c r="AC8" i="18" s="1"/>
  <c r="AC25" i="18" l="1"/>
  <c r="AC29" i="18"/>
  <c r="AC31" i="18"/>
  <c r="AC28" i="18"/>
  <c r="AC24" i="18"/>
  <c r="AC22" i="18"/>
  <c r="AC30" i="18"/>
  <c r="AC27" i="18"/>
  <c r="AC23" i="18"/>
  <c r="AC34" i="18"/>
  <c r="AC26" i="18"/>
  <c r="AC33" i="18"/>
  <c r="AC5" i="18"/>
  <c r="AC2" i="18"/>
  <c r="AC11" i="18"/>
  <c r="AC10" i="18"/>
  <c r="AC4" i="18"/>
  <c r="AC13" i="18"/>
  <c r="AC9" i="18"/>
  <c r="AC3" i="18"/>
  <c r="AC12" i="18"/>
  <c r="AC21" i="18" l="1"/>
  <c r="AC15" i="18"/>
  <c r="C84" i="25" l="1"/>
  <c r="F88" i="25"/>
  <c r="G73" i="25"/>
  <c r="G72" i="25"/>
  <c r="C87" i="25"/>
  <c r="G66" i="25"/>
  <c r="G65" i="25"/>
  <c r="G64" i="25"/>
  <c r="F86" i="25"/>
  <c r="E86" i="25"/>
  <c r="D86" i="25"/>
  <c r="G57" i="25"/>
  <c r="G56" i="25"/>
  <c r="E85" i="25"/>
  <c r="D85" i="25"/>
  <c r="C85" i="25"/>
  <c r="G55" i="25"/>
  <c r="G53" i="25"/>
  <c r="G52" i="25"/>
  <c r="G51" i="25"/>
  <c r="G50" i="25"/>
  <c r="G49" i="25"/>
  <c r="G48" i="25"/>
  <c r="G47" i="25"/>
  <c r="F46" i="25"/>
  <c r="F84" i="25" s="1"/>
  <c r="E46" i="25"/>
  <c r="E84" i="25" s="1"/>
  <c r="D84" i="25"/>
  <c r="F83" i="25"/>
  <c r="C83" i="25"/>
  <c r="E83" i="25"/>
  <c r="D83" i="25"/>
  <c r="F82" i="25"/>
  <c r="E82" i="25"/>
  <c r="D82" i="25"/>
  <c r="G8" i="25"/>
  <c r="G7" i="25"/>
  <c r="G6" i="25"/>
  <c r="F81" i="25"/>
  <c r="E81" i="25"/>
  <c r="D81" i="25"/>
  <c r="G3" i="25"/>
  <c r="E87" i="25" l="1"/>
  <c r="E78" i="25"/>
  <c r="D87" i="25"/>
  <c r="D78" i="25"/>
  <c r="F87" i="25"/>
  <c r="G87" i="25" s="1"/>
  <c r="F78" i="25"/>
  <c r="G78" i="25" s="1"/>
  <c r="G46" i="25"/>
  <c r="G15" i="25"/>
  <c r="G5" i="25"/>
  <c r="G63" i="25"/>
  <c r="G83" i="25"/>
  <c r="G84" i="25"/>
  <c r="G77" i="25"/>
  <c r="F85" i="25"/>
  <c r="G85" i="25" s="1"/>
  <c r="G32" i="25"/>
  <c r="D88" i="25"/>
  <c r="C81" i="25"/>
  <c r="G81" i="25" s="1"/>
  <c r="C82" i="25"/>
  <c r="G82" i="25" s="1"/>
  <c r="C86" i="25"/>
  <c r="G86" i="25" s="1"/>
  <c r="E88" i="25"/>
  <c r="C88" i="25"/>
  <c r="G88" i="25" s="1"/>
  <c r="G69" i="25"/>
  <c r="D89" i="25" l="1"/>
  <c r="E89" i="25"/>
  <c r="F89" i="25"/>
  <c r="C89" i="25"/>
  <c r="G89" i="25" l="1"/>
  <c r="AB14" i="15"/>
  <c r="AB11" i="15"/>
  <c r="U14" i="13"/>
  <c r="U5" i="13"/>
  <c r="AC3" i="15" l="1"/>
  <c r="AC7" i="15"/>
  <c r="AC8" i="15"/>
  <c r="AC5" i="15"/>
  <c r="AC6" i="15"/>
  <c r="AC4" i="15"/>
  <c r="AC2" i="15"/>
  <c r="AC11" i="15" l="1"/>
  <c r="Z21" i="18"/>
  <c r="AA27" i="18" s="1"/>
  <c r="Z15" i="18"/>
  <c r="AA4" i="18" s="1"/>
  <c r="Z14" i="15"/>
  <c r="X14" i="15"/>
  <c r="V14" i="15"/>
  <c r="T14" i="15"/>
  <c r="R14" i="15"/>
  <c r="AA23" i="18" l="1"/>
  <c r="AA31" i="18"/>
  <c r="AA25" i="18"/>
  <c r="AA34" i="18"/>
  <c r="AA26" i="18"/>
  <c r="AA22" i="18"/>
  <c r="AA24" i="18"/>
  <c r="AA28" i="18"/>
  <c r="AA33" i="18"/>
  <c r="AA30" i="18"/>
  <c r="AA13" i="18"/>
  <c r="AA9" i="18"/>
  <c r="AA3" i="18"/>
  <c r="AA12" i="18"/>
  <c r="AA8" i="18"/>
  <c r="AA11" i="18"/>
  <c r="AA5" i="18"/>
  <c r="AA2" i="18"/>
  <c r="AA10" i="18"/>
  <c r="AA21" i="18" l="1"/>
  <c r="AA15" i="18"/>
  <c r="Z11" i="15" l="1"/>
  <c r="T14" i="13"/>
  <c r="T5" i="13"/>
  <c r="AA5" i="15" l="1"/>
  <c r="AA2" i="15"/>
  <c r="AA7" i="15"/>
  <c r="AA4" i="15"/>
  <c r="AA8" i="15"/>
  <c r="AA6" i="15"/>
  <c r="AA3" i="15"/>
  <c r="AA11" i="15" l="1"/>
  <c r="T3" i="18"/>
  <c r="P4" i="18"/>
  <c r="D5" i="18"/>
  <c r="F5" i="18"/>
  <c r="F15" i="18" s="1"/>
  <c r="P5" i="18"/>
  <c r="P15" i="18" s="1"/>
  <c r="Q9" i="18" s="1"/>
  <c r="R5" i="18"/>
  <c r="R15" i="18" s="1"/>
  <c r="S2" i="18" s="1"/>
  <c r="T5" i="18"/>
  <c r="T15" i="18" s="1"/>
  <c r="U2" i="18" s="1"/>
  <c r="D8" i="18"/>
  <c r="F8" i="18"/>
  <c r="B15" i="18"/>
  <c r="C2" i="18" s="1"/>
  <c r="H15" i="18"/>
  <c r="I9" i="18" s="1"/>
  <c r="J15" i="18"/>
  <c r="K2" i="18" s="1"/>
  <c r="L15" i="18"/>
  <c r="M5" i="18" s="1"/>
  <c r="N15" i="18"/>
  <c r="O5" i="18" s="1"/>
  <c r="V15" i="18"/>
  <c r="W5" i="18" s="1"/>
  <c r="X15" i="18"/>
  <c r="Y3" i="18" s="1"/>
  <c r="D21" i="18"/>
  <c r="F21" i="18"/>
  <c r="G22" i="18" s="1"/>
  <c r="J21" i="18"/>
  <c r="K23" i="18" s="1"/>
  <c r="L21" i="18"/>
  <c r="M24" i="18" s="1"/>
  <c r="N21" i="18"/>
  <c r="O31" i="18" s="1"/>
  <c r="P21" i="18"/>
  <c r="Q22" i="18" s="1"/>
  <c r="R21" i="18"/>
  <c r="S23" i="18" s="1"/>
  <c r="T21" i="18"/>
  <c r="U28" i="18" s="1"/>
  <c r="V21" i="18"/>
  <c r="W26" i="18" s="1"/>
  <c r="X21" i="18"/>
  <c r="Y22" i="18" s="1"/>
  <c r="B25" i="18"/>
  <c r="H27" i="18"/>
  <c r="B28" i="18"/>
  <c r="H28" i="18"/>
  <c r="B33" i="18"/>
  <c r="J5" i="15"/>
  <c r="L5" i="15"/>
  <c r="L11" i="15" s="1"/>
  <c r="N5" i="15"/>
  <c r="N11" i="15" s="1"/>
  <c r="O2" i="15" s="1"/>
  <c r="P5" i="15"/>
  <c r="I6" i="15"/>
  <c r="B11" i="15"/>
  <c r="C2" i="15" s="1"/>
  <c r="D11" i="15"/>
  <c r="E6" i="15" s="1"/>
  <c r="F11" i="15"/>
  <c r="H11" i="15"/>
  <c r="M8" i="15" s="1"/>
  <c r="J11" i="15"/>
  <c r="K2" i="15" s="1"/>
  <c r="R11" i="15"/>
  <c r="S2" i="15" s="1"/>
  <c r="T11" i="15"/>
  <c r="U6" i="15" s="1"/>
  <c r="V11" i="15"/>
  <c r="W2" i="15" s="1"/>
  <c r="X11" i="15"/>
  <c r="Y6" i="15" s="1"/>
  <c r="D14" i="15"/>
  <c r="H14" i="15"/>
  <c r="J14" i="15"/>
  <c r="B5" i="13"/>
  <c r="C5" i="13"/>
  <c r="D5" i="13"/>
  <c r="E5" i="13"/>
  <c r="F5" i="13"/>
  <c r="F17" i="13" s="1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D17" i="13"/>
  <c r="E11" i="10"/>
  <c r="H15" i="10"/>
  <c r="I15" i="10"/>
  <c r="C21" i="10"/>
  <c r="D21" i="10"/>
  <c r="B26" i="10"/>
  <c r="C26" i="10"/>
  <c r="D26" i="10"/>
  <c r="N14" i="15" l="1"/>
  <c r="D15" i="18"/>
  <c r="G10" i="18" s="1"/>
  <c r="M33" i="18"/>
  <c r="M22" i="18"/>
  <c r="M30" i="18"/>
  <c r="M26" i="18"/>
  <c r="M23" i="18"/>
  <c r="M25" i="18"/>
  <c r="M27" i="18"/>
  <c r="M28" i="18"/>
  <c r="S24" i="18"/>
  <c r="M31" i="18"/>
  <c r="L14" i="15"/>
  <c r="K31" i="18"/>
  <c r="K30" i="18"/>
  <c r="K5" i="18"/>
  <c r="K27" i="18"/>
  <c r="K33" i="18"/>
  <c r="K25" i="18"/>
  <c r="K24" i="18"/>
  <c r="S31" i="18"/>
  <c r="K26" i="18"/>
  <c r="S22" i="18"/>
  <c r="K22" i="18"/>
  <c r="K28" i="18"/>
  <c r="U31" i="18"/>
  <c r="W10" i="18"/>
  <c r="O10" i="18"/>
  <c r="I4" i="15"/>
  <c r="S33" i="18"/>
  <c r="S30" i="18"/>
  <c r="S27" i="18"/>
  <c r="W24" i="18"/>
  <c r="U23" i="18"/>
  <c r="W33" i="18"/>
  <c r="U26" i="18"/>
  <c r="U33" i="18"/>
  <c r="U24" i="18"/>
  <c r="U22" i="18"/>
  <c r="W23" i="18"/>
  <c r="W30" i="18"/>
  <c r="W27" i="18"/>
  <c r="U30" i="18"/>
  <c r="U27" i="18"/>
  <c r="U25" i="18"/>
  <c r="O24" i="18"/>
  <c r="S25" i="18"/>
  <c r="S28" i="18"/>
  <c r="Y8" i="15"/>
  <c r="P11" i="15"/>
  <c r="Q6" i="15" s="1"/>
  <c r="P14" i="15"/>
  <c r="G4" i="15"/>
  <c r="W13" i="18"/>
  <c r="W9" i="18"/>
  <c r="G2" i="15"/>
  <c r="Y5" i="15"/>
  <c r="O27" i="18"/>
  <c r="O22" i="18"/>
  <c r="K8" i="15"/>
  <c r="O5" i="15"/>
  <c r="Y3" i="15"/>
  <c r="O13" i="18"/>
  <c r="O9" i="18"/>
  <c r="I8" i="15"/>
  <c r="I3" i="15"/>
  <c r="O33" i="18"/>
  <c r="B21" i="18"/>
  <c r="C22" i="18" s="1"/>
  <c r="W12" i="18"/>
  <c r="G8" i="18"/>
  <c r="W4" i="18"/>
  <c r="Y7" i="15"/>
  <c r="K5" i="15"/>
  <c r="G3" i="15"/>
  <c r="O23" i="18"/>
  <c r="O12" i="18"/>
  <c r="E8" i="18"/>
  <c r="Q4" i="18"/>
  <c r="C17" i="13"/>
  <c r="E17" i="13"/>
  <c r="I7" i="15"/>
  <c r="I5" i="15"/>
  <c r="Y2" i="15"/>
  <c r="W11" i="18"/>
  <c r="W3" i="18"/>
  <c r="Y4" i="15"/>
  <c r="B17" i="13"/>
  <c r="B13" i="15"/>
  <c r="G5" i="15"/>
  <c r="I2" i="15"/>
  <c r="O30" i="18"/>
  <c r="O11" i="18"/>
  <c r="U3" i="18"/>
  <c r="Y23" i="18"/>
  <c r="Y27" i="18"/>
  <c r="Q27" i="18"/>
  <c r="W22" i="18"/>
  <c r="Y33" i="18"/>
  <c r="Q33" i="18"/>
  <c r="G33" i="18"/>
  <c r="Y28" i="18"/>
  <c r="Q28" i="18"/>
  <c r="G27" i="18"/>
  <c r="Q26" i="18"/>
  <c r="Q25" i="18"/>
  <c r="G25" i="18"/>
  <c r="Y31" i="18"/>
  <c r="Q31" i="18"/>
  <c r="G31" i="18"/>
  <c r="W28" i="18"/>
  <c r="O28" i="18"/>
  <c r="G28" i="18"/>
  <c r="Y26" i="18"/>
  <c r="O26" i="18"/>
  <c r="W25" i="18"/>
  <c r="O25" i="18"/>
  <c r="G23" i="18"/>
  <c r="Y25" i="18"/>
  <c r="Y34" i="18"/>
  <c r="W31" i="18"/>
  <c r="Y30" i="18"/>
  <c r="Q30" i="18"/>
  <c r="G30" i="18"/>
  <c r="Y24" i="18"/>
  <c r="Q24" i="18"/>
  <c r="G24" i="18"/>
  <c r="Q23" i="18"/>
  <c r="C28" i="18"/>
  <c r="I8" i="18"/>
  <c r="Q5" i="18"/>
  <c r="E5" i="18"/>
  <c r="Q3" i="18"/>
  <c r="I3" i="18"/>
  <c r="Y2" i="18"/>
  <c r="Q2" i="18"/>
  <c r="I2" i="18"/>
  <c r="S26" i="18"/>
  <c r="H21" i="18"/>
  <c r="U13" i="18"/>
  <c r="M13" i="18"/>
  <c r="E13" i="18"/>
  <c r="U12" i="18"/>
  <c r="M12" i="18"/>
  <c r="E12" i="18"/>
  <c r="U11" i="18"/>
  <c r="M11" i="18"/>
  <c r="E11" i="18"/>
  <c r="U10" i="18"/>
  <c r="M10" i="18"/>
  <c r="E10" i="18"/>
  <c r="U9" i="18"/>
  <c r="M9" i="18"/>
  <c r="W8" i="18"/>
  <c r="O8" i="18"/>
  <c r="C8" i="18"/>
  <c r="I5" i="18"/>
  <c r="U4" i="18"/>
  <c r="O4" i="18"/>
  <c r="G4" i="18"/>
  <c r="O3" i="18"/>
  <c r="G3" i="18"/>
  <c r="W2" i="18"/>
  <c r="O2" i="18"/>
  <c r="G2" i="18"/>
  <c r="G12" i="18"/>
  <c r="G11" i="18"/>
  <c r="Q8" i="18"/>
  <c r="U5" i="18"/>
  <c r="I4" i="18"/>
  <c r="S13" i="18"/>
  <c r="K13" i="18"/>
  <c r="C13" i="18"/>
  <c r="S12" i="18"/>
  <c r="K12" i="18"/>
  <c r="C12" i="18"/>
  <c r="S11" i="18"/>
  <c r="K11" i="18"/>
  <c r="C11" i="18"/>
  <c r="S10" i="18"/>
  <c r="K10" i="18"/>
  <c r="C10" i="18"/>
  <c r="S9" i="18"/>
  <c r="K9" i="18"/>
  <c r="U8" i="18"/>
  <c r="M8" i="18"/>
  <c r="Y5" i="18"/>
  <c r="S5" i="18"/>
  <c r="G5" i="18"/>
  <c r="C5" i="18"/>
  <c r="S4" i="18"/>
  <c r="M4" i="18"/>
  <c r="E4" i="18"/>
  <c r="M3" i="18"/>
  <c r="E3" i="18"/>
  <c r="M2" i="18"/>
  <c r="E2" i="18"/>
  <c r="G13" i="18"/>
  <c r="Y8" i="18"/>
  <c r="Y13" i="18"/>
  <c r="Q13" i="18"/>
  <c r="I13" i="18"/>
  <c r="Y12" i="18"/>
  <c r="Q12" i="18"/>
  <c r="I12" i="18"/>
  <c r="Y11" i="18"/>
  <c r="Q11" i="18"/>
  <c r="I11" i="18"/>
  <c r="Y10" i="18"/>
  <c r="Q10" i="18"/>
  <c r="I10" i="18"/>
  <c r="Y9" i="18"/>
  <c r="S8" i="18"/>
  <c r="K8" i="18"/>
  <c r="Y4" i="18"/>
  <c r="K4" i="18"/>
  <c r="S3" i="18"/>
  <c r="K3" i="18"/>
  <c r="C3" i="18"/>
  <c r="Q4" i="15"/>
  <c r="M6" i="15"/>
  <c r="M7" i="15"/>
  <c r="M2" i="15"/>
  <c r="M3" i="15"/>
  <c r="M4" i="15"/>
  <c r="M5" i="15"/>
  <c r="S7" i="15"/>
  <c r="C7" i="15"/>
  <c r="W5" i="15"/>
  <c r="W4" i="15"/>
  <c r="O4" i="15"/>
  <c r="W3" i="15"/>
  <c r="O3" i="15"/>
  <c r="W8" i="15"/>
  <c r="O8" i="15"/>
  <c r="G8" i="15"/>
  <c r="W7" i="15"/>
  <c r="O7" i="15"/>
  <c r="G7" i="15"/>
  <c r="W6" i="15"/>
  <c r="O6" i="15"/>
  <c r="G6" i="15"/>
  <c r="U5" i="15"/>
  <c r="E5" i="15"/>
  <c r="U4" i="15"/>
  <c r="E4" i="15"/>
  <c r="U3" i="15"/>
  <c r="E3" i="15"/>
  <c r="U2" i="15"/>
  <c r="E2" i="15"/>
  <c r="S8" i="15"/>
  <c r="C8" i="15"/>
  <c r="K7" i="15"/>
  <c r="S6" i="15"/>
  <c r="K6" i="15"/>
  <c r="U8" i="15"/>
  <c r="E8" i="15"/>
  <c r="U7" i="15"/>
  <c r="E7" i="15"/>
  <c r="S5" i="15"/>
  <c r="C5" i="15"/>
  <c r="S4" i="15"/>
  <c r="K4" i="15"/>
  <c r="C4" i="15"/>
  <c r="S3" i="15"/>
  <c r="K3" i="15"/>
  <c r="C3" i="15"/>
  <c r="C31" i="18" l="1"/>
  <c r="C33" i="18"/>
  <c r="C25" i="18"/>
  <c r="C23" i="18"/>
  <c r="C30" i="18"/>
  <c r="C27" i="18"/>
  <c r="C24" i="18"/>
  <c r="M21" i="18"/>
  <c r="Q5" i="15"/>
  <c r="K21" i="18"/>
  <c r="Q3" i="15"/>
  <c r="Q2" i="15"/>
  <c r="Q7" i="15"/>
  <c r="Q8" i="15"/>
  <c r="C15" i="18"/>
  <c r="S21" i="18"/>
  <c r="U21" i="18"/>
  <c r="C11" i="15"/>
  <c r="K11" i="15"/>
  <c r="E11" i="15"/>
  <c r="G11" i="15"/>
  <c r="W11" i="15"/>
  <c r="S11" i="15"/>
  <c r="O11" i="15"/>
  <c r="E15" i="18"/>
  <c r="Y11" i="15"/>
  <c r="I11" i="15"/>
  <c r="W15" i="18"/>
  <c r="O21" i="18"/>
  <c r="W21" i="18"/>
  <c r="G21" i="18"/>
  <c r="Q21" i="18"/>
  <c r="Y21" i="18"/>
  <c r="U15" i="18"/>
  <c r="S15" i="18"/>
  <c r="K15" i="18"/>
  <c r="G15" i="18"/>
  <c r="M15" i="18"/>
  <c r="O15" i="18"/>
  <c r="I15" i="18"/>
  <c r="I24" i="18"/>
  <c r="I25" i="18"/>
  <c r="I30" i="18"/>
  <c r="I31" i="18"/>
  <c r="I33" i="18"/>
  <c r="I23" i="18"/>
  <c r="I26" i="18"/>
  <c r="I22" i="18"/>
  <c r="Q15" i="18"/>
  <c r="I27" i="18"/>
  <c r="I28" i="18"/>
  <c r="Y15" i="18"/>
  <c r="M11" i="15"/>
  <c r="U11" i="15"/>
  <c r="C21" i="18" l="1"/>
  <c r="Q11" i="15"/>
  <c r="I2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Marynčáková Radmila</author>
  </authors>
  <commentList>
    <comment ref="D52" authorId="0" shapeId="0" xr:uid="{C7C2E76E-4F46-4B35-B8D1-CA31CB927271}">
      <text>
        <r>
          <rPr>
            <b/>
            <sz val="9"/>
            <color indexed="81"/>
            <rFont val="Tahoma"/>
            <family val="2"/>
            <charset val="238"/>
          </rPr>
          <t>Marynčáková Radmila:</t>
        </r>
        <r>
          <rPr>
            <sz val="9"/>
            <color indexed="81"/>
            <rFont val="Tahoma"/>
            <family val="2"/>
            <charset val="238"/>
          </rPr>
          <t xml:space="preserve">
5339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AJ3" authorId="0" shapeId="0" xr:uid="{ADC06A4C-FE91-4479-BB2C-096FA5DC7377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kvůli malé částce nerozpadáme</t>
        </r>
      </text>
    </comment>
    <comment ref="AL3" authorId="0" shapeId="0" xr:uid="{8855890E-BFF8-4266-8D53-17084AAB9FCC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kvůli malé částce nerozpadáme</t>
        </r>
      </text>
    </comment>
    <comment ref="AN3" authorId="0" shapeId="0" xr:uid="{2F298668-BE08-401F-97D7-5182C049BC7E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kvůli malé částce nerozpadáme</t>
        </r>
      </text>
    </comment>
    <comment ref="A32" authorId="0" shapeId="0" xr:uid="{4F1632F2-1690-4493-B85A-54F598266C9D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od r. 2025; předtím chytrý region</t>
        </r>
      </text>
    </comment>
  </commentList>
</comments>
</file>

<file path=xl/sharedStrings.xml><?xml version="1.0" encoding="utf-8"?>
<sst xmlns="http://schemas.openxmlformats.org/spreadsheetml/2006/main" count="1865" uniqueCount="882">
  <si>
    <t>Str. přílohy č. 2</t>
  </si>
  <si>
    <t>DOTAČNÍ PROGRAMY
(v tis. Kč)</t>
  </si>
  <si>
    <t>Odvětví krizového řízení celkem</t>
  </si>
  <si>
    <t>Program obnovy kulturních památek a památkově chráněných nemovitostí v Moravskoslezském kraji</t>
  </si>
  <si>
    <t>Program podpory aktivit příslušníků národnostních menšin žijících na území Moravskoslezského kraje</t>
  </si>
  <si>
    <t>Odvětví kultury celkem</t>
  </si>
  <si>
    <t>Odvětví regionálního rozvoje celkem</t>
  </si>
  <si>
    <t>Odvětví cestovního ruchu celkem</t>
  </si>
  <si>
    <t>Program realizace specifických aktivit Moravskoslezského krajského plánu vyrovnávání příležitostí pro občany se zdravotním postižením</t>
  </si>
  <si>
    <t xml:space="preserve">Program na podporu zvýšení kvality sociálních služeb poskytovaných v Moravskoslezském kraji </t>
  </si>
  <si>
    <t>Program na podporu financování běžných výdajů souvisejících s poskytováním sociálních služeb včetně realizace protidrogové politiky kraje</t>
  </si>
  <si>
    <t>Program pro poskytování návratných finančních výpomocí z Fondu sociálních služeb</t>
  </si>
  <si>
    <t>Odvětví sociálních věcí celkem</t>
  </si>
  <si>
    <t>Podpora vrcholového sportu v Moravskoslezském kraji</t>
  </si>
  <si>
    <t>Odvětví školství celkem</t>
  </si>
  <si>
    <t>Odvětví zdravotnictví celkem</t>
  </si>
  <si>
    <t>Odvětví životního prostředí celkem</t>
  </si>
  <si>
    <t>Celkový součet</t>
  </si>
  <si>
    <t>Rekapitulace dotačních programů dle odvětví</t>
  </si>
  <si>
    <t>Krizové řízení</t>
  </si>
  <si>
    <t>Kultura</t>
  </si>
  <si>
    <t>Regionální rozvoj</t>
  </si>
  <si>
    <t>Cestovní ruch</t>
  </si>
  <si>
    <t>Sociální věci</t>
  </si>
  <si>
    <t>Školství</t>
  </si>
  <si>
    <t>Zdravotnictví</t>
  </si>
  <si>
    <t>Životní prostředí</t>
  </si>
  <si>
    <t>Obsah:</t>
  </si>
  <si>
    <t>str.</t>
  </si>
  <si>
    <t>Podpora hospicové péče</t>
  </si>
  <si>
    <t>v tis. Kč</t>
  </si>
  <si>
    <t>CELKEM</t>
  </si>
  <si>
    <t>Podpora vzdělávání a poradenství v oblasti životního prostředí</t>
  </si>
  <si>
    <t>Název akce</t>
  </si>
  <si>
    <t>Poznámka</t>
  </si>
  <si>
    <t>2019</t>
  </si>
  <si>
    <t>ODVĚTVÍ KRIZOVÉHO ŘÍZENÍ:</t>
  </si>
  <si>
    <t>ODVĚTVÍ KRIZOVÉHO ŘÍZENÍ CELKEM</t>
  </si>
  <si>
    <t>ODVĚTVÍ KULTURY:</t>
  </si>
  <si>
    <t>ODVĚTVÍ KULTURY CELKEM</t>
  </si>
  <si>
    <t>ODVĚTVÍ SOCIÁLNÍCH VĚCÍ:</t>
  </si>
  <si>
    <t>ODVĚTVÍ SOCIÁLNÍCH VĚCÍ CELKEM</t>
  </si>
  <si>
    <t>ODVĚTVÍ ŠKOLSTVÍ:</t>
  </si>
  <si>
    <t>ODVĚTVÍ ŠKOLSTVÍ CELKEM</t>
  </si>
  <si>
    <t>ODVĚTVÍ ZDRAVOTNICTVÍ:</t>
  </si>
  <si>
    <t>ODVĚTVÍ ZDRAVOTNICTVÍ CELKEM</t>
  </si>
  <si>
    <t>Celkové výdaje
na akci</t>
  </si>
  <si>
    <t>2020</t>
  </si>
  <si>
    <t xml:space="preserve">Projekt je financován formou záloh. Výdaje jsou určeny na úhradu podílu kraje a neuznatelných výdajů. </t>
  </si>
  <si>
    <t>ODVĚTVÍ REGIONÁLNÍHO ROZVOJE:</t>
  </si>
  <si>
    <t>Prostředky na přípravu projektů</t>
  </si>
  <si>
    <t>ODVĚTVÍ REGIONÁLNÍHO ROZVOJE CELKEM</t>
  </si>
  <si>
    <t>ODVĚTVÍ ŽIVOTNÍHO PROSTŘEDÍ:</t>
  </si>
  <si>
    <t>ODVĚTVÍ ŽIVOTNÍHO PROSTŘEDÍ CELKEM</t>
  </si>
  <si>
    <t>Podíl MSK</t>
  </si>
  <si>
    <t>Evropské finanční zdroje
a státní rozpočet</t>
  </si>
  <si>
    <t>AKCE SPOLUFINANCOVANÉ Z EVROPSKÝCH FINANČNÍCH ZDROJŮ</t>
  </si>
  <si>
    <t>Daňové příjmy</t>
  </si>
  <si>
    <t>Nedaňové příjmy</t>
  </si>
  <si>
    <t>Kapitálové příjmy</t>
  </si>
  <si>
    <t>Přijaté dotace</t>
  </si>
  <si>
    <t>Očekávané účelové dotace</t>
  </si>
  <si>
    <t>Úprava rozpočtu</t>
  </si>
  <si>
    <t xml:space="preserve">Schválený rozpočet </t>
  </si>
  <si>
    <t>2004 - Varianta II (RUD)</t>
  </si>
  <si>
    <t>2004 - Varianta I</t>
  </si>
  <si>
    <t>Upravený rozpočet</t>
  </si>
  <si>
    <t>Výdaje</t>
  </si>
  <si>
    <t>Příjmy</t>
  </si>
  <si>
    <t>převody+oček.dotace+ISPROFIN+oček.záloh.platby</t>
  </si>
  <si>
    <t>při schodkovém</t>
  </si>
  <si>
    <r>
      <t xml:space="preserve">Úprava rozpočtu </t>
    </r>
    <r>
      <rPr>
        <sz val="12"/>
        <rFont val="Times New Roman CE"/>
        <charset val="238"/>
      </rPr>
      <t>= tzn. o kolik se navýšil upravený rozpočet (tj. UR-SR=úprava rozpočtu)</t>
    </r>
  </si>
  <si>
    <t>Očekávané účelové dotace a převody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</si>
  <si>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</si>
  <si>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</si>
  <si>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</si>
  <si>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</si>
  <si>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</si>
  <si>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</si>
  <si>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</si>
  <si>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</si>
  <si>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</si>
  <si>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2007</t>
  </si>
  <si>
    <t>2005</t>
  </si>
  <si>
    <t>2004</t>
  </si>
  <si>
    <t>přebytkový - příjmy - nepřičítat převody!</t>
  </si>
  <si>
    <t>k 9/14(dle kalk.)</t>
  </si>
  <si>
    <t>Schválený rozpočet</t>
  </si>
  <si>
    <t>Příjmy po konsolidaci</t>
  </si>
  <si>
    <t xml:space="preserve">Daňové příjmy </t>
  </si>
  <si>
    <t>Výdaje po konsolidaci</t>
  </si>
  <si>
    <t>Kapitálové výdaje</t>
  </si>
  <si>
    <t>Běžné výdaje</t>
  </si>
  <si>
    <t>Celkem</t>
  </si>
  <si>
    <t>Ostatní přijaté dotace</t>
  </si>
  <si>
    <t>Přijatá dotace v rámci souhrnného finančního vztahu</t>
  </si>
  <si>
    <t>Přijatá dotace na drážní obslužnost</t>
  </si>
  <si>
    <t>Přijaté dotace na akce spolufinancované z evropských finančních zdrojů</t>
  </si>
  <si>
    <t>Rozpočet 2018</t>
  </si>
  <si>
    <t>Rozpočet 2017</t>
  </si>
  <si>
    <t>Rozpočet 2016</t>
  </si>
  <si>
    <t>Rozpočet 2015</t>
  </si>
  <si>
    <t>Rozpočet 2014</t>
  </si>
  <si>
    <t>Rozpočet 2013</t>
  </si>
  <si>
    <t>Rozpočet 2012</t>
  </si>
  <si>
    <t>Rozpočet 2011</t>
  </si>
  <si>
    <t>Rozpočet 2010</t>
  </si>
  <si>
    <t>Rozpočet 2009</t>
  </si>
  <si>
    <t>Rozpočet 2008</t>
  </si>
  <si>
    <t>Rozpočet 2007</t>
  </si>
  <si>
    <t>PŘÍJMY</t>
  </si>
  <si>
    <t>Finance a správa majetku</t>
  </si>
  <si>
    <t>Krajský úřad</t>
  </si>
  <si>
    <t>Územní plánování a stavební řád</t>
  </si>
  <si>
    <t xml:space="preserve">Regionální rozvoj </t>
  </si>
  <si>
    <t>odvětví</t>
  </si>
  <si>
    <t>Akce spolufinancované z EU a EHP</t>
  </si>
  <si>
    <t>Ostatní výdaje</t>
  </si>
  <si>
    <t>Průmyslová zóna Nošovice</t>
  </si>
  <si>
    <t>Akce spolufinancované z evropských finančních zdrojů</t>
  </si>
  <si>
    <t>Reprodukce majetku kraje vyjma akcí EU</t>
  </si>
  <si>
    <t>Návratné finanční výpomoci příspěvkovým organizacím</t>
  </si>
  <si>
    <t>Běžné výdaje na zastupitelstvo kraje a krajský úřad</t>
  </si>
  <si>
    <t>Činnost zastupitelstva</t>
  </si>
  <si>
    <t>VÝDAJE</t>
  </si>
  <si>
    <t>Požadavek na rozpočet kraje</t>
  </si>
  <si>
    <t>Program na podporu dobrovolných hasičů</t>
  </si>
  <si>
    <t>Program podpory aktivit v oblasti kultury v Moravskoslezském kraji</t>
  </si>
  <si>
    <t>Rozpočet 2019</t>
  </si>
  <si>
    <t>Příspěvek na provoz příspěvkovým organizacím</t>
  </si>
  <si>
    <t>Položka</t>
  </si>
  <si>
    <t>Název položky</t>
  </si>
  <si>
    <t>Příjem
(v tis. Kč)</t>
  </si>
  <si>
    <t>Komentář</t>
  </si>
  <si>
    <t>Daň z příjmů fyzických osob placená plátci (ze závislé činnosti a funkčních požitků) - na základě zákona č. 243/2000 Sb., o rozpočtovém určení daní.</t>
  </si>
  <si>
    <t>Daň z příjmů fyzických osob placená poplatníky (ze samostatné výdělečné činnosti) - na základě zákona č. 243/2000 Sb., o rozpočtovém určení daní.</t>
  </si>
  <si>
    <t>Daň z příjmů právnických osob - na základě zákona č. 243/2000 Sb., o rozpočtovém určení daní.</t>
  </si>
  <si>
    <t>Daň z příjmů právnických osob za kraj - na základě zákona č. 243/2000 Sb., o rozpočtovém určení daní.</t>
  </si>
  <si>
    <t>Daň z přidané hodnoty -  na základě zákona č. 243/2000 Sb., o rozpočtovém určení daní.</t>
  </si>
  <si>
    <t>Daňové příjmy celkem</t>
  </si>
  <si>
    <t>Příjmy z refakturovaných nákladů za dodávky energií a poskytnuté služby související s užíváním nebytových prostor v budovách krajského úřadu cizími subjekty na základě uzavřených smluv.</t>
  </si>
  <si>
    <t>Zpracování posudků EIA - příjem kraje od žadatele za zprostředkování zpracování posudku krajským úřadem na základě zákona č. 100/2001 Sb., o posuzování vlivů na životní prostředí.</t>
  </si>
  <si>
    <t>Ostatní příjmy z vlastní činnosti</t>
  </si>
  <si>
    <t>Příjmy za věcná břemena - dle obecně platných právních předpisů.</t>
  </si>
  <si>
    <t>Úroky - přijaté úroky z bankovních účtů zřízených Moravskoslezským krajem.</t>
  </si>
  <si>
    <t>Přijaté sankční platby - pokuty podle zákona č. 117/2001 Sb., o veřejných sbírkách, blokové pokuty, pokuty ve správním řízení KŽÚ podle § 8a, odst. 5-9 zákona č. 40/1995 Sb., o regulaci reklamy a o změně a doplnění zákona č. 468/1991, dále podle zákona č. 526/1990 Sb., § 17a, o cenách, pokuty právnickým osobám a podnikajícím fyzickým osobám dle zákona č. 129/2000 Sb.</t>
  </si>
  <si>
    <t>Pokuty a kauce -  na základě zákona č. 111/1994 Sb., o silniční dopravě, zákona č. 247/2000 Sb., o získávání a zdokonalování odborné způsobilosti k řízení motorových vozidel, zákona č. 56/2001 Sb., o podmínkách provozu vozidel na pozemních komunikacích a zákona č. 13/1997 Sb., o pozemních komunikacích.</t>
  </si>
  <si>
    <t>Ostatní nedaňové příjmy jinde nezařazené</t>
  </si>
  <si>
    <t>Splátky půjčených prostředků na základě operačních smluv s Fondy rozvoje měst.</t>
  </si>
  <si>
    <t>Splátky půjčených prostředků od obcí</t>
  </si>
  <si>
    <t>Splátky půjčených prostředků od příspěvkových organizací</t>
  </si>
  <si>
    <t>Nedaňové příjmy celkem</t>
  </si>
  <si>
    <t>Prodej pozemků - v souladu s požadavky Moravskoslezského kraje a § 36 zákona č. 129/2000 Sb., o krajích.</t>
  </si>
  <si>
    <t>Kapitálové příjmy celkem</t>
  </si>
  <si>
    <t>Neinvestiční přijaté transfery ze státního rozpočtu v rámci souhrnného dotačního vztahu</t>
  </si>
  <si>
    <t>Souhrnný dotační vztah - na základě zákona o státním rozpočtu.</t>
  </si>
  <si>
    <t>Ostatní neinvestiční přijaté transfery ze státního rozpočtu</t>
  </si>
  <si>
    <t>Dopravní obslužnost - drážní doprava</t>
  </si>
  <si>
    <t>Neinvestiční přijaté transfery od obcí</t>
  </si>
  <si>
    <t>Dopravní obslužnost - linková doprava</t>
  </si>
  <si>
    <t>Ostatní investiční přijaté transfery ze státního rozpočtu</t>
  </si>
  <si>
    <t>Investiční přijaté transfery od obcí</t>
  </si>
  <si>
    <t>Přijaté dotace celkem</t>
  </si>
  <si>
    <t>PŘÍJMY CELKEM</t>
  </si>
  <si>
    <t>Neinvestiční přijaté transfery od krajů</t>
  </si>
  <si>
    <t>Rozpočet 2020</t>
  </si>
  <si>
    <t>Program na podporu aktivit sociálního podnikání v Moravskoslezském kraji</t>
  </si>
  <si>
    <t>Podpora včelařství v Moravskoslezském kraji</t>
  </si>
  <si>
    <t>2023</t>
  </si>
  <si>
    <t>ODVĚTVÍ ÚZEMNÍHO PLÁNOVÁNÍ A STAVEBNÍHO ŘÁDU:</t>
  </si>
  <si>
    <t>ODVĚTVÍ ÚZEMNÍHO PLÁNOVÁNÍ A STAVEBNÍHO ŘÁDU CELKEM</t>
  </si>
  <si>
    <t>Pronájem podniku společnost Letiště Ostrava a. s. - na základě usnesení rady kraje č.43/3413 z 28.6.2004 a smlouvy č. 0671/2004/POR včetně dodatků.</t>
  </si>
  <si>
    <t>Pronájem podniku Nemocnice v Novém Jičíně - na základě usnesení zastupitelstva č.21/1723 ze dne 21. 9. 2011 a smlouvy o nájmu podniku č.02262/2011/ZDR.</t>
  </si>
  <si>
    <t>Doprava</t>
  </si>
  <si>
    <t>Podpora turistických informačních center v Moravskoslezském kraji</t>
  </si>
  <si>
    <t>Program na podporu technických atraktivit</t>
  </si>
  <si>
    <t>Finanční prostředky jsou určeny na kofinancování projektu. Žadatelem o podporu u poskytovatele dotace je příspěvková organizace.</t>
  </si>
  <si>
    <t>ODVĚTVÍ DOPRAVY CELKEM</t>
  </si>
  <si>
    <t>ODVĚTVÍ DOPRAVY:</t>
  </si>
  <si>
    <t>2024</t>
  </si>
  <si>
    <t>Rekonstrukce budovy a spojovací chodby Máchova (Domov Duha, příspěvková organizace, Nový Jičín)</t>
  </si>
  <si>
    <t>Příjmy z inkasovaných dobropisů, náhrady poštovného za ztracené nebo nedoručené zásilky.</t>
  </si>
  <si>
    <t>Správní poplatky - poplatky vybírané převážně na základě zákona č. 634/2004 Sb., o správních poplatcích, zákona č. 160/1992 Sb., o zdravotní péči v nestátních zdravotnických zařízeních, zákona č. 13/1997 Sb., o pozemních komunikacích, zákona 254/2001 Sb. o vodách a o změně některých zákonů (vodní zákon) a zákona č. 183/2006 o územním plánování a stavebním řádu (stavební zákon).</t>
  </si>
  <si>
    <t>Poplatek za odebrané množství podzemní vody dle § 88 zákona 254/2001 Sb. o vodách a o změně některých zákonů (vodní zákon) - část poplatků za odběr podzemní vody ve výši 50 % je příjmem rozpočtu kraje, na jehož území se odběr podzemní vody uskutečňuje.</t>
  </si>
  <si>
    <t>CELKEM ZA AKCE SPOLUFINANCOVANÉ Z EVROPSKÝCH FINANČNÍCH ZDROJŮ</t>
  </si>
  <si>
    <t>2021</t>
  </si>
  <si>
    <t>Rozpočet 2021</t>
  </si>
  <si>
    <t>Přijaté sankční platby - pokuty podle zákona č. 117/2001 Sb., o veřejných sbírkách.</t>
  </si>
  <si>
    <t>Podpora rozvoje cykloturistiky v Moravskoslezském kraji 2022+</t>
  </si>
  <si>
    <t>Podpora významných sportovních akcí v Moravskoslezském kraji</t>
  </si>
  <si>
    <t>Podpora volnočasových aktivit pro mládež</t>
  </si>
  <si>
    <t>Podpora projektů ve zdravotnictví</t>
  </si>
  <si>
    <t>ČÍSLO AKCE</t>
  </si>
  <si>
    <t>2025</t>
  </si>
  <si>
    <t>Žerotínský zámek – centrum relaxace a poznání</t>
  </si>
  <si>
    <t>Chráněné bydlení Okrajová</t>
  </si>
  <si>
    <t>Celkem Územní plánování</t>
  </si>
  <si>
    <t>Příjmy z pronájmu budov nebo prostor v budovách ve vlastnictví kraje.</t>
  </si>
  <si>
    <t>Prodej budov a staveb - v souladu s požadavky Moravskoslezského kraje a § 36 zákona č. 129/2000 Sb., o krajích.</t>
  </si>
  <si>
    <t>Poplatky za znečišťování ovzduší - poplatky vybírané na základě zákona č. 201/2012 Sb., o ochraně ovzduší, ve znění pozdějších předpisů. Výnos z poplatků za znečišťování ve výši 25 % je příjmem kraje, na jehož území se stacionární zdroj nachází.</t>
  </si>
  <si>
    <t>Rozpočet 2022</t>
  </si>
  <si>
    <t>2022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</si>
  <si>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</si>
  <si>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</si>
  <si>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</si>
  <si>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</si>
  <si>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kraj, s výjimkou daně vybírané srážkou podle zvláštní sazby daně</t>
  </si>
  <si>
    <t>Příjem z daně z přidané hodnoty</t>
  </si>
  <si>
    <t>Příjem z poplatků za znečišťování ovzduší</t>
  </si>
  <si>
    <t>Příjem z poplatku za odebrané množství podzemní vody</t>
  </si>
  <si>
    <t>Příjem ze správních poplatků</t>
  </si>
  <si>
    <t>Příjem z pronájmu nebo pachtu pozemků</t>
  </si>
  <si>
    <t>Příjem z pronájmu nebo pachtu ostatních nemovitých věcí a jejich částí</t>
  </si>
  <si>
    <t>Příjem z úroků</t>
  </si>
  <si>
    <t>Příjem sankčních plateb přijatých od státu, obcí a krajů</t>
  </si>
  <si>
    <t>Přijaté neinvestiční příspěvky a náhrady</t>
  </si>
  <si>
    <t>Splátky půjčených prostředků od nefinančních podnikatelů - právnických osob</t>
  </si>
  <si>
    <t>Splátky půjčených prostředků od obecně prospěšných společností a obdobných osob</t>
  </si>
  <si>
    <t>Příjem z prodeje pozemků</t>
  </si>
  <si>
    <t>Příjem z prodeje ostatních nemovitých věcí a jejich částí</t>
  </si>
  <si>
    <t>Neinvestiční přijaté transfery od mezinárodních organizací a některých zahraničních orgánů a právnických osob</t>
  </si>
  <si>
    <t>Podpora primární péče</t>
  </si>
  <si>
    <t>Podpora péče o duševní zdraví</t>
  </si>
  <si>
    <t>×</t>
  </si>
  <si>
    <t>Podpora aktivit v oblasti prevence rizikového chování</t>
  </si>
  <si>
    <t>2026</t>
  </si>
  <si>
    <t>Silnice II/483 průtah Frenštát p. R. – hr. okresu FM</t>
  </si>
  <si>
    <t>Silnice III/0578 hraniční most ev. č. 0578-2 Vávrovice - Wiechowice</t>
  </si>
  <si>
    <t>Příprava staveb a příprava vypořádání pozemků (Správa silnic Moravskoslezského kraje, příspěvková organizace, Ostrava)</t>
  </si>
  <si>
    <t>POHO Park Gabriela</t>
  </si>
  <si>
    <t>Městečko bezpečí</t>
  </si>
  <si>
    <t>Černá kostka – Centrum digitalizace, vědy a inovací</t>
  </si>
  <si>
    <t>Nová Horka - centrum tradic a zážitků</t>
  </si>
  <si>
    <t>Novostavba depozitáře Muzeum v Bruntále</t>
  </si>
  <si>
    <t>Rekonstrukce depozitáře Muzea Beskyd Frýdek-Místek</t>
  </si>
  <si>
    <t>Podpora (Ne)formální péče v Moravskoslezském kraji</t>
  </si>
  <si>
    <t>Podpora duše III</t>
  </si>
  <si>
    <t>Podpora návazných aktivit sociálních služeb v MSK</t>
  </si>
  <si>
    <t>Novostavba a přístavba objektu dílen a učeben praktického vyučování ve Středním odborném učilišti stavebním Opava</t>
  </si>
  <si>
    <t>Novostavba dílen a venkovní sportoviště pro Střední školu technickou Opava</t>
  </si>
  <si>
    <t>Rozšíření a modernizace výukových prostor na JG PT Ostrava-Poruba</t>
  </si>
  <si>
    <t>TPA – Inovační centrum pro transformaci vzdělávání</t>
  </si>
  <si>
    <t>Výstavba výjezdového stanoviště Nový Jičín</t>
  </si>
  <si>
    <t>Kotlíkové dotace v Moravskoslezském kraji – 4. grantové schéma</t>
  </si>
  <si>
    <t>Rozpočet 2023</t>
  </si>
  <si>
    <t>Příjem z finančního vypořádání mezi kraji, obcemi a dobrovolnými svazky obcí</t>
  </si>
  <si>
    <t>Příjem od obce Hrčava, která vrací nečerpanou dotaci na realizaci projektu "Zlepšení dopravní dostupnosti v oblasti přírodních a kulturních aktivit „Trojmezí"" dle splátkového kalendáře.</t>
  </si>
  <si>
    <t>Akce</t>
  </si>
  <si>
    <t>ORJ</t>
  </si>
  <si>
    <t>Program na podporu přípravy projektové dokumentace 2022</t>
  </si>
  <si>
    <t>Podpora znevýhodněných oblastí Moravskoslezského kraje 2024</t>
  </si>
  <si>
    <t>Podpora rozvoje cykloturistiky v Moravskoslezském kraji 2024+</t>
  </si>
  <si>
    <t xml:space="preserve">Program na podporu komunitní práce a neinvestičních aktivit z oblasti prevence kriminality </t>
  </si>
  <si>
    <t>Podpora návrhu řešení nakládání s vodami</t>
  </si>
  <si>
    <t>2027</t>
  </si>
  <si>
    <t>Rekonstrukce silnice II/445 Vrbno p. Pradědem – Heřmanovice</t>
  </si>
  <si>
    <t>Silnice II/442 Bohdanovice - Hořejší Kunčice</t>
  </si>
  <si>
    <t xml:space="preserve">Juraj a Ondráš – zbojnické legendy </t>
  </si>
  <si>
    <t xml:space="preserve">Restaurování kulturního dědictví Moravskoslezského kraje </t>
  </si>
  <si>
    <t>ODVĚTVÍ CESTOVNÍHO RUCHU:</t>
  </si>
  <si>
    <t>ODVĚTVÍ CESTOVNÍHO RUCHU CELKEM</t>
  </si>
  <si>
    <t xml:space="preserve">Chráněné bydlení ul. Karasova v Ostravě </t>
  </si>
  <si>
    <t>Rekonstrukce a výstavba objektů ve Skotnici</t>
  </si>
  <si>
    <t>Rekonstrukce objektu organizace Nový domov, příspěvková organizace vedoucí k energetickým úsporám</t>
  </si>
  <si>
    <t>Transformace - DOZP a zázemí organizace Opava</t>
  </si>
  <si>
    <t>Výstavba domků pro osoby s atypickými potřebami (Náš svět, Pržno)</t>
  </si>
  <si>
    <t>Výstavba domova se zvláštním režimem (Domov Hortenzie, Frenštát)</t>
  </si>
  <si>
    <t>Implementace Dlouhodobého záměru Moravskoslezského kraje</t>
  </si>
  <si>
    <t>Digitální technická mapa Moravskoslezského kraje II</t>
  </si>
  <si>
    <t>Příjem z poskytování služeb, a výrobků, prací, výkonů a práv</t>
  </si>
  <si>
    <t>Příjmy z poplatků za kopírování.</t>
  </si>
  <si>
    <t>Příjmy z prodeje příkazových bloků.</t>
  </si>
  <si>
    <t>Příjem sankčních plateb přijatých od jiných osob</t>
  </si>
  <si>
    <t>Návratné finanční výpomoci u odvětví sociálních věcí poskytnutých z Fondu sociálních služeb.</t>
  </si>
  <si>
    <t>Vratky návratných finančních výpomocí poskytnutých příspěvkovým organizacím v odvětví školství na předfinancování podílů státu a evropské unie při realizaci projektů spolufinancovaných z evropských finančních zdrojů.</t>
  </si>
  <si>
    <t>Neinvestiční přijaté transfery z všeobecné pokladní správy státního rozpočtu</t>
  </si>
  <si>
    <t>Kotlíkové dotace v Moravskoslezském kraji – 5. grantové schéma</t>
  </si>
  <si>
    <t>Podpora činnosti sekretariátu a zajištění chodu Regionální stálé konference Moravskoslezského kraje V</t>
  </si>
  <si>
    <t>Dotace z Ministerstva školství, mládeže a tělovýchovy ČR</t>
  </si>
  <si>
    <t>Technická pomoc - Podpora aktivit v rámci Programu Interreg Česko – Polsko 2021–2027</t>
  </si>
  <si>
    <t>Dotace z Všeobecné pokladní správy.</t>
  </si>
  <si>
    <t>Rozpočet 2024</t>
  </si>
  <si>
    <t>Těšínské divadelní a kulturní centrum</t>
  </si>
  <si>
    <t>Schválený rozpočet - státní dotace</t>
  </si>
  <si>
    <t>Samosprávné činnosti</t>
  </si>
  <si>
    <t>Samosprávné činnosti - státní dotace</t>
  </si>
  <si>
    <t>Ostatní přijaté dotace - státní dotace</t>
  </si>
  <si>
    <t>Dotační programy nezařazené do rozpočtu na rok 2025 (odvětví cestovního ruchu)</t>
  </si>
  <si>
    <t>Dotační programy nezařazené do rozpočtu na rok 2025 (odvětví životního prostředí)</t>
  </si>
  <si>
    <t>Podpora obnovy a rozvoje venkova Moravskoslezského kraje 2025</t>
  </si>
  <si>
    <t>Program na podporu přípravy projektové dokumentace 2023</t>
  </si>
  <si>
    <t>Program na podporu financování akcí s podporou EU</t>
  </si>
  <si>
    <t>Podpora znevýhodněných oblastí Moravskoslezského kraje 2025</t>
  </si>
  <si>
    <t>Podpora infrastruktury a propagace cestovního ruchu v Moravskoslezském kraji 2025</t>
  </si>
  <si>
    <t>Podpora systému destinačního managementu turistických oblastí 2025-2026</t>
  </si>
  <si>
    <t>Podpora rozvoje cykloturistiky v Moravskoslezském kraji 2025+</t>
  </si>
  <si>
    <t>Podpora kempování v Moravskoslezském kraji 2025</t>
  </si>
  <si>
    <t>Program na podporu aktivního stárnutí v Moravskoslezském kraji</t>
  </si>
  <si>
    <t>Program podpory činností v oblasti prorodinných aktivit, neformální péče, prevence, dobrovolnictví a navazujících činností v sociálních službách</t>
  </si>
  <si>
    <t>Program na podporu významných aktivit v sociální oblasti</t>
  </si>
  <si>
    <t>Daň z příjmů fyzických osob vybíraná srážkou - na základě zákona č.243/2000 Sb., o rozpočtovém určení daní.</t>
  </si>
  <si>
    <t>Příjmy z úhrad za dobývání nerostů a poplatků za geologické práce</t>
  </si>
  <si>
    <t>Příjem z propagace Moravskoslezského kraje a statutárního města Ostravy prostřednictvím leteckého dopravce.</t>
  </si>
  <si>
    <t>Příjem z pachtovného Průmyslové zóny Nošovice na základě smlouvy 04105/2016/RRC a nájemného na základě smlouvy 08180/2019/IM.</t>
  </si>
  <si>
    <t>Příjem z pojistných plnění</t>
  </si>
  <si>
    <t>Příjem z pojistné události - požár v budově Obchodní akademie, Český Těšín, příspěvková organizace.</t>
  </si>
  <si>
    <t>Příjmy z inkasovaných úhrad nákladů řízení k vyměřeným pokutám.</t>
  </si>
  <si>
    <t>Příjmy z propadlých kaucí od dopravců.</t>
  </si>
  <si>
    <t>Splátky jistin půjčených prostředků od obcí v rámci Jessica.</t>
  </si>
  <si>
    <t>Dotace z Ministerstva práce a sociálních věcí ČR</t>
  </si>
  <si>
    <t>Projekt technické pomoci – Operační program Spravedlivá transformace</t>
  </si>
  <si>
    <t>Energetické úspory VI. Etapa - SŠTO Havířov - Šumbark</t>
  </si>
  <si>
    <t>Gastro vybavení Březiny</t>
  </si>
  <si>
    <t>Instalace FVE - Gymnázium a Střední odborná škola, Rýmařov</t>
  </si>
  <si>
    <t>Instalace FVE - Gymnázium Josefa Božka, Český Těšín</t>
  </si>
  <si>
    <t>Instalace FVE - Gymnázium Mikuláše Koperníka, Bílovec</t>
  </si>
  <si>
    <t>Instalace FVE - Gymnázium, Třinec</t>
  </si>
  <si>
    <t>Instalace FVE - Hotelová škola, Frenštát pod Radhoštěm</t>
  </si>
  <si>
    <t>Instalace FVE - Muzeum Těšínska, historická budova Český Těšín</t>
  </si>
  <si>
    <t>Instalace FVE - Nemocnice Karviná - Ráj</t>
  </si>
  <si>
    <t>Instalace FVE - Nemocnice Třinec</t>
  </si>
  <si>
    <t>Instalace FVE - oblast Frýdek-Místek</t>
  </si>
  <si>
    <t>Instalace FVE - oblast Krnov</t>
  </si>
  <si>
    <t>Instalace FVE - oblast Nový Jičín</t>
  </si>
  <si>
    <t>Instalace FVE - oblast Ostrava I</t>
  </si>
  <si>
    <t>Instalace FVE - oblast Ostrava II</t>
  </si>
  <si>
    <t>Instalace FVE - oblast Ostrava III</t>
  </si>
  <si>
    <t>Instalace FVE - oblast Ostrava IV</t>
  </si>
  <si>
    <t>Instalace FVE - Střední škola společného stravování, Ostrava-Hrabůvka</t>
  </si>
  <si>
    <t>Instalace FVE - Střední škola techniky a služeb Karviná</t>
  </si>
  <si>
    <t>Instalace FVE - Základní škola a Mateřská škola, Ostrava - Poruba, Ukrajinská 19</t>
  </si>
  <si>
    <t>Instalace FVE - Zdravotnická záchranná služba Moravskoslezského kraje, Bruntál</t>
  </si>
  <si>
    <t>Instalace FVE - Zdravotnická záchranná služba Moravskoslezského kraje, Havířov</t>
  </si>
  <si>
    <t>Instalace FVE metodou Design &amp; Build – GaSPŠ, Frenštát pod Radhoštěm</t>
  </si>
  <si>
    <t>Transformace – DOZP Kravaře</t>
  </si>
  <si>
    <t>Výstavba sportovní haly pro Gymnázium a SPŠEI ve Frenštátě pod Radhoštěm (Gymnázium a Střední průmyslová škola elektrotechniky a informatiky, Frenštát pod Radhoštěm, příspěvková organizace)</t>
  </si>
  <si>
    <t>2028</t>
  </si>
  <si>
    <t xml:space="preserve">Most Starý Bohumín - Chalupki přes řeku Odru </t>
  </si>
  <si>
    <t>Přeložka silnice II/443 obchvat Otic</t>
  </si>
  <si>
    <t>Rekonstrukce a modernizace silnice II/442 průtah Heřmánky</t>
  </si>
  <si>
    <t>Rekonstrukce a modernizace silnice II/452 Karlovice - Světlá Hora</t>
  </si>
  <si>
    <t>Celkem  Doprava</t>
  </si>
  <si>
    <t>ODVĚTVÍ INFORMATIKY A KYBERNETICKÉ BEZPEČNOSTI:</t>
  </si>
  <si>
    <t>ODVĚTVÍ INFORMATIKY A KYBERNETICKÉ BEZPEČNOSTI CELKEM</t>
  </si>
  <si>
    <t>Celkem  Krizové řízení</t>
  </si>
  <si>
    <t>Filmové vouchery v Moravskoslezském kraji</t>
  </si>
  <si>
    <t>Zámek Bruntál - revitalizace objektu</t>
  </si>
  <si>
    <t>Celkem  Kultura</t>
  </si>
  <si>
    <t xml:space="preserve">Projekt IndusTour - Visiting INDUStrial companies and sites as a growing lever to diversify TOURism policies </t>
  </si>
  <si>
    <t>Celkem Cestovní ruch</t>
  </si>
  <si>
    <t>Celkem  Regionální rozvoj</t>
  </si>
  <si>
    <t>Novostavba dětského centra Pluto</t>
  </si>
  <si>
    <t>Podpora komunitní práce v MSK III</t>
  </si>
  <si>
    <t>ProDítě: Profesionální a inovativní péče o ohrožené děti v Moravskoslezském kraji</t>
  </si>
  <si>
    <t>Rekonstrukce objektu chráněného bydlení Písky</t>
  </si>
  <si>
    <t>Standardizace poskytování sociálních služeb v Moravskoslezském kraji</t>
  </si>
  <si>
    <t>TechSocialcare - Promoting Technical Standards for Assistive Technology in European Social care services</t>
  </si>
  <si>
    <t>Transformace – DOZP a zázemí organizace Opava</t>
  </si>
  <si>
    <t>Transformace – DOZP Mokré Lazce</t>
  </si>
  <si>
    <t>Transformace – DOZP Ostrava</t>
  </si>
  <si>
    <t>Celkem  Sociální věci</t>
  </si>
  <si>
    <t>Energetické úspory VI. Etapa - SOUS Opava</t>
  </si>
  <si>
    <t>Energetické úspory VI. Etapa - SPŠaOA Bruntál</t>
  </si>
  <si>
    <t>Energetické úspory VI. Etapa - SPŠ Krnov</t>
  </si>
  <si>
    <t>Energetické úspory VI. Etapa - SŠaVOŠ Kopřivnice</t>
  </si>
  <si>
    <t>Energetické úspory VI. Etapa - SŠaZŠ Havířov - Šumbark</t>
  </si>
  <si>
    <t>Energetické úspory VI. Etapa - SŠŘ Frýdek-Místek</t>
  </si>
  <si>
    <t>Energetické úspory VI. Etapa - SŠGOaS Frýdek-Místek</t>
  </si>
  <si>
    <t>Energetické úspory VI. Etapa - ZŠaMŠ Nový Jičín</t>
  </si>
  <si>
    <t>Energetické úspory VI. Etapa - ZŠ Ostrava U Haldy</t>
  </si>
  <si>
    <t>Energetické úspory VI. Etapa - ZUŠ B. Martinů</t>
  </si>
  <si>
    <t>Energetické úspory VI. Etapa - ZUŠ L. Janáčka Ostrava - Vítkovice</t>
  </si>
  <si>
    <t xml:space="preserve">Energetické úspory Albrechtova střední škola, Český Těšín </t>
  </si>
  <si>
    <t>Energetické úspory - Dětský domov a Školní jídelna, Radkov-Dubová 141, příspěvková organizace</t>
  </si>
  <si>
    <t>Modernizace a rozšíření ZŠ Hlučín</t>
  </si>
  <si>
    <t>Rozšíření a modernizace prostor SŠ, ZŠ a MŠ v Karviné</t>
  </si>
  <si>
    <t>Rozšíření a modernizace prostor ZŠ a MŠ v Ostravě-Porubě, Ukrajinská 19, příspěvkové organizace</t>
  </si>
  <si>
    <t>Celkem  Školství</t>
  </si>
  <si>
    <t>Celkem  Zdravotnictví</t>
  </si>
  <si>
    <t>Modelová péče o lesní stanoviště a druhy vázané na lesní stanoviště a stromy</t>
  </si>
  <si>
    <t>Celkem  Životní prostředí</t>
  </si>
  <si>
    <t>CELKEM PROJEKTY EU</t>
  </si>
  <si>
    <t>Rekonstrukce a modernizace silnice II/440 Rýžoviště - Dětřichov - hr. OL. kraje</t>
  </si>
  <si>
    <t>Rozpočet 2025</t>
  </si>
  <si>
    <t>Informatika a kybernetická bezpečnost</t>
  </si>
  <si>
    <t>Celkové 
výdaje 
na projekt</t>
  </si>
  <si>
    <t>z toho financováno 
z úvěru 
UCB 2024+</t>
  </si>
  <si>
    <t>z toho 
 splátka úvěru
UCB 2024+</t>
  </si>
  <si>
    <t>Rekonstrukce silnice II/445 Vrbno p. Pradědem - Heřmanovice</t>
  </si>
  <si>
    <t>Rekonstrukce objektu organizace Nový domov, příspěvková organizace vedoucí 
k energetickým úsporám</t>
  </si>
  <si>
    <t>Transformace - DOZP Kravaře</t>
  </si>
  <si>
    <t>Transformace - DOZP Mokré Lazce</t>
  </si>
  <si>
    <t>Transformace - DOZP Ostrava</t>
  </si>
  <si>
    <t>Pilotní transformace dětských domovů v Moravskoslezském kraji</t>
  </si>
  <si>
    <t>Str. přílohy
č. 2</t>
  </si>
  <si>
    <t>ORG</t>
  </si>
  <si>
    <t>MSK/PO</t>
  </si>
  <si>
    <t xml:space="preserve">Závazek financování akce </t>
  </si>
  <si>
    <t>Celkové výdaje</t>
  </si>
  <si>
    <t xml:space="preserve">max. </t>
  </si>
  <si>
    <t>v letech</t>
  </si>
  <si>
    <t>ODVĚTVÍ VLASTNÍ SPRÁVNÍ ČINNOST KRAJE A ČINNOST ZASTUPITELSTVA KRAJE:</t>
  </si>
  <si>
    <t>Rekonstrukce budovy krajského úřadu</t>
  </si>
  <si>
    <t>RIA/ MSK</t>
  </si>
  <si>
    <t>Ostatní kapitálové výdaje - činnost krajského úřadu a zastupitelstva kraje</t>
  </si>
  <si>
    <t>MSK</t>
  </si>
  <si>
    <t>ODVĚTVÍ VLASTNÍ SPRÁVNÍ ČINNOST KRAJE A ČINNOST ZASTUPITELSTVA KRAJE CELKEM</t>
  </si>
  <si>
    <t>ODVĚTVÍ FINANCÍ A SPRÁVY MAJETKU KRAJE:</t>
  </si>
  <si>
    <t xml:space="preserve">Zajištění přípravy, realizace a havárie v rámci akcí reprodukce majetku </t>
  </si>
  <si>
    <t>IDTP / PO</t>
  </si>
  <si>
    <t xml:space="preserve"> - </t>
  </si>
  <si>
    <t>Nákup pozemků a ostatních nemovitostí</t>
  </si>
  <si>
    <t>Maj/MSK</t>
  </si>
  <si>
    <t>ODVĚTVÍ FINANCÍ A SPRÁVY MAJETKU KRAJE CELKEM</t>
  </si>
  <si>
    <t>PO</t>
  </si>
  <si>
    <t>Oprava havarijních úseků (Správa silnic Moravskoslezského kraje, příspěvková organizace, Ostrava)</t>
  </si>
  <si>
    <t>-</t>
  </si>
  <si>
    <t>Silnice II/470, stavba „Komunikace – Severní spoj“ v Ostravě - příprava (Správa silnic Moravskoslezského kraje, příspěvková organizace, Ostrava)</t>
  </si>
  <si>
    <t>Rekonstrukce mostních objektů a silnic (Správa silnic Moravskoslezského kraje, příspěvková organizace, Ostrava)</t>
  </si>
  <si>
    <t>Vypořádání pozemků pod stavbami silnic II. a III.třídy</t>
  </si>
  <si>
    <t>Letiště Leoše Janáčka Ostrava, ostatní reprodukce majetku kraje</t>
  </si>
  <si>
    <t>Informační a komunikační technologie KÚ - kapitálové výdaje</t>
  </si>
  <si>
    <t>Informační a komunikační technologie ZK - kapitálové výdaje</t>
  </si>
  <si>
    <t>Vysokorychlostní datová síť (Moravskoslezské datové centrum, příspěvková organizace, Ostrava)</t>
  </si>
  <si>
    <t>2024-2027</t>
  </si>
  <si>
    <t>Muzeum osobních automobilů Tatra Kopřivnice - příprava (Muzeum Novojičínska, příspěvková organizace)</t>
  </si>
  <si>
    <t>Oprava Památníku životické tragédie (Muzeum Těšínska, příspěvková organizace)</t>
  </si>
  <si>
    <t>Oprava střechy Žerotínského zámku (Muzeum Novojičínska, příspěvková organizace)</t>
  </si>
  <si>
    <t>Revitalizace frýdeckého zámku (Muzeum Beskyd Frýdek-Místek, příspěvková organizace)</t>
  </si>
  <si>
    <t>Zámek Bruntál - revitalizace objektu II (Muzeum v Bruntále, příspěvková organizace)</t>
  </si>
  <si>
    <t>2023-2027</t>
  </si>
  <si>
    <t>Podpora rozvoje muzejnictví v Moravskoslezském kraji - příspěvkové organizace MSK</t>
  </si>
  <si>
    <t>Reprodukce movitého hmotného majetku kraje v odvětví kultury</t>
  </si>
  <si>
    <t>Nová expozice Technického muzea Tatra v Kopřivnici - muzeum osobních vozidel (Muzeum Novojičínska, příspěvková organizace)</t>
  </si>
  <si>
    <t>Krajský depozitář pro kulturní organizace – příprava (Muzeum Beskyd Frýdek-Místek, příspěvková organizace)</t>
  </si>
  <si>
    <t>Závazek financování 30.000 tis. Kč (projektová příprava); 600.000 tis. Kč - odhadované náklady pro stavbu/realizaci akce.</t>
  </si>
  <si>
    <t>Rekonstrukce správní budovy (Domov Březiny, příspěvková organizace, Petřvald)</t>
  </si>
  <si>
    <t>Výstavba nového objektu v Bruntále (Centrum psychologické pomoci, příspěvková organizace, Karviná)</t>
  </si>
  <si>
    <t>2022-2028</t>
  </si>
  <si>
    <t>Výstavba administrativní budovy  (Fontána, příspěvková organizace, Hlučín)</t>
  </si>
  <si>
    <t>2019-2026</t>
  </si>
  <si>
    <t>Nákup automobilů pro příspěvkové organizace v odvětví sociálních věcí</t>
  </si>
  <si>
    <t>Optimalizace využívaných prostor SŠP Krnov (Střední škola průmyslová, Krnov, příspěvková organizace)</t>
  </si>
  <si>
    <t>Rekonstrukce sportovní haly včetně zázemí (Střední průmyslová škola, Obchodní akademie a Jazyková škola s právem státní jazykové zkoušky, Frýdek-Místek, příspěvková organizace)</t>
  </si>
  <si>
    <t>Využití objektu v Bílé - příprava (Vzdělávací a sportovní centrum Bílá, příspěvková organizace)</t>
  </si>
  <si>
    <t>Revitalizace Slezského gymnázia (Slezské gymnázium, Opava, příspěvková organizace)</t>
  </si>
  <si>
    <t>2022-2027</t>
  </si>
  <si>
    <t>Výstavba ředitelství včetně spojovacích chodeb (Střední škola technická a dopravní, Ostrava-Vítkovice, příspěvková organizace)</t>
  </si>
  <si>
    <t>Novostavba školní družiny (Střední škola, Základní škola a Mateřská škola, Karviná, příspěvková organizace)</t>
  </si>
  <si>
    <t>Rekonstrukce elektroinstalace (Gymnázium, Krnov, příspěvková organizace)</t>
  </si>
  <si>
    <t>2022-2026</t>
  </si>
  <si>
    <t>Rekonstrukce elektroinstalace a zdravotně technické instalace (Gymnázium, Ostrava-Hrabůvka, příspěvková organizace)</t>
  </si>
  <si>
    <t>Rekonstrukce elektroinstalace (Matiční gymnázium, Ostrava, příspěvková organizace)</t>
  </si>
  <si>
    <t>Rekonstrukce elektroinstalace a hygienických zařízení (Základní škola a Mateřská škola pro sluchově postižené a vady řeči, Ostrava-Poruba, příspěvková organizace)</t>
  </si>
  <si>
    <t>Rekonstrukce objektu školní jídelny (Základní škola a Mateřská škola pro sluchově postižené a vady řeči, Ostrava-Poruba, příspěvková organizace)</t>
  </si>
  <si>
    <t>Rekonstrukce suterénu školy a spojovacího krčku (Střední odborná škola a Základní škola, Město Albrechtice, příspěvková organizace)</t>
  </si>
  <si>
    <t>Rekonstrukce elektroinstalace (Gymnázium Hladnov a Jazyková škola s právem státní jazykové zkoušky, Ostrava, příspěvková organizace)</t>
  </si>
  <si>
    <t>Rekonstrukce elektroinstalace budovy A1 (Střední škola a Základní škola, Havířov-Šumbark, příspěvková organizace)</t>
  </si>
  <si>
    <t>2020-2027</t>
  </si>
  <si>
    <t>Sportovní areál na ul. Komenského, Opava (Mendelovo gymnázium, Opava, příspěvková organizace)</t>
  </si>
  <si>
    <t>2018-2026</t>
  </si>
  <si>
    <t>Novostavba výukových prostor včetně venkovních úprav (Střední škola teleinformatiky, Ostrava, příspěvková organizace)</t>
  </si>
  <si>
    <t>Vybudování učeben pro CLS (Gymnázium a Střední průmyslová škola elektrotechniky a informatiky, Frenštát pod Radhoštěm, příspěvková organizace)</t>
  </si>
  <si>
    <t>Rekonstrukce kuchyně a jídelny (Střední škola a Vyšší odborná škola, Kopřivnice, příspěvková organizace)</t>
  </si>
  <si>
    <t>Stavební úpravy objektů na ulicích Divadelní a Čapkova (Základní umělecká škola, Rýmařov, Čapkova 6, příspěvková organizace)</t>
  </si>
  <si>
    <t>Rekonstrukce školní kuchyně a jídelny (Gymnázium, Nový Jičín, příspěvková organizace)</t>
  </si>
  <si>
    <t>Rekonstrukce zdroje vytápění – tepelné čerpadlo (Dětský domov a Školní jídelna, Frýdek-Místek, příspěvková organizace)</t>
  </si>
  <si>
    <t>Rekonstrukce zdroje vytápění centrální kotelny (Střední škola technická, Opava, Kolofíkovo nábřeží 51, příspěvková organizace)</t>
  </si>
  <si>
    <t>Demolice objektu Domova mládeže (Střední odborná škola a Základní škola, Město Albrechtice, příspěvková organizace)</t>
  </si>
  <si>
    <t>Rekonstrukce reprezentačního sálu včetně zázemí (Základní umělecká škola Leoše Janáčka, Havířov, příspěvková organizace)</t>
  </si>
  <si>
    <t>Revitalizace zahrady a zpevněných ploch (Základní škola, Dětský domov, Školní družina a Školní jídelna, Vrbno p. Pradědem, nám. Sv. Michala 17, příspěvková organizace)</t>
  </si>
  <si>
    <t>Modernizace Školního statku Opava II - posklizňová linka (Školní statek, Opava, příspěvková organizace)</t>
  </si>
  <si>
    <t>Rekonstrukce elektroinstalace (Základní škola speciální, Ostrava-Slezská Ostrava, příspěvková organizace)</t>
  </si>
  <si>
    <t>Oprava objektů po požáru (Obchodní akademie, Český Těšín, příspěvková organizace,  Základní umělecká škola Pavla Kalety, Český Těšín, příspěvková organizace)</t>
  </si>
  <si>
    <t>RIA/ MSK, IDTP/ PO, ŠMS</t>
  </si>
  <si>
    <t>Rekonstrukce zdravotechniky (Obchodní akademie, Ostrava-Poruba, příspěvková organizace)</t>
  </si>
  <si>
    <t>Rekonstrukce zdravotechniky (Matiční gymnázium, Ostrava, příspěvková organizace)</t>
  </si>
  <si>
    <t>Rekonstrukce zdravotechniky a elektroinstalace v budově A (Střední škola prof. Zdeňka Matějčka, Ostrava-Poruba, příspěvková organizace)</t>
  </si>
  <si>
    <t>Revitalizace tělocvičny (Střední průmyslová škola elektrotechnická, Havířov, příspěvková organizace)</t>
  </si>
  <si>
    <t>Rekonstrukce elektroinstalace včetně výměny osvětlovacích těles (Střední škola, Základní škola a Mateřská škola, Karviná, příspěvková organizace)</t>
  </si>
  <si>
    <t>Rekonstrukce sociálních zařízení a zdravotechniky (Střední škola, Havířov-Prostřední Suchá, příspěvková organizace)</t>
  </si>
  <si>
    <t>Rekonstrukce elektroinstalace (Střední škola techniky a služeb, Karviná, příspěvková organizace)</t>
  </si>
  <si>
    <t>Rekonstrukce obvodového pláště (Mendelova střední škola, Nový Jičín, příspěvková organizace)</t>
  </si>
  <si>
    <t>Rekonstrukce elektroinstalace a zdravotechniky (Hotelová škola, Frenštát pod Radhoštěm, příspěvková organizace)</t>
  </si>
  <si>
    <t>Sanace zdiva (Gymnázium Josefa Kainara, Hlučín, příspěvková organizace)</t>
  </si>
  <si>
    <t>Rekonstrukce oplocení (Základní škola, Bruntál, Rýmařovská 15, příspěvková organizace)</t>
  </si>
  <si>
    <t>Demolice staré kotelny (Základní škola, Bruntál, Rýmařovská 15, příspěvková organizace)</t>
  </si>
  <si>
    <t>Rekonstrukce střech dílen (Střední odborná škola a Základní škola, Město Albrechtice, příspěvková organizace)</t>
  </si>
  <si>
    <t>Modernizace venkovních ploch gymnázia (Gymnázium Olgy Havlové, Ostrava-Poruba, příspěvková organizace)</t>
  </si>
  <si>
    <t>Vybudování hřiště (Gymnázium a Střední průmyslová škola elektrotechniky a informatiky, Frenštát pod Radhoštěm, příspěvková organizace)</t>
  </si>
  <si>
    <t>Výměna oken (Gymnázium, Karviná, příspěvková organizace)</t>
  </si>
  <si>
    <t>Rekonstrukce elektroinstalace v Domově mládeže (Masarykova střední škola zemědělská a přírodovědná, Opava, příspěvková organizace)</t>
  </si>
  <si>
    <t>Rekonstrukce provozních prostor kuchyně (Střední škola řemesel, Frýdek-Místek, příspěvková organizace)</t>
  </si>
  <si>
    <t>Rekonstrukce sociálního zařízení (Základní škola, Ostrava-Slezská Ostrava, Na Vizině 28, příspěvková organizace)</t>
  </si>
  <si>
    <t>Obnova movitého majetku škol a školských zařízení</t>
  </si>
  <si>
    <t>Nemocnice Nový Jičín - reinvestiční část nájemného a opravy</t>
  </si>
  <si>
    <t>Rekonstrukce kanalizace - Karviná (Nemocnice Karviná-Ráj, příspěvková organizace)</t>
  </si>
  <si>
    <t>Modernizace Odborného léčebného ústavu Metylovice - příprava (Odborný léčebný ústav Metylovice - Moravskoslezské sanatorium, příspěvková organizace)</t>
  </si>
  <si>
    <t>Zřízení LDN pro pacienty se zvýšeným hygienickým režimem a přesun očního centra (Nemocnice Karviná – Ráj, příspěvková organizace)</t>
  </si>
  <si>
    <t>Rekonstrukce dětského oddělení vč. DIP (Nemocnice ve Frýdku - Místku, příspěvková organizace)</t>
  </si>
  <si>
    <t>Středisko krizového řízení s heliportem pro noční přistávání (Sdružené zdravotnické zařízení Krnov, příspěvková organizace)</t>
  </si>
  <si>
    <t>Rekonstrukce kanalizace (Nemocnice Třinec, příspěvková organizace)</t>
  </si>
  <si>
    <t>Rekonstrukce fasády a střech objektu kotelny a přístřešku (Nemocnice Třinec, příspěvková organizace)</t>
  </si>
  <si>
    <t>Rekonstrukce páteřních rozvodů vody v nemocnici Orlová (Nemocnice Karviná - Ráj, příspěvková organizace)</t>
  </si>
  <si>
    <t>Protipožární opatření nemocnice Orlová (Nemocnice Karviná - Ráj, příspěvková organizace)</t>
  </si>
  <si>
    <t>Úpravy vnitřních prostor výjezdových skupin Orlová (Zdravotnická záchranná služba Moravskoslezského kraje, příspěvková organizace)</t>
  </si>
  <si>
    <t>Obnova vozového parku - příspěvkové organizace v odvětví zdravotnictví</t>
  </si>
  <si>
    <t>Pořízení zdravotnických přístrojů a zdravotnické techniky</t>
  </si>
  <si>
    <t>Elektronizace zdravotnických procesů – příspěvkové organizace v odvětví zdravotnictví</t>
  </si>
  <si>
    <t>Souvislé opravy silnic, včetně mostních objektů (Správa silnic Moravskoslezského kraje, příspěvková organizace, Ostrava)</t>
  </si>
  <si>
    <t>Protihluková opatření (Správa silnic Moravskoslezského kraje, příspěvková organizace, Ostrava)</t>
  </si>
  <si>
    <t>Novostavba garáží a dílen v areálu CM Frýdek-Místek (Správa silnic Moravskoslezského kraje, příspěvková organizace, Ostrava)</t>
  </si>
  <si>
    <t>Vlastní zdroje příspěvk. organizace</t>
  </si>
  <si>
    <t>Příloha č. 9</t>
  </si>
  <si>
    <t>Hrad Sovinec - revitalizace vstupní části objektu (Muzeum v Bruntále, příspěvková organizace)</t>
  </si>
  <si>
    <t>Rekonstrukce elektroinstalace (Střední zdravotnická škola a Vyšší odborná škola zdravotnická, Ostrava, příspěvková organizace)</t>
  </si>
  <si>
    <t>Přístavba tělocvičny Sportovního gymnázia Dany a Emila Zátopkových (Sportovní gymnázium Dany a Emila Zátopkových, Ostrava, příspěvková organizace)</t>
  </si>
  <si>
    <t>Výstavba sportovního plaveckého bazénu při Sportovním gymnáziu Dany a Emila Zátopkových v Ostravě (Sportovní gymnázium Dany a Emila Zátopkových, Ostrava, příspěvková organizace)</t>
  </si>
  <si>
    <t>PROSTŘEDKY NA INDIVIDUÁLNÍ DOTACE
(v tis. Kč)</t>
  </si>
  <si>
    <t>Výdaje spojené s projektem Finanční zdraví obcí</t>
  </si>
  <si>
    <t>Odvětví financí a správy majetku celkem</t>
  </si>
  <si>
    <t>Odvětví dopravy celkem</t>
  </si>
  <si>
    <t>Bezpečnost silničního provozu</t>
  </si>
  <si>
    <t>Zajištění hasičské záchranné služby, bezpečnosti a ostrahy letiště</t>
  </si>
  <si>
    <t>Podpora aktivit obcí</t>
  </si>
  <si>
    <t>Ostatní individuální dotace v odvětví dopravy</t>
  </si>
  <si>
    <t>Příspěvek Hasičskému záchrannému sboru Moravskoslezského kraje na výstavbu a rekonstrukci hasičských stanic</t>
  </si>
  <si>
    <t>Realizace koncepce ochrany obyvatel kraje - příprava na mimořádné situace</t>
  </si>
  <si>
    <t>Podpora organizacím na úseku bezpečnosti a Integrovaného záchranného systému (IZS)</t>
  </si>
  <si>
    <t>Pořízení techniky pro Hasičský záchranný sbor Moravskoslezského kraje</t>
  </si>
  <si>
    <t>Příspěvek obcím na financování potřeb jednotek sborů dobrovolných hasičů obcí</t>
  </si>
  <si>
    <t>Činnost krajského sdružení hasičů Moravskoslezského kraje</t>
  </si>
  <si>
    <t>Telekomunikace a datové přenosy pro Integrované bezpečnostní centrum Moravskoslezského kraje</t>
  </si>
  <si>
    <t>Příspěvek na zabezpečení úkolů jednotek požární ochrany v rámci veřejné služby</t>
  </si>
  <si>
    <t>Zabezpečení technické podpory pro Integrované bezpečnostní centrum Moravskoslezského kraje</t>
  </si>
  <si>
    <t>Ostatní individuální dotace v odvětví krizového řízení</t>
  </si>
  <si>
    <t>Regionální funkce knihoven</t>
  </si>
  <si>
    <t>Soutěže, festivaly a aktivity v oblasti kultury</t>
  </si>
  <si>
    <t>Odvětví prezentace kraje a edičního plánu celkem</t>
  </si>
  <si>
    <t>Podpora akcí celokrajského významu</t>
  </si>
  <si>
    <t>Podpora rozvojových projektů</t>
  </si>
  <si>
    <t>Spolufinancování provozu Moravskoslezského inovačního centra Ostrava, a.s.</t>
  </si>
  <si>
    <t>Green Light: Systém služeb podporující vznik nových inovativních firem</t>
  </si>
  <si>
    <t>Podpora odborného vzdělávání na vysokých školách v Moravskoslezském kraji</t>
  </si>
  <si>
    <t>Podpora významných akcí cestovního ruchu</t>
  </si>
  <si>
    <t>Turistické značení</t>
  </si>
  <si>
    <t>Podpora turistických areálů spadajících pod Dolní oblast Vítkovice</t>
  </si>
  <si>
    <t>Multifunkční sportovní hala v Ostravě</t>
  </si>
  <si>
    <t>Výstavba vysokoškolských kolejí Ostravské univerzity</t>
  </si>
  <si>
    <t>Podpora soutěží a přehlídek</t>
  </si>
  <si>
    <t>Hry "Olympiády dětí a mládeže"</t>
  </si>
  <si>
    <t>Podpora sportu a pohybových aktivit občanů Moravskoslezského kraje</t>
  </si>
  <si>
    <t>Podpora talentů</t>
  </si>
  <si>
    <t>Podpora sportu v Moravskoslezském kraji</t>
  </si>
  <si>
    <t>Podpora projektů sociální prevence a sociálního začleňování s regionální působností v Moravskoslezském kraji</t>
  </si>
  <si>
    <t>Protialkoholní záchytná stanice</t>
  </si>
  <si>
    <t>Stabilizace zdravotnického personálu a vzdělávání</t>
  </si>
  <si>
    <t>Konference, sympózia a aktivity v oblasti zdravotnictví</t>
  </si>
  <si>
    <t>Podpora předcházení vzniku odpadů a jejich třídění</t>
  </si>
  <si>
    <t>Informační systém o znečištění ovzduší</t>
  </si>
  <si>
    <t>Propagace v oblasti životního prostředí</t>
  </si>
  <si>
    <t>Péče o chráněné druhy živočichů</t>
  </si>
  <si>
    <t>Podpora výukového centra EVVO</t>
  </si>
  <si>
    <t>Prezentace kraje a ediční plán</t>
  </si>
  <si>
    <t>Rekapitulace prostředků na individuální dotace dle odvětví</t>
  </si>
  <si>
    <t>Rekonstrukce elektroinstalace (Obchodní akademie a Vyšší odborná škola sociálně právní, Ostrava, příspěvková organizace)</t>
  </si>
  <si>
    <t>Sanace obvodového zdiva (Základní škola, Ostrava-Zábřeh, Kpt. Vajdy 1a, příspěvková organizace)</t>
  </si>
  <si>
    <t>Rozborové tabulky a grafy k návrhu rozpočtu kraje
na rok 2026</t>
  </si>
  <si>
    <t>Přehled dotačních programů v návrhu rozpočtu kraje na rok 2026</t>
  </si>
  <si>
    <t>Přehled prostředků na individuální dotace v návrhu rozpočtu kraje na rok 2026</t>
  </si>
  <si>
    <t>Přehled akcí reprodukce majetku kraje v návrhu rozpočtu kraje na rok 2026</t>
  </si>
  <si>
    <t>Přehled akcí spolufinancovaných z evropských finančních zdrojů v návrhu rozpočtu kraje na rok 2026</t>
  </si>
  <si>
    <t>Přehled akcí financovaných z úvěrových zdrojů v návrhu rozpočtu kraje na rok 2026</t>
  </si>
  <si>
    <t>Přehled příjmů zařazených v návrhu rozpočtu kraje na rok 2026</t>
  </si>
  <si>
    <t>Graf č. 1 - Rozpočet Moravskoslezského kraje v letech 2022 až 2025, návrh rozpočtu Moravskoslezského kraje na rok 2026</t>
  </si>
  <si>
    <t>Graf č. 2 - Schválený rozpočet příjmů Moravskoslezského kraje v letech 2022 až 2025, návrh rozpočtu příjmů Moravskoslezského kraje na rok 2026 v členění na přijaté dotace, daňové, nedaňové a kapitálové příjmy</t>
  </si>
  <si>
    <t>Graf č. 3 - Struktura návrhu rozpočtu Moravskoslezského kraje na rok 2026 - VÝDAJE</t>
  </si>
  <si>
    <t>Graf č. 4 - Struktura návrhu rozpočtu Moravskoslezského kraje na rok 2026 - Objemy výdajů na akce spolufinancované z evropských finančních zdrojů pro rok 2026 v členění dle odvětví</t>
  </si>
  <si>
    <t>Dotační programy nezařazené do rozpočtu na rok 2026 (odvětví kultury)</t>
  </si>
  <si>
    <t>Schválený rozpočet 2025</t>
  </si>
  <si>
    <t>Upravený rozpočet 9/2025</t>
  </si>
  <si>
    <t>Čerpání
k 9/2025</t>
  </si>
  <si>
    <t>Návrh rozpočtu 2026</t>
  </si>
  <si>
    <t>% 2026/
SR 2025</t>
  </si>
  <si>
    <t>Program obnovy památek nadregionálního významu v Moravskoslezském kraji v letech 2025 a 2026</t>
  </si>
  <si>
    <t>Program obnovy památek nadregionálního významu v Moravskoslezském kraji v letech 2024 a 2025</t>
  </si>
  <si>
    <t>Program podpory aktivit krajského a nadregionálního významu v oblasti kultury v Moravskoslezském kraji</t>
  </si>
  <si>
    <t>Program podpory kulturně kreativního odvětví, včetně audiovizí v oblasti kultury v Moravskoslezském kraji</t>
  </si>
  <si>
    <t>Program podpory profesionálních divadel a profesionálních symfonických orchestrů v Moravskoslezském kraji</t>
  </si>
  <si>
    <t>Dotační programy nezařazené do rozpočtu na rok 2026 (odvětví regionálního rozvoje)</t>
  </si>
  <si>
    <t>Podpora obnovy a rozvoje venkova Moravskoslezského kraje 2026</t>
  </si>
  <si>
    <t>Program na podporu přípravy projektové dokumentace 2026</t>
  </si>
  <si>
    <t>Program na podporu přípravy projektové dokumentace 2024</t>
  </si>
  <si>
    <t>Podpora vědy a výzkumu v Moravskoslezském kraji 2026</t>
  </si>
  <si>
    <t>Podpora vědy a výzkumu v Moravskoslezském kraji 2023</t>
  </si>
  <si>
    <t>PŘEHLED DOTAČNÍCH PROGRAMŮ V NÁVRHU ROZPOČTU KRAJE NA ROK 2026 (v tis. Kč)</t>
  </si>
  <si>
    <t>Podpora podnikání v Moravskoslezském kraji 2026</t>
  </si>
  <si>
    <t>Podpora znevýhodněných oblastí Moravskoslezského kraje 2026</t>
  </si>
  <si>
    <t>Podpora znevýhodněných oblastí Moravskoslezského kraje 2023</t>
  </si>
  <si>
    <t>Podpora provozu venkovských prodejen v Moravskoslezském kraji 2025</t>
  </si>
  <si>
    <t>Podpora infrastruktury a propagace cestovního ruchu v Moravskoslezském kraji 2026</t>
  </si>
  <si>
    <t>Podpora systému destinačního managementu turistických oblastí 2026-2027</t>
  </si>
  <si>
    <t>Podpora akcí v cestovním ruchu v Moravskoslezském kraji</t>
  </si>
  <si>
    <t>Oživení cestovního ruchu podporou infrastruktury v Moravskoslezském kraji</t>
  </si>
  <si>
    <t>Podpora stomatologické péče</t>
  </si>
  <si>
    <t>Drobné vodohospodářské akce pro roky 2026-2027</t>
  </si>
  <si>
    <t>Drobné vodohospodářské akce pro roky 2024-2025</t>
  </si>
  <si>
    <t>Podpora výsadby zeleně</t>
  </si>
  <si>
    <t>PŘEHLED PROSTŘEDKŮ NA INDIVIDUÁLNÍ DOTACE V NÁVRHU ROZPOČTU KRAJE
NA ROK 2026 (v tis. Kč)</t>
  </si>
  <si>
    <t>Prostředky na individuální dotace nezařazené do rozpočtu na rok 2026 (odvětví krizového řízení)</t>
  </si>
  <si>
    <t>Prostředky na individuální dotace nezařazené do rozpočtu na rok 2026 (odvětví kultury)</t>
  </si>
  <si>
    <t>Prostředky na individuální dotace nezařazené do rozpočtu na rok 2026 (odvětví prezentace kraje a edičního plánu)</t>
  </si>
  <si>
    <t>Prostředky na individuální dotace nezařazené do rozpočtu na rok 2026 (odvětví regionálního rozvoje)</t>
  </si>
  <si>
    <t>Prostředky na individuální dotace nezařazené do rozpočtu na rok 2026 (odvětví sociálních věcí)</t>
  </si>
  <si>
    <t>Prostředky na individuální dotace nezařazené do rozpočtu na rok 2026 (odvětví školství)</t>
  </si>
  <si>
    <t>Prostředky na individuální dotace nezařazené do rozpočtu na rok 2026 (odvětví zdravotnictví)</t>
  </si>
  <si>
    <t>Prostředky na individuální dotace nezařazené do rozpočtu na rok 2026 (odvětví životního prostředí)</t>
  </si>
  <si>
    <t>Prostředky na individuální dotace nezařazené do rozpočtu na rok 2026 (odvětví dopravy)</t>
  </si>
  <si>
    <t>Individuální dotace v odvětví kultury</t>
  </si>
  <si>
    <t>Ostatní individuální dotace v odvětví kultury</t>
  </si>
  <si>
    <t>Fondy pro podporu turistických lokalit</t>
  </si>
  <si>
    <t>Metodické centrum krajských infocenter</t>
  </si>
  <si>
    <t>Humanizace a rozšíření pobytové sociální služby v Havířově</t>
  </si>
  <si>
    <t>Podpora vybudování fotbalového stadionu Bazaly</t>
  </si>
  <si>
    <t xml:space="preserve"> PŘEHLED AKCÍ SPOLUFINANCOVANÝCH Z EVROPSKÝCH FINANČNÍCH ZDROJŮ V NÁVRHU ROZPOČTU KRAJE NA ROK 2026 (v tis. Kč)             </t>
  </si>
  <si>
    <t>Skutečné výdaje
před r. 2025</t>
  </si>
  <si>
    <t>Předpokl. výdaje
r. 2025</t>
  </si>
  <si>
    <t>Návrh
rozpočtu 2026</t>
  </si>
  <si>
    <t>2029</t>
  </si>
  <si>
    <t>po r. 2029</t>
  </si>
  <si>
    <t xml:space="preserve">NUTSHELL@CE-Strengthening public transport to enhance accessibility in rural central Europe – NUTSHELL@CE-Posílení veřejné dopravy pro zlepšení dostupnosti ve venkovských oblastech střední Evropy </t>
  </si>
  <si>
    <t>Rekonstrukce a modernizace silnice II/440 Rýžoviště - Dětřichov - hr. OL. Kraje</t>
  </si>
  <si>
    <t>Rekonstrukce a modernizace silnice II/647 Ostrava, ul. Bohumínská IV. Etapa</t>
  </si>
  <si>
    <t>Celkové výdaje uvedeny jen pro rok 2026.</t>
  </si>
  <si>
    <t>Smart akcelerátor Moravskoslezského kraje</t>
  </si>
  <si>
    <t>Podpora činnosti sekretariátu a zajištění chodu Regionální stálé konference Moravskoslezského kraje VI</t>
  </si>
  <si>
    <t>Projekt technické pomoci II – Operační program Spravedlivá transformace</t>
  </si>
  <si>
    <t>Vouchery pro veřejný sektor v Moravskoslezském kraji - 1. výzva</t>
  </si>
  <si>
    <t>Podpora služeb osobní asistence v MSK</t>
  </si>
  <si>
    <t>Společně silnější: síla sdílení zkušeností a dobré praxe v neformální péči</t>
  </si>
  <si>
    <t>Akreditace Moravskoslezského kraje jako koordinátora konsorcia v oblasti školního vzdělávání v rámci programu ERASMUS+ 2. běh</t>
  </si>
  <si>
    <t>Energetické úspory - Základní škola, Karasova 6, Ostrava – Mariánské Hory, příspěvková organizace</t>
  </si>
  <si>
    <t>Energetické úspory VI. Etapa - Gym. a SOŠ Rýmařov – objekt DM</t>
  </si>
  <si>
    <t>Energetické úspory VI. Etapa - Gym. a SOŠ Rýmařov – objekt SOŠ</t>
  </si>
  <si>
    <t>Energetické úspory VI. Etapa - SPŠS Opava</t>
  </si>
  <si>
    <t>Energetické úspory VI. Etapa - SUŠ Ostrava</t>
  </si>
  <si>
    <t>Energetické úspory VI. Etapa - ZUŠ Vítkov</t>
  </si>
  <si>
    <t>Modernizace zázemí pro výuku zemědělských a polygrafických oborů</t>
  </si>
  <si>
    <t>Novostavba školních dílen v areálu SŠ Bohumín</t>
  </si>
  <si>
    <t>Potravinová pomoc dětem v sociální nouzi v Moravskoslezském kraji II</t>
  </si>
  <si>
    <t>Vouchery pro univerzity v Moravskoslezském kraji</t>
  </si>
  <si>
    <t>Evidence připravovaných staveb infrastruktury Moravskoslezského kraje</t>
  </si>
  <si>
    <t>Modernizace přístrojového vybavení Metylovice (Odborný léčebný ústav Metylovice-Moravskoslezské sanatorium)</t>
  </si>
  <si>
    <t>Instalace FVE – oblast Frýdek-Místek II</t>
  </si>
  <si>
    <t>Instalace FVE – Zdravotnická záchranná služba Moravskoslezského kraje, Opava</t>
  </si>
  <si>
    <t>IP LIFE for Coal Mining Landscape Adaptation (IP LIFE pro adaptaci pohornické krajiny)</t>
  </si>
  <si>
    <t>PŘEHLED AKCÍ FINANCOVANÝCH Z ÚVĚROVÝCH ZDROJŮ V NÁVRHU ROZPOČTU KRAJE NA ROK 2026</t>
  </si>
  <si>
    <t>Návrh výdajů
na rok 2026
celkem</t>
  </si>
  <si>
    <t>Návrh příjmů
na rok 2026</t>
  </si>
  <si>
    <t>Silnice II/483 průtah Frenštát p. R.- hr. okresu FM</t>
  </si>
  <si>
    <t>Rekonstrukce a modernizace silnice II/442 Heřmánky průtah</t>
  </si>
  <si>
    <t>Most Starý Bohumín - Chalupki přes řeku Odru</t>
  </si>
  <si>
    <t>Rekonstrukce a modernizace silnice II/647 Ostrava, ul. Bohumínská IV. etapa</t>
  </si>
  <si>
    <t>ODVĚTVÍ KRIZOVÉ ŘÍZENÍ:</t>
  </si>
  <si>
    <t>ODVĚTVÍ KRIZOVÉ ŘÍZENÍ CELKEM</t>
  </si>
  <si>
    <t>Černá kostka - Centrum digitalizace, vědy a inovací</t>
  </si>
  <si>
    <t>3505</t>
  </si>
  <si>
    <t xml:space="preserve">Juraj a Ondráš - zbojnické legendy </t>
  </si>
  <si>
    <t>3577</t>
  </si>
  <si>
    <t>3556</t>
  </si>
  <si>
    <t>Žerotínský zámek - centrum relaxace a poznání</t>
  </si>
  <si>
    <t>3514</t>
  </si>
  <si>
    <t>3555</t>
  </si>
  <si>
    <t>3554</t>
  </si>
  <si>
    <t>3523</t>
  </si>
  <si>
    <t>Energetické úspory VI. Etapa - Gym. a SOŠ Rýmařov - objekt DM</t>
  </si>
  <si>
    <t>Energetické úspory VI. Etapa - Gym. a SOŠ Rýmařov - objekt SOŠ</t>
  </si>
  <si>
    <t>ODVĚTVÍ ÚZEMNÍ PLÁNOVÁNÍ A STAVEBNÍHO ŘÁDU:</t>
  </si>
  <si>
    <t>ODVĚTVÍ ÚZEMNÍ PLÁNOVÁNÍ A STAVEBNÍHO ŘÁDU CELKEM</t>
  </si>
  <si>
    <t>NÁVRATNÁ FINANČNÍ VÝPOMOC PŘÍSPĚVKOVÝM ORGANIZACÍM NA PROFINANCOVÁNÍ PODÍLŮ STÁTNÍHO ROZPOČTU A EVROPSKÉ UNIE</t>
  </si>
  <si>
    <t>NÁVRATNÁ FINANČNÍ VÝPOMOC PŘÍSPĚVKOVÝM ORGANIZACÍM NA PROFINANCOVÁNÍ PODÍLŮ STÁTNÍHO ROZPOČTU A EVROPSKÉ UNIE CELKEM</t>
  </si>
  <si>
    <t>PŘEHLED AKCÍ REPRODUKCE MAJETKU KRAJE V NÁVRHU ROZPOČTU KRAJE NA ROK 2026  (v tis. Kč)</t>
  </si>
  <si>
    <t>Skutečné výdaje před r. 2025</t>
  </si>
  <si>
    <t>Předpokl. výdaje r. 2025</t>
  </si>
  <si>
    <t xml:space="preserve">Akce každoročně v rozpočtu opakovaná, skutečné výdaje před rokem 2025 se vztahují jen k akcím schvalovaným do rozpočtu 2026. </t>
  </si>
  <si>
    <t>IDTP / MSK</t>
  </si>
  <si>
    <t>2026-2027</t>
  </si>
  <si>
    <t xml:space="preserve">Akce každoročně v rozpočtu opakovaná, skutečné výdaje před rokem 2025 nejsou z důvodu nulové vypovídací hodnoty uvedeny. </t>
  </si>
  <si>
    <r>
      <rPr>
        <sz val="8"/>
        <rFont val="Tahoma"/>
        <family val="2"/>
        <charset val="238"/>
      </rPr>
      <t>Závazek financování 74 mil.Kč (projektová příprava); 2.300 mil. Kč</t>
    </r>
    <r>
      <rPr>
        <sz val="8"/>
        <color rgb="FFFF0000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- odhadované náklady pro stavbu/realizaci akce.</t>
    </r>
  </si>
  <si>
    <t>Příprava výstavby tramvajové tratě Ostrava - Orlová - Karviná</t>
  </si>
  <si>
    <r>
      <rPr>
        <sz val="8"/>
        <rFont val="Tahoma"/>
        <family val="2"/>
        <charset val="238"/>
      </rPr>
      <t>Závazek financování 6,37 mil.Kč (projektová příprava); 8.000 mil. Kč</t>
    </r>
    <r>
      <rPr>
        <sz val="8"/>
        <color rgb="FFFF0000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>- odhadované náklady pro stavbu/realizaci akce.</t>
    </r>
  </si>
  <si>
    <t>Modernizace silnice I/56 Ostrava - prodloužená Místecká, III. stavba</t>
  </si>
  <si>
    <t>2026-2029</t>
  </si>
  <si>
    <t>Přeložka silnice II/467 Štítina - obchvat a napojení na silnici I/11 (Správa silnic Moravskoslezského kraje, příspěvková organizace, Ostrava)</t>
  </si>
  <si>
    <t>Opravy majetku realizované z pojistných náhrad v odvětví dopravy (Správa silnic Moravskoslezského kraje, příspěvková organizace, Ostrava)</t>
  </si>
  <si>
    <t>Obnova majetku po povodních v odvětví dopravy (Správa silnic Moravskoslezského kraje, příspěvková organizace, Ostrava)</t>
  </si>
  <si>
    <t>Rekonstrukce vzletové a přistávací dráhy a navazujících provozních ploch Letiště Leoše Janáčka Ostrava</t>
  </si>
  <si>
    <t>2020-2028</t>
  </si>
  <si>
    <t>IDTP/MSK</t>
  </si>
  <si>
    <t xml:space="preserve">2023-2027 </t>
  </si>
  <si>
    <t>Připravované akce reprodukce majetku kraje v odvětví dopravy</t>
  </si>
  <si>
    <t xml:space="preserve">Prostředky jsou určeny ke krytí finančních nároků příspěvkových organizací kraje v odvětví dopravy a budou použity na financování níže uvedených akcí reprodukce majetku kraje  zařazených do návrhu rozpočtu 2026 a výhledu. </t>
  </si>
  <si>
    <t>z toho:</t>
  </si>
  <si>
    <t>Povodňová škoda na silnici II/451 Vidly - Vrbno</t>
  </si>
  <si>
    <t>2025-2029</t>
  </si>
  <si>
    <t xml:space="preserve">Možnost financování z prostředků ŽIVEL 1 – Obnova obecního a krajského majetku po krizových stavech ve výši 70 % způsobilých výdajů formou záloh. Výdaje jsou určeny na úhradu podílu kraje. </t>
  </si>
  <si>
    <t>Povodňová škoda na silnici II/453 Heřmanovice - Město Albrechtice</t>
  </si>
  <si>
    <t>Povodňová škoda na silnici II/457 Petrovice - Jindřichov - Osoblaha</t>
  </si>
  <si>
    <t>Povodňová škoda na silnici II/459 Krnov - Horní Benešov</t>
  </si>
  <si>
    <t>Povodňová škoda na silnici III/44521 Mnichov - Drakov</t>
  </si>
  <si>
    <t>Povodňová škoda na silnici III/4521 Krásné Loučky - Purkartice - Karlovice</t>
  </si>
  <si>
    <t>Povodňová škoda na silnici III/45713 Petrovice</t>
  </si>
  <si>
    <t>Povodňová škoda na silnici III/45720 Slezské Rudoltice</t>
  </si>
  <si>
    <t>Povodňová škoda na silnici III/45813 Město Albrechtice - Opavice</t>
  </si>
  <si>
    <t>Povodňová škoda na silnici III/45814 Bohušov</t>
  </si>
  <si>
    <t>Povodňová škoda na silnici III/4583 Čaková</t>
  </si>
  <si>
    <t>Povodňová škoda na silnici III/4585 Brantice - Krnov</t>
  </si>
  <si>
    <t>Povodňová škoda na silnici III/4593 Úvalno - hr. Polsko</t>
  </si>
  <si>
    <t>Systém jednotného zálohování krajské korporace</t>
  </si>
  <si>
    <t>Reprodukce majetku kraje v odvětví informatiky a kybernetické bezpečnosti (Moravskoslezské datové centrum, příspěvková organizace, Ostrava)</t>
  </si>
  <si>
    <t>Výpočetní technika a informační systémy (Moravskoslezské datové centrum, příspěvková organizace, Ostrava)</t>
  </si>
  <si>
    <t>2023-2028</t>
  </si>
  <si>
    <t>Nová Horka - Revitalizace ledovny a vrátnice (Muzeum Novojičínska, příspěvková organizace)</t>
  </si>
  <si>
    <t>2025-2028</t>
  </si>
  <si>
    <t>Závazek financování 31.150 tis. Kč (projektová příprava); 600.000 tis. Kč - odhadované náklady pro stavbu/realizaci akce.</t>
  </si>
  <si>
    <t>Připravované akce reprodukce majetku kraje v odvětví kultury</t>
  </si>
  <si>
    <t xml:space="preserve">Prostředky jsou určeny ke krytí finančních nároků příspěvkových organizací kraje v odvětví kultury a budou použity na financování níže uvedených akcí reprodukce majetku kraje  zařazených do návrhu rozpočtu 2026 a výhledu. </t>
  </si>
  <si>
    <t>Rekonstrukce plynové kotelny v budově divadla (Těšínské divadlo Český Těšín, příspěvková organizace)</t>
  </si>
  <si>
    <t>Řešení popovodňového stavu - Kosárna Karlovice (Muzeum v Bruntále, příspěvková organizace)</t>
  </si>
  <si>
    <t>2024-2028</t>
  </si>
  <si>
    <t>Připravované akce reprodukce majetku kraje v odvětví sociálních věcí</t>
  </si>
  <si>
    <t xml:space="preserve">Prostředky jsou určeny ke krytí finančních nároků příspěvkových organizací kraje v odvětví sociálních věcí a budou použity na financování níže uvedených akcí reprodukce majetku kraje  zařazených do návrhu rozpočtu 2026 a výhledu. </t>
  </si>
  <si>
    <t>Protipovodňová opatření - Domov Bílá Opava (Domov Bílá Opava, příspěvková organizace)</t>
  </si>
  <si>
    <t>Vybudování objektů pro volnočasové aktivity (Domov Březiny, příspěvková organizace, Petřvald)</t>
  </si>
  <si>
    <t>Dotace z programu MPSV „Rozvoj a obnova materiálně-technické základny sociálních služeb“  ve výši 34.774 tis. Kč.</t>
  </si>
  <si>
    <t>Rekonstrukce objektu SŠ a domova mládeže (Hotelová škola, Ostrava, příspěvková organizace)</t>
  </si>
  <si>
    <t>2019-2027</t>
  </si>
  <si>
    <t>Závazek financování 19.377 tis. Kč (projektová příprava); 560.000 tis. Kč - odhadované náklady pro stavbu/realizaci akce.</t>
  </si>
  <si>
    <t>2023-2029</t>
  </si>
  <si>
    <t>2021-2027</t>
  </si>
  <si>
    <t>Rekonstrukce a přístavba mateřské školy (Mateřská škola Eliška, Opava, příspěvková organizace)</t>
  </si>
  <si>
    <t>Úprava zpevněných ploch (Střední škola průmyslová a umělecká, Opava, příspěvková organizace)</t>
  </si>
  <si>
    <t>Rekonstrukce objektu plaveckého bazénu a sportovní haly (Střední škola řemesel, Frýdek-Místek, příspěvková organizace)</t>
  </si>
  <si>
    <t>Rekonstrukce domova mládeže (Střední průmyslová škola a Obchodní akademie, Bruntál, příspěvková organizace)</t>
  </si>
  <si>
    <t>Rekonstrukce budovy (Střední průmyslová škola elektrotechniky a informatiky, Ostrava, příspěvková organizace)</t>
  </si>
  <si>
    <t>2019-2028</t>
  </si>
  <si>
    <t>Připravované akce reprodukce majetku kraje v odvětví školství</t>
  </si>
  <si>
    <t xml:space="preserve">Prostředky jsou určeny ke krytí finančních nároků příspěvkových organizací kraje v odvětví školství a budou použity na financování níže uvedených akcí reprodukce majetku kraje  zařazených do návrhu rozpočtu 2026 a výhledu. </t>
  </si>
  <si>
    <t>Rekonstrukce vzduchotechniky v kuchyni (Střední škola průmyslová, Krnov, příspěvková organizace)</t>
  </si>
  <si>
    <t>Oprava podlahy v tělocvičně (Gymnázium, Bruntál, příspěvková organizace)</t>
  </si>
  <si>
    <t>Rekonstrukce sociálních zařízení - budova Revoluční (Střední odborná škola dopravy a cestovního ruchu, Krnov, příspěvková organizace)</t>
  </si>
  <si>
    <t>Rekonstrukce sociálních zařízení - budova Nádražní (Střední odborná škola dopravy a cestovního ruchu, Krnov, příspěvková organizace)</t>
  </si>
  <si>
    <t>Rekonstrukce kanalizace budovy Střední školy (Střední odborná škola a Základní škola, Město Albrechtice, příspěvková organizace)</t>
  </si>
  <si>
    <t>Rekonstrukce zdravotechniky a elektroinstalace (Základní umělecká škola Leoše Janáčka, Frýdlant nad Ostravicí, příspěvková organizace)</t>
  </si>
  <si>
    <t>Rekonstrukce výtahu (Gymnázium, Třinec, příspěvková organizace)</t>
  </si>
  <si>
    <t>Oprava chodeb - stará budova (Gymnázium Petra Bezruče, Frýdek-Místek, příspěvková organizace)</t>
  </si>
  <si>
    <t>Výměna plotu kolem areálu (Dětský domov a Školní jídelna, Čeladná 87, příspěvková organizace)</t>
  </si>
  <si>
    <t>Rekonstrukce střechy hlavní budovy školy (Střední odborná škola, Frýdek-Místek, příspěvková organizace)</t>
  </si>
  <si>
    <t>Rekonstrukce střešního pláště tělocvičny (Střední odborná škola, Frýdek-Místek, příspěvková organizace)</t>
  </si>
  <si>
    <t>Rekonstrukce kanalizace  v budově teoretické výuky (Střední škola technická a dopravní, Ostrava-Vítkovice, příspěvková organizace)</t>
  </si>
  <si>
    <t>Rekonstrukce střechy tělocvičny (Střední škola polytechnická, Havířov-Šumbark, příspěvková organizace)</t>
  </si>
  <si>
    <t>Rekonstrukce vchodu a chodeb školy (Střední průmyslová škola elektrotechnická, Havířov, příspěvková organizace)</t>
  </si>
  <si>
    <t>Rekonstrukce výdejny jídel  (Střední průmyslová škola, Karviná, příspěvková organizace)</t>
  </si>
  <si>
    <t>Statická sanace zdiva (Dětský domov a Školní jídelna, Opava, Rybí trh 14, příspěvková organizace)</t>
  </si>
  <si>
    <t>Sanace suterénu (Mendelovo gymnázium, Opava, příspěvková organizace)</t>
  </si>
  <si>
    <t>Výměna oken (Dětský domov a Školní jídelna, Opava, Rybí trh 14, příspěvková organizace)</t>
  </si>
  <si>
    <t>Výměna střešní krytiny (Gymnázium Josefa Kainara, Hlučín, příspěvková organizace)</t>
  </si>
  <si>
    <t>Výměna podlahy v tělocvičně  (Gymnázium, Ostrava-Zábřeh, Volgogradská 6a, příspěvková organizace)</t>
  </si>
  <si>
    <t>Rekonstrukce elektroinstalace (Wichterlovo gymnázium, Ostrava-Poruba, příspěvková organizace)</t>
  </si>
  <si>
    <t>Rekonstrukce elektroinstalace (Střední průmyslová škola, Ostrava-Vítkovice, příspěvková organizace)</t>
  </si>
  <si>
    <t>Rekonstrukce zdravotechniky a rozvodů topné vody (Základní škola a Mateřská škola, Ostrava-Poruba, Ukrajinská 19, příspěvková organizace)</t>
  </si>
  <si>
    <t>Sanace objektu tělocvičny (Masarykovo gymnázium , Příbor, příspěvková organizace)</t>
  </si>
  <si>
    <t>Rekonstrukce rozvodů zdravotechniky a elektrorozvodů (Mendelova střední škola, Nový Jičín, příspěvková organizace)</t>
  </si>
  <si>
    <t>Rekonstrukce vnitřní elektroinstalace  (Odborné učiliště a Praktická škola, Nový Jičín, příspěvková organizace)</t>
  </si>
  <si>
    <t>Rekonstrukce střech (Základní škola a Mateřská škola Motýlek, Kopřivnice, Smetanova 1122, příspěvková organizace)</t>
  </si>
  <si>
    <t>Rekonstrukce střechy na budově školy (Střední zahradnická škola, Ostrava, příspěvková organizace)</t>
  </si>
  <si>
    <t>Rekonstrukce zdravotechniky a TUV (Základní škola, Ostrava-Poruba, Čkalovova 942, příspěvková organizace)</t>
  </si>
  <si>
    <t>Rekonstrukce elektroinstalace a zdravotechniky (Základní škola, Ostrava-Hrabůvka, U Haldy 66, příspěvková organizace)</t>
  </si>
  <si>
    <t>Oprava kanalizace a kanalizačních šachtic (Střední škola prof. Zdeňka Matějčka, Ostrava-Poruba, příspěvková organizace)</t>
  </si>
  <si>
    <t>Oprava fasády objektu včetně terasy (Základní umělecká škola Bohuslava Martinů, Havířov - Město, Na Schodech 1, příspěvková organizace)</t>
  </si>
  <si>
    <t>Celková rekonstrukce výměníkové stanice v hlavní budově školy (Střední škola elektrotechnická, Ostrava, Na Jízdárně 30, příspěvková organizace)</t>
  </si>
  <si>
    <t>Rekonstrukce zdroje vytápění (Obchodní akademie, Ostrava-Poruba, příspěvková organizace)</t>
  </si>
  <si>
    <t>Rekonstrukce zdroje vytápění v budově tělocvičny (Gymnázium a Střední odborná škola, Rýmařov, příspěvková organizace)</t>
  </si>
  <si>
    <t>Rekonstrukce zdroje vytápění v budově Rýmařovská 12 (Základní škola, Bruntál, Rýmařovská 15, příspěvková organizace)</t>
  </si>
  <si>
    <t>Rekonstrukce výměníkové stanice (Gymnázium, Havířov-Město, Komenského 2, příspěvková organizace )</t>
  </si>
  <si>
    <t>Sanace zdiva a oprava kanalizace - budova Jeremenkova (Střední zdravotnická škola a Vyšší odborná škola zdravotnická, Ostrava, příspěvková organizace)</t>
  </si>
  <si>
    <t>Rekonstrukce horkovodní předávací stanice v budově školy (Střední průmyslová škola stavební, Ostrava, příspěvková organizace)</t>
  </si>
  <si>
    <t>Rekonstrukce sekundární strany výměníkové stanice v budově školy (Střední umělecká škola, Ostrava, příspěvková organizace)</t>
  </si>
  <si>
    <t>Výměna kotle (Pedagogicko-psychologická poradna, Nový Jičín, příspěvková organizace)</t>
  </si>
  <si>
    <t>Rekonstrukce plynové kotelny v budově školy (Střední zahradnická škola, Ostrava, příspěvková organizace)</t>
  </si>
  <si>
    <t>Rekonstrukce zdrojů tepla v budově školy (Střední odborná škola a Základní škola, Město Albrechtice, příspěvková organizace)</t>
  </si>
  <si>
    <t>Rekonstrukce plynové kotelny v budově SPV2 (Střední zahradnická škola, Ostrava, příspěvková organizace)</t>
  </si>
  <si>
    <t>Rekonstrukce plynové kotelny v budově gymnázia (Gymnázium, Karviná, příspěvková organizace)</t>
  </si>
  <si>
    <t>Rekonstrukce plynové kotelny v budově SPV1 (Střední zahradnická škola, Ostrava, příspěvková organizace)</t>
  </si>
  <si>
    <t>Rekonstrukce zdrojů tepla ve správní budově (Střední zahradnická škola, Ostrava, příspěvková organizace)</t>
  </si>
  <si>
    <t>Revitalizace venkovního sportoviště (Střední pedagogická škola a střední zdravotnická škola Krnov,příspěvková organizace)</t>
  </si>
  <si>
    <t>Rekonstrukce sportovního areálu (Gymnázium Olgy Havlové, Ostrava-Poruba, příspěvková organizace)</t>
  </si>
  <si>
    <t>Výstavba multifunkčního sportovního hřiště  (Obchodní akademie v Ostravě-Porubě  )</t>
  </si>
  <si>
    <t>Možnost spolufinancování z prostředků Národní sportovní agentury ve výši 70 % způsobilých výdajů, max. 120.000 tis. Kč, v případě vydaní rozhodnutí o poskytnutí dotace.</t>
  </si>
  <si>
    <t>Povodňová škoda na tělocvičně Slezské gymnázium Opava</t>
  </si>
  <si>
    <t>Běžecký areál Bílá</t>
  </si>
  <si>
    <t>Obnova školních hřišť a sportovišť - příspěvkové organizace v odvětví školství</t>
  </si>
  <si>
    <t>2027-2032</t>
  </si>
  <si>
    <r>
      <t>RIA/</t>
    </r>
    <r>
      <rPr>
        <sz val="8"/>
        <color rgb="FFFF0000"/>
        <rFont val="Tahoma"/>
        <family val="2"/>
        <charset val="238"/>
      </rPr>
      <t xml:space="preserve"> MSK</t>
    </r>
    <r>
      <rPr>
        <sz val="8"/>
        <rFont val="Tahoma"/>
        <family val="2"/>
        <charset val="238"/>
      </rPr>
      <t>, PO</t>
    </r>
  </si>
  <si>
    <t>2018-2027</t>
  </si>
  <si>
    <t>Závazek financování 50.007 tis. Kč (projektová příprava); 1.600.000 tis. Kč - odhadované náklady pro stavbu/realizaci akce.</t>
  </si>
  <si>
    <t>Přeložky inženýrských sítí (Slezská nemocnice v Opavě, příspěvková organizace)</t>
  </si>
  <si>
    <t>Rekonstrukce stravovacího provozu - Karviná (Nemocnice Karviná-Ráj, příspěvková organizace)</t>
  </si>
  <si>
    <t>Připravované akce reprodukce majetku kraje v odvětví zdravotnictví</t>
  </si>
  <si>
    <t xml:space="preserve">Prostředky jsou určeny ke krytí finančních nároků příspěvkových organizací kraje v odvětví zdravotnictví a budou použity na financování níže uvedených akcí reprodukce majetku kraje  zařazených do návrhu rozpočtu 2026 a výhledu. </t>
  </si>
  <si>
    <t>Rekonstrukce systému ochrany před bleskem (Nemocnice ve Frýdku-Místku, příspěvková organizace)</t>
  </si>
  <si>
    <t>Rekonstrukce nákladního výtahu monobloku Karviná (Nemocnice Karviná - Ráj, příspěvková organizace)</t>
  </si>
  <si>
    <t>Rekonstrukce opěrné zdi na ČOV - Karviná (Nemocnice Karviná - Ráj, příspěvková organizace)</t>
  </si>
  <si>
    <t>Pavilon F - venkovní sanace základového zdiva -1.PP (Slezská nemocnice v Opavě, příspěvková organizace)</t>
  </si>
  <si>
    <t>Modulární stavba garáží s administrativní nástavbou v SZZ Krnov (Sdružené zdravotnické zařízení Krnov, příspěvková organizace)</t>
  </si>
  <si>
    <t>Rekonstrukce centrálních operačních sálů - Karviná (Nemocnice Karviná-Ráj, příspěvková organizace)</t>
  </si>
  <si>
    <t>Vybudování vsakovacího parkoviště za pavilony N,L (Slezská nemocnice v Opavě, příspěvková organizace)</t>
  </si>
  <si>
    <t>Nadzemní koridory - 2. etapa (L-G-H) (Slezská nemocnice v Opavě, příspěvková organizace)</t>
  </si>
  <si>
    <t>Rekonstrukce Klinických laboratoří (Nemocnice Třinec, příspěvková organizace)</t>
  </si>
  <si>
    <t>Rekonstrukce gynekologické vyšetřovny (Nemocnice Třinec, příspěvková organizace)</t>
  </si>
  <si>
    <t>Nové rozvody TZB - budova lůžkové části (Odborný léčebný ústav Metylovice-Moravskoslezské sanatorium, příspěvková organizace)</t>
  </si>
  <si>
    <t>Vybudování prostoru pro umístění přístrojů z projektu IROP (Odborný léčebný ústav Metylovice-Moravskoslezské sanatorium, příspěvková organizace)</t>
  </si>
  <si>
    <t>Rekonstrukce pokojů v neurologické části (Odborný léčebný ústav Metylovice-Moravskoslezské sanatorium, příspěvková organizace)</t>
  </si>
  <si>
    <t>Plán rozvoje vodovodů a kanalizací Moravskoslezského kraje - webová aplikace</t>
  </si>
  <si>
    <t>2021 - 2029</t>
  </si>
  <si>
    <t>Rekonstrukce zdroje vytápění - Rekonstrukce plynové kotelny v budově skladů MTZ - CM Opava (Správa silnic Moravskoslezského kraje, příspěvková organizace, Ostrava)</t>
  </si>
  <si>
    <t>Rekonstrukce zdroje vytápění - Rekonstrukce plynové kotelny v budově garáží - CM Odry (Správa silnic Moravskoslezského kraje, příspěvková organizace, Ostrava)</t>
  </si>
  <si>
    <t>Rekonstrukce zdroje tepla v budově CM Jindřichov (Správa silnic Moravskoslezského kraje, příspěvková organizace, Ostrava)</t>
  </si>
  <si>
    <t>Rekonstrukce zdroje tepla v budově CM Albrechtice (Správa silnic Moravskoslezského kraje, příspěvková organizace, Ostrava)</t>
  </si>
  <si>
    <t>Rekonstrukce zdroje tepla ve správní budově CM Opava (Správa silnic Moravskoslezského kraje, příspěvková organizace, Ostrava)</t>
  </si>
  <si>
    <t xml:space="preserve">Na financování akce se bude podílet statutární město Frýdek-Místek ve výši 50 % výdajů, maximálně do výše 100 mil. Kč. </t>
  </si>
  <si>
    <t>Pavilon V - výměna havarijního stavu EPS, ERO (Slezská nemocnice v Opavě, příspěvková organizace)</t>
  </si>
  <si>
    <t>Lékárna - vnitřní stavební úpravy (Slezská nemocnice v Opavě, příspěvková organizace)</t>
  </si>
  <si>
    <t>Rozpočet 2026</t>
  </si>
  <si>
    <t>Příspěvek na provoz příspěvkovým organizacím - státní dotace</t>
  </si>
  <si>
    <t>UNIFHY-Unifying policies to support the uptake of green hydrogen to decarbonize Europe – UNIFHY- Sjednocení politik na podporu zavádění zeleného vodíku k dekarbonizaci Evropy</t>
  </si>
  <si>
    <t>Akce každoročně v rozpočtu opakovaná, skutečné výdaje před rokem 2025 se vztahují jen k akcím schvalovaným do rozpočtu 2026.</t>
  </si>
  <si>
    <t>PŘEHLED PŘÍJMŮ ZAŘAZENÝCH V NÁVRHU ROZPOČTU KRAJE NA ROK 2026 (v tis. Kč)</t>
  </si>
  <si>
    <t>Příjem z pronájmu pozemku na základě smlouvy č.  00499/2021/IM, z pachtovného za pozemek v obci Petřvald nabytého do vlastnictví kraje na základě kupní smlouvy č. 02566/2022/IM, z pachtovné za pozemky v k.ú. Harty, Petřvaldu u Nového Jičína a Mošnova na základě smluv 00919/2025/IM a 00920/2025/IM, z nájemného části plochy pro Z-Box na základě smlouvy 04934/2024/IM.</t>
  </si>
  <si>
    <t>Příjem z pronájmu pozemku za účelem umístění, provozu a servisu automatu sloužícího k vydávání zásilek (Z-BOX) na základě smlouvy č. 04934/2024/IM.</t>
  </si>
  <si>
    <t>Příjem z pronájmu prostor v objektu Integrovaného bezpečnostního centra ČR od Hasičského záchranného sboru MSK a z umístění anténního systému od společnosti T-Mobile Czech Republic a.s., Vantage Towers s.r.o. a ECHO alarm.</t>
  </si>
  <si>
    <t>Ostatní příjmy z výnosů finančního majetku</t>
  </si>
  <si>
    <t>Peněžní plnění nahrazující úroky k termínovanému vkladu u ČNB.</t>
  </si>
  <si>
    <t>Příjmy za odebrané stravovací služby poskytnuté zaměstnancům v jídelně a bufetu krajského úřadu, náhrady za náklady soudního nebo správního řízení, náhrady za škody způsobené zaměstnanci.</t>
  </si>
  <si>
    <t>Příjmy z inkasovaných dobropisů, vratky přeplatků záloh.</t>
  </si>
  <si>
    <t>Splátky návratné finanční výpomoci od nefinančních podnikatelů - právnických osob v odvětví dopravy k projektům "Elektronické informační panely IV, V a Prodejní a informační terminály KODIS".</t>
  </si>
  <si>
    <t>Vratka návratné finanční výpomoci poskytnuté Nemocnici Havířov, příspěvková organizace na dofinancování provozu.</t>
  </si>
  <si>
    <t>Vratka návratné finanční výpomoci poskytnuté Nemocnici Havířov, příspěvková organizace na předfinancování podílů státu a EU při realizaci projektu spolufinancovaného z evropských finančních zdrojů.</t>
  </si>
  <si>
    <t>Vratky návratných finančních výpomocí poskytnutých příspěvkovým organizacím v odvětví sociálních věcí na zajištění běžného chodu organizací  v případě opožděných transferů ze státního rozpočtu dle zákona č. 108/2006 Sb., o sociálních službách. Soc. služby jsou financovány z dotace od MPSV s jistým časovým posunem.</t>
  </si>
  <si>
    <t>Podpora komunitních služeb chráněného bydlení v MSK – východ</t>
  </si>
  <si>
    <t>Podpora komunitních služeb chráněného bydlení v MSK – západ</t>
  </si>
  <si>
    <t>Neinvestiční převody z Národního fondu</t>
  </si>
  <si>
    <t>Ostatní neinvestiční přijaté transfery od rozpočtů ústřední úrovně</t>
  </si>
  <si>
    <t>Akreditovaný projekt mobilit žáků a pracovníků ve školním vzdělávání</t>
  </si>
  <si>
    <t xml:space="preserve">IndusTour - Visiting INDUStrial companies and sites as a growing lever to diversify TOURism policies </t>
  </si>
  <si>
    <t>Investiční přijaté transfery ze státních fondů</t>
  </si>
  <si>
    <t xml:space="preserve">Instalace FVE metodou Design &amp; Build - Náš svět </t>
  </si>
  <si>
    <t>Dotační program - Oživení cestovního ruchu podporou infrastruktury v Moravskoslezském kraji</t>
  </si>
  <si>
    <t xml:space="preserve">Těšínské divadelní a kulturní centrum </t>
  </si>
  <si>
    <t>Otevřený úřad – otevřené rozhraní pro přístup k datům</t>
  </si>
  <si>
    <t>Energetické úspory VI. Etapa - PPP Karviná</t>
  </si>
  <si>
    <t>Energetické úspory VI. Etapa - SŠE Ostrava</t>
  </si>
  <si>
    <t xml:space="preserve">Pilotní transformace dětských domovů v Moravskoslezském kraji </t>
  </si>
  <si>
    <t>Rekultivace sportovního areálu Gymnázia Cihelní</t>
  </si>
  <si>
    <t>Investiční převody z Národního fondu</t>
  </si>
  <si>
    <t>Část výnosů úhrady z vydobytých nerostů, které jsou příjmem kraje a může být použita pouze k odstranění přímých i nepřímých škod způsobených v důsledku dobývání ložisek a na revitalizaci pozemků.  Na základě zákona č. 349/2023 Sb. - zákon, kterým se mění některé zákony v souvislosti s konsolidací veřejných rozpočtů.</t>
  </si>
  <si>
    <t>Povodňová škoda na silnici II/450 Karlova Studánka - Vidly - hr. Olomouckého kraje</t>
  </si>
  <si>
    <t>Povodňová škoda na silnici III/48312 Čeladná - Podolánky</t>
  </si>
  <si>
    <t>Povodňová škoda na silnici III/45713  Petrovice</t>
  </si>
  <si>
    <t>Návrh příjmů 2026
(v tis. Kč)</t>
  </si>
  <si>
    <t xml:space="preserve">Návratná finanční výpomoc příspěvkovým organizacím v odvětví zdravotnictví </t>
  </si>
  <si>
    <t>Restaurování kulturního dědictví Moravskoslezského kraje</t>
  </si>
  <si>
    <t>Podpora sportovních akademií a tréninkových center v Moravskoslezském kraji</t>
  </si>
  <si>
    <t>Podpora sportovní reprezentace Moravskoslezského kraje</t>
  </si>
  <si>
    <t>Multifunkční pavilon s možností izolačního režimu (Nemocnice ve Frýdku-Místku, příspěvková organizace)</t>
  </si>
  <si>
    <r>
      <t>Odvětví krizového řízení celkem</t>
    </r>
    <r>
      <rPr>
        <b/>
        <vertAlign val="superscript"/>
        <sz val="8"/>
        <rFont val="Tahoma"/>
        <family val="2"/>
        <charset val="238"/>
      </rPr>
      <t>*)</t>
    </r>
  </si>
  <si>
    <r>
      <t>Odvětví kultury celkem</t>
    </r>
    <r>
      <rPr>
        <b/>
        <vertAlign val="superscript"/>
        <sz val="8"/>
        <rFont val="Tahoma"/>
        <family val="2"/>
        <charset val="238"/>
      </rPr>
      <t>*)</t>
    </r>
  </si>
  <si>
    <r>
      <t>Odvětví školství celkem</t>
    </r>
    <r>
      <rPr>
        <b/>
        <vertAlign val="superscript"/>
        <sz val="8"/>
        <rFont val="Tahoma"/>
        <family val="2"/>
        <charset val="238"/>
      </rPr>
      <t>*)</t>
    </r>
  </si>
  <si>
    <r>
      <rPr>
        <vertAlign val="superscript"/>
        <sz val="8"/>
        <rFont val="Tahoma"/>
        <family val="2"/>
        <charset val="238"/>
      </rPr>
      <t>*)</t>
    </r>
    <r>
      <rPr>
        <sz val="8"/>
        <rFont val="Tahoma"/>
        <family val="2"/>
        <charset val="238"/>
      </rPr>
      <t xml:space="preserve"> V těchto odvětvích byly meziročně převedeny vybrané akce individuálních dotací do dotačních programů.</t>
    </r>
  </si>
  <si>
    <t>Stavební úpravy objektu domova mládeže (Obchodní akademie a Vyšší odborná škola sociálně právní, Ostrava, příspěvková organizace)</t>
  </si>
  <si>
    <t>Rekonstrukce nevyužitých budov obchodní akademie pro ZUŠ Orlová (Základní umělecká škola J. R. Míši, Orlová, příspěvková organizace)</t>
  </si>
  <si>
    <t>Rekonstrukce budovy CM Hlučín, středisko Opava  (Správa silnic Moravskoslezského kraje, příspěvková organizace, Ostrava)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</si>
</sst>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5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8"/>
      <color indexed="10"/>
      <name val="Tahoma"/>
      <family val="2"/>
      <charset val="238"/>
    </font>
    <font>
      <sz val="9"/>
      <name val="Tahoma"/>
      <family val="2"/>
      <charset val="238"/>
    </font>
    <font>
      <sz val="12"/>
      <name val="Times New Roman"/>
      <family val="1"/>
    </font>
    <font>
      <b/>
      <sz val="16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color indexed="12"/>
      <name val="Times New Roman CE"/>
      <family val="1"/>
      <charset val="238"/>
    </font>
    <font>
      <sz val="12"/>
      <color indexed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"/>
      <color indexed="8"/>
      <name val="Tahoma"/>
      <family val="2"/>
      <charset val="238"/>
    </font>
    <font>
      <sz val="12"/>
      <color rgb="FFFF0000"/>
      <name val="Times New Roman CE"/>
      <charset val="238"/>
    </font>
    <font>
      <sz val="12"/>
      <color rgb="FFFF0000"/>
      <name val="Tahoma"/>
      <family val="2"/>
      <charset val="238"/>
    </font>
    <font>
      <sz val="12"/>
      <color rgb="FFFF0000"/>
      <name val="Times New Roman CE"/>
      <family val="1"/>
      <charset val="238"/>
    </font>
    <font>
      <b/>
      <sz val="8"/>
      <color theme="4"/>
      <name val="Tahoma"/>
      <family val="2"/>
      <charset val="238"/>
    </font>
    <font>
      <sz val="8"/>
      <color theme="4"/>
      <name val="Tahoma"/>
      <family val="2"/>
      <charset val="238"/>
    </font>
    <font>
      <sz val="9"/>
      <color theme="1"/>
      <name val="Tahoma"/>
      <family val="2"/>
      <charset val="238"/>
    </font>
    <font>
      <b/>
      <sz val="12"/>
      <color theme="4"/>
      <name val="Tahoma"/>
      <family val="2"/>
      <charset val="238"/>
    </font>
    <font>
      <sz val="10"/>
      <color theme="4"/>
      <name val="Tahoma"/>
      <family val="2"/>
      <charset val="238"/>
    </font>
    <font>
      <b/>
      <sz val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4" tint="-0.249977111117893"/>
      <name val="Tahoma"/>
      <family val="2"/>
      <charset val="238"/>
    </font>
    <font>
      <b/>
      <sz val="8"/>
      <color theme="4" tint="-0.249977111117893"/>
      <name val="Tahoma"/>
      <family val="2"/>
      <charset val="238"/>
    </font>
    <font>
      <sz val="8"/>
      <color theme="4" tint="-0.249977111117893"/>
      <name val="Tahoma"/>
      <family val="2"/>
      <charset val="238"/>
    </font>
    <font>
      <sz val="10"/>
      <color theme="4" tint="-0.249977111117893"/>
      <name val="Tahoma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8"/>
      <name val="Arial"/>
      <family val="2"/>
      <charset val="238"/>
    </font>
    <font>
      <sz val="12"/>
      <color rgb="FFFF0000"/>
      <name val="Times New Roman"/>
      <family val="1"/>
      <charset val="238"/>
    </font>
    <font>
      <b/>
      <sz val="8"/>
      <color rgb="FFFF0000"/>
      <name val="Tahoma"/>
      <family val="2"/>
      <charset val="238"/>
    </font>
    <font>
      <sz val="8"/>
      <color theme="3" tint="0.499984740745262"/>
      <name val="Tahoma"/>
      <family val="2"/>
      <charset val="238"/>
    </font>
    <font>
      <b/>
      <sz val="8"/>
      <color theme="3" tint="0.499984740745262"/>
      <name val="Tahoma"/>
      <family val="2"/>
      <charset val="238"/>
    </font>
    <font>
      <i/>
      <sz val="8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8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vertAlign val="superscript"/>
      <sz val="8"/>
      <name val="Tahoma"/>
      <family val="2"/>
      <charset val="238"/>
    </font>
    <font>
      <vertAlign val="superscript"/>
      <sz val="8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20" fillId="0" borderId="0"/>
    <xf numFmtId="0" fontId="33" fillId="0" borderId="0"/>
    <xf numFmtId="0" fontId="1" fillId="0" borderId="0">
      <alignment wrapText="1"/>
    </xf>
    <xf numFmtId="0" fontId="33" fillId="0" borderId="0"/>
    <xf numFmtId="0" fontId="33" fillId="0" borderId="0"/>
    <xf numFmtId="0" fontId="1" fillId="0" borderId="0">
      <alignment wrapText="1"/>
    </xf>
  </cellStyleXfs>
  <cellXfs count="600">
    <xf numFmtId="0" fontId="0" fillId="0" borderId="0" xfId="0"/>
    <xf numFmtId="0" fontId="4" fillId="0" borderId="0" xfId="1" applyFont="1"/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4" fillId="0" borderId="5" xfId="1" applyFont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" fontId="5" fillId="2" borderId="6" xfId="1" applyNumberFormat="1" applyFont="1" applyFill="1" applyBorder="1" applyAlignment="1">
      <alignment vertical="center" wrapText="1"/>
    </xf>
    <xf numFmtId="164" fontId="5" fillId="0" borderId="7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 wrapText="1"/>
    </xf>
    <xf numFmtId="3" fontId="4" fillId="0" borderId="6" xfId="1" applyNumberFormat="1" applyFont="1" applyBorder="1" applyAlignment="1">
      <alignment vertical="center" wrapText="1"/>
    </xf>
    <xf numFmtId="0" fontId="4" fillId="0" borderId="6" xfId="1" applyFont="1" applyBorder="1" applyAlignment="1">
      <alignment vertical="center"/>
    </xf>
    <xf numFmtId="3" fontId="5" fillId="2" borderId="11" xfId="1" applyNumberFormat="1" applyFont="1" applyFill="1" applyBorder="1" applyAlignment="1">
      <alignment vertical="center" wrapText="1"/>
    </xf>
    <xf numFmtId="164" fontId="5" fillId="2" borderId="12" xfId="1" applyNumberFormat="1" applyFont="1" applyFill="1" applyBorder="1" applyAlignment="1">
      <alignment vertical="center"/>
    </xf>
    <xf numFmtId="0" fontId="4" fillId="3" borderId="0" xfId="1" applyFont="1" applyFill="1"/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vertical="center" wrapText="1"/>
    </xf>
    <xf numFmtId="4" fontId="7" fillId="0" borderId="0" xfId="1" applyNumberFormat="1" applyFont="1" applyAlignment="1">
      <alignment vertical="center" wrapText="1"/>
    </xf>
    <xf numFmtId="4" fontId="5" fillId="0" borderId="0" xfId="1" applyNumberFormat="1" applyFont="1" applyAlignment="1">
      <alignment vertical="center"/>
    </xf>
    <xf numFmtId="0" fontId="1" fillId="0" borderId="0" xfId="1"/>
    <xf numFmtId="0" fontId="9" fillId="0" borderId="0" xfId="1" applyFont="1" applyAlignment="1">
      <alignment vertical="center"/>
    </xf>
    <xf numFmtId="0" fontId="10" fillId="0" borderId="0" xfId="1" applyFont="1"/>
    <xf numFmtId="0" fontId="11" fillId="0" borderId="0" xfId="1" applyFont="1"/>
    <xf numFmtId="0" fontId="13" fillId="0" borderId="0" xfId="1" applyFont="1"/>
    <xf numFmtId="0" fontId="14" fillId="0" borderId="0" xfId="1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15" fillId="0" borderId="0" xfId="1" applyFont="1"/>
    <xf numFmtId="0" fontId="1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9" fontId="5" fillId="2" borderId="6" xfId="4" applyNumberFormat="1" applyFont="1" applyFill="1" applyBorder="1" applyAlignment="1">
      <alignment horizontal="center"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3" fontId="4" fillId="2" borderId="6" xfId="3" applyNumberFormat="1" applyFont="1" applyFill="1" applyBorder="1" applyAlignment="1">
      <alignment horizontal="right" vertical="center"/>
    </xf>
    <xf numFmtId="3" fontId="5" fillId="2" borderId="6" xfId="3" applyNumberFormat="1" applyFont="1" applyFill="1" applyBorder="1" applyAlignment="1">
      <alignment vertical="center" wrapText="1"/>
    </xf>
    <xf numFmtId="0" fontId="4" fillId="2" borderId="7" xfId="3" applyFont="1" applyFill="1" applyBorder="1" applyAlignment="1">
      <alignment horizontal="justify" vertical="center"/>
    </xf>
    <xf numFmtId="3" fontId="5" fillId="2" borderId="16" xfId="3" applyNumberFormat="1" applyFont="1" applyFill="1" applyBorder="1" applyAlignment="1">
      <alignment vertical="center" wrapText="1"/>
    </xf>
    <xf numFmtId="49" fontId="4" fillId="2" borderId="17" xfId="3" applyNumberFormat="1" applyFont="1" applyFill="1" applyBorder="1" applyAlignment="1">
      <alignment horizontal="justify" vertical="center"/>
    </xf>
    <xf numFmtId="0" fontId="16" fillId="0" borderId="0" xfId="0" applyFont="1"/>
    <xf numFmtId="3" fontId="4" fillId="4" borderId="6" xfId="0" applyNumberFormat="1" applyFont="1" applyFill="1" applyBorder="1" applyAlignment="1">
      <alignment vertical="center"/>
    </xf>
    <xf numFmtId="3" fontId="20" fillId="0" borderId="0" xfId="7" applyNumberFormat="1"/>
    <xf numFmtId="3" fontId="20" fillId="0" borderId="0" xfId="7" applyNumberFormat="1" applyAlignment="1">
      <alignment horizontal="center"/>
    </xf>
    <xf numFmtId="3" fontId="21" fillId="0" borderId="0" xfId="7" applyNumberFormat="1" applyFont="1" applyAlignment="1">
      <alignment horizontal="center"/>
    </xf>
    <xf numFmtId="3" fontId="22" fillId="0" borderId="0" xfId="7" applyNumberFormat="1" applyFont="1"/>
    <xf numFmtId="3" fontId="21" fillId="0" borderId="6" xfId="7" applyNumberFormat="1" applyFont="1" applyBorder="1" applyAlignment="1">
      <alignment horizontal="center"/>
    </xf>
    <xf numFmtId="3" fontId="22" fillId="0" borderId="6" xfId="7" applyNumberFormat="1" applyFont="1" applyBorder="1"/>
    <xf numFmtId="49" fontId="22" fillId="0" borderId="6" xfId="7" applyNumberFormat="1" applyFont="1" applyBorder="1" applyAlignment="1">
      <alignment horizontal="center"/>
    </xf>
    <xf numFmtId="3" fontId="21" fillId="0" borderId="0" xfId="7" applyNumberFormat="1" applyFont="1"/>
    <xf numFmtId="49" fontId="22" fillId="0" borderId="6" xfId="7" applyNumberFormat="1" applyFont="1" applyBorder="1"/>
    <xf numFmtId="3" fontId="20" fillId="0" borderId="0" xfId="7" applyNumberFormat="1" applyAlignment="1">
      <alignment horizontal="right"/>
    </xf>
    <xf numFmtId="3" fontId="23" fillId="0" borderId="0" xfId="7" applyNumberFormat="1" applyFont="1"/>
    <xf numFmtId="3" fontId="23" fillId="0" borderId="0" xfId="7" applyNumberFormat="1" applyFont="1" applyAlignment="1">
      <alignment horizontal="center"/>
    </xf>
    <xf numFmtId="3" fontId="24" fillId="0" borderId="0" xfId="7" applyNumberFormat="1" applyFont="1"/>
    <xf numFmtId="3" fontId="20" fillId="0" borderId="6" xfId="7" applyNumberFormat="1" applyBorder="1"/>
    <xf numFmtId="3" fontId="23" fillId="0" borderId="6" xfId="7" applyNumberFormat="1" applyFont="1" applyBorder="1" applyAlignment="1">
      <alignment horizontal="center"/>
    </xf>
    <xf numFmtId="3" fontId="20" fillId="0" borderId="6" xfId="7" applyNumberFormat="1" applyBorder="1" applyAlignment="1">
      <alignment horizontal="center"/>
    </xf>
    <xf numFmtId="3" fontId="24" fillId="5" borderId="6" xfId="7" applyNumberFormat="1" applyFont="1" applyFill="1" applyBorder="1"/>
    <xf numFmtId="3" fontId="24" fillId="0" borderId="6" xfId="7" applyNumberFormat="1" applyFont="1" applyBorder="1"/>
    <xf numFmtId="3" fontId="20" fillId="6" borderId="6" xfId="7" applyNumberFormat="1" applyFill="1" applyBorder="1"/>
    <xf numFmtId="49" fontId="24" fillId="0" borderId="6" xfId="7" applyNumberFormat="1" applyFont="1" applyBorder="1" applyAlignment="1">
      <alignment horizontal="center"/>
    </xf>
    <xf numFmtId="0" fontId="20" fillId="0" borderId="0" xfId="7"/>
    <xf numFmtId="3" fontId="25" fillId="6" borderId="6" xfId="7" applyNumberFormat="1" applyFont="1" applyFill="1" applyBorder="1"/>
    <xf numFmtId="3" fontId="25" fillId="0" borderId="6" xfId="7" applyNumberFormat="1" applyFont="1" applyBorder="1"/>
    <xf numFmtId="3" fontId="24" fillId="0" borderId="6" xfId="8" applyNumberFormat="1" applyFont="1" applyBorder="1" applyAlignment="1">
      <alignment horizontal="right" vertical="center"/>
    </xf>
    <xf numFmtId="0" fontId="24" fillId="0" borderId="6" xfId="8" applyFont="1" applyBorder="1" applyAlignment="1">
      <alignment vertical="center"/>
    </xf>
    <xf numFmtId="3" fontId="11" fillId="0" borderId="6" xfId="7" applyNumberFormat="1" applyFont="1" applyBorder="1" applyAlignment="1">
      <alignment horizontal="right"/>
    </xf>
    <xf numFmtId="3" fontId="26" fillId="0" borderId="6" xfId="8" applyNumberFormat="1" applyFont="1" applyBorder="1" applyAlignment="1">
      <alignment horizontal="right"/>
    </xf>
    <xf numFmtId="3" fontId="26" fillId="0" borderId="6" xfId="8" applyNumberFormat="1" applyFont="1" applyBorder="1"/>
    <xf numFmtId="0" fontId="26" fillId="0" borderId="6" xfId="8" applyFont="1" applyBorder="1"/>
    <xf numFmtId="0" fontId="26" fillId="0" borderId="6" xfId="8" applyFont="1" applyBorder="1" applyAlignment="1">
      <alignment horizontal="right"/>
    </xf>
    <xf numFmtId="0" fontId="25" fillId="6" borderId="6" xfId="7" applyFont="1" applyFill="1" applyBorder="1" applyAlignment="1">
      <alignment horizontal="center"/>
    </xf>
    <xf numFmtId="0" fontId="25" fillId="0" borderId="6" xfId="7" applyFont="1" applyBorder="1" applyAlignment="1">
      <alignment horizontal="center"/>
    </xf>
    <xf numFmtId="0" fontId="24" fillId="0" borderId="21" xfId="7" applyFont="1" applyBorder="1" applyAlignment="1">
      <alignment horizontal="center"/>
    </xf>
    <xf numFmtId="0" fontId="20" fillId="0" borderId="21" xfId="7" applyBorder="1"/>
    <xf numFmtId="3" fontId="27" fillId="0" borderId="6" xfId="7" applyNumberFormat="1" applyFont="1" applyBorder="1" applyAlignment="1">
      <alignment vertical="center"/>
    </xf>
    <xf numFmtId="0" fontId="27" fillId="0" borderId="6" xfId="7" applyFont="1" applyBorder="1" applyAlignment="1">
      <alignment vertical="center"/>
    </xf>
    <xf numFmtId="3" fontId="26" fillId="0" borderId="6" xfId="7" applyNumberFormat="1" applyFont="1" applyBorder="1" applyAlignment="1">
      <alignment horizontal="right"/>
    </xf>
    <xf numFmtId="3" fontId="26" fillId="0" borderId="6" xfId="7" applyNumberFormat="1" applyFont="1" applyBorder="1"/>
    <xf numFmtId="0" fontId="26" fillId="0" borderId="6" xfId="7" applyFont="1" applyBorder="1"/>
    <xf numFmtId="0" fontId="24" fillId="0" borderId="6" xfId="7" applyFont="1" applyBorder="1" applyAlignment="1">
      <alignment horizontal="center"/>
    </xf>
    <xf numFmtId="0" fontId="20" fillId="0" borderId="6" xfId="7" applyBorder="1"/>
    <xf numFmtId="4" fontId="24" fillId="6" borderId="6" xfId="7" applyNumberFormat="1" applyFont="1" applyFill="1" applyBorder="1" applyAlignment="1">
      <alignment horizontal="right"/>
    </xf>
    <xf numFmtId="3" fontId="28" fillId="6" borderId="6" xfId="7" applyNumberFormat="1" applyFont="1" applyFill="1" applyBorder="1" applyAlignment="1">
      <alignment wrapText="1"/>
    </xf>
    <xf numFmtId="4" fontId="24" fillId="0" borderId="6" xfId="7" applyNumberFormat="1" applyFont="1" applyBorder="1" applyAlignment="1">
      <alignment horizontal="right"/>
    </xf>
    <xf numFmtId="3" fontId="28" fillId="0" borderId="6" xfId="7" applyNumberFormat="1" applyFont="1" applyBorder="1" applyAlignment="1">
      <alignment wrapText="1"/>
    </xf>
    <xf numFmtId="0" fontId="24" fillId="0" borderId="6" xfId="7" applyFont="1" applyBorder="1" applyAlignment="1">
      <alignment wrapText="1"/>
    </xf>
    <xf numFmtId="3" fontId="29" fillId="0" borderId="0" xfId="7" applyNumberFormat="1" applyFont="1"/>
    <xf numFmtId="4" fontId="26" fillId="6" borderId="6" xfId="7" applyNumberFormat="1" applyFont="1" applyFill="1" applyBorder="1" applyAlignment="1">
      <alignment horizontal="right"/>
    </xf>
    <xf numFmtId="3" fontId="26" fillId="6" borderId="6" xfId="7" applyNumberFormat="1" applyFont="1" applyFill="1" applyBorder="1" applyAlignment="1">
      <alignment wrapText="1"/>
    </xf>
    <xf numFmtId="4" fontId="26" fillId="0" borderId="6" xfId="7" applyNumberFormat="1" applyFont="1" applyBorder="1" applyAlignment="1">
      <alignment horizontal="right"/>
    </xf>
    <xf numFmtId="3" fontId="26" fillId="0" borderId="6" xfId="7" applyNumberFormat="1" applyFont="1" applyBorder="1" applyAlignment="1">
      <alignment wrapText="1"/>
    </xf>
    <xf numFmtId="0" fontId="26" fillId="0" borderId="6" xfId="7" applyFont="1" applyBorder="1" applyAlignment="1">
      <alignment wrapText="1"/>
    </xf>
    <xf numFmtId="3" fontId="26" fillId="3" borderId="6" xfId="7" applyNumberFormat="1" applyFont="1" applyFill="1" applyBorder="1" applyAlignment="1">
      <alignment wrapText="1"/>
    </xf>
    <xf numFmtId="3" fontId="26" fillId="6" borderId="6" xfId="7" applyNumberFormat="1" applyFont="1" applyFill="1" applyBorder="1"/>
    <xf numFmtId="3" fontId="26" fillId="3" borderId="6" xfId="7" applyNumberFormat="1" applyFont="1" applyFill="1" applyBorder="1"/>
    <xf numFmtId="4" fontId="26" fillId="0" borderId="6" xfId="7" applyNumberFormat="1" applyFont="1" applyBorder="1" applyAlignment="1">
      <alignment wrapText="1"/>
    </xf>
    <xf numFmtId="4" fontId="24" fillId="6" borderId="6" xfId="7" applyNumberFormat="1" applyFont="1" applyFill="1" applyBorder="1" applyAlignment="1">
      <alignment horizontal="center" vertical="center" wrapText="1"/>
    </xf>
    <xf numFmtId="4" fontId="24" fillId="0" borderId="6" xfId="7" applyNumberFormat="1" applyFont="1" applyBorder="1" applyAlignment="1">
      <alignment horizontal="center" vertical="center" wrapText="1"/>
    </xf>
    <xf numFmtId="0" fontId="24" fillId="0" borderId="6" xfId="7" applyFont="1" applyBorder="1" applyAlignment="1">
      <alignment horizontal="center" vertical="center" wrapText="1"/>
    </xf>
    <xf numFmtId="4" fontId="30" fillId="0" borderId="0" xfId="7" applyNumberFormat="1" applyFont="1"/>
    <xf numFmtId="3" fontId="15" fillId="6" borderId="32" xfId="9" applyNumberFormat="1" applyFont="1" applyFill="1" applyBorder="1"/>
    <xf numFmtId="4" fontId="30" fillId="6" borderId="36" xfId="9" applyNumberFormat="1" applyFont="1" applyFill="1" applyBorder="1"/>
    <xf numFmtId="4" fontId="30" fillId="0" borderId="36" xfId="9" applyNumberFormat="1" applyFont="1" applyBorder="1"/>
    <xf numFmtId="4" fontId="11" fillId="0" borderId="6" xfId="10" applyNumberFormat="1" applyFont="1" applyBorder="1"/>
    <xf numFmtId="0" fontId="11" fillId="0" borderId="4" xfId="10" applyFont="1" applyBorder="1" applyAlignment="1">
      <alignment horizontal="left"/>
    </xf>
    <xf numFmtId="4" fontId="30" fillId="6" borderId="32" xfId="9" applyNumberFormat="1" applyFont="1" applyFill="1" applyBorder="1"/>
    <xf numFmtId="4" fontId="30" fillId="0" borderId="32" xfId="9" applyNumberFormat="1" applyFont="1" applyBorder="1"/>
    <xf numFmtId="3" fontId="15" fillId="6" borderId="37" xfId="9" applyNumberFormat="1" applyFont="1" applyFill="1" applyBorder="1"/>
    <xf numFmtId="4" fontId="30" fillId="6" borderId="6" xfId="10" applyNumberFormat="1" applyFont="1" applyFill="1" applyBorder="1"/>
    <xf numFmtId="4" fontId="30" fillId="0" borderId="6" xfId="10" applyNumberFormat="1" applyFont="1" applyBorder="1"/>
    <xf numFmtId="4" fontId="31" fillId="6" borderId="6" xfId="10" applyNumberFormat="1" applyFont="1" applyFill="1" applyBorder="1"/>
    <xf numFmtId="4" fontId="31" fillId="0" borderId="6" xfId="10" applyNumberFormat="1" applyFont="1" applyBorder="1"/>
    <xf numFmtId="4" fontId="32" fillId="0" borderId="6" xfId="10" applyNumberFormat="1" applyFont="1" applyBorder="1"/>
    <xf numFmtId="0" fontId="32" fillId="0" borderId="4" xfId="10" applyFont="1" applyBorder="1" applyAlignment="1">
      <alignment horizontal="left"/>
    </xf>
    <xf numFmtId="49" fontId="31" fillId="0" borderId="0" xfId="7" applyNumberFormat="1" applyFont="1" applyAlignment="1">
      <alignment horizontal="right"/>
    </xf>
    <xf numFmtId="0" fontId="25" fillId="0" borderId="0" xfId="7" applyFont="1"/>
    <xf numFmtId="3" fontId="31" fillId="6" borderId="6" xfId="7" applyNumberFormat="1" applyFont="1" applyFill="1" applyBorder="1" applyAlignment="1">
      <alignment wrapText="1"/>
    </xf>
    <xf numFmtId="3" fontId="31" fillId="0" borderId="6" xfId="7" applyNumberFormat="1" applyFont="1" applyBorder="1" applyAlignment="1">
      <alignment wrapText="1"/>
    </xf>
    <xf numFmtId="3" fontId="24" fillId="0" borderId="6" xfId="7" applyNumberFormat="1" applyFont="1" applyBorder="1" applyAlignment="1">
      <alignment wrapText="1"/>
    </xf>
    <xf numFmtId="3" fontId="30" fillId="0" borderId="0" xfId="7" applyNumberFormat="1" applyFont="1"/>
    <xf numFmtId="3" fontId="30" fillId="6" borderId="6" xfId="7" applyNumberFormat="1" applyFont="1" applyFill="1" applyBorder="1" applyAlignment="1">
      <alignment wrapText="1"/>
    </xf>
    <xf numFmtId="3" fontId="30" fillId="0" borderId="6" xfId="7" applyNumberFormat="1" applyFont="1" applyBorder="1" applyAlignment="1">
      <alignment wrapText="1"/>
    </xf>
    <xf numFmtId="3" fontId="30" fillId="6" borderId="6" xfId="7" applyNumberFormat="1" applyFont="1" applyFill="1" applyBorder="1"/>
    <xf numFmtId="3" fontId="30" fillId="0" borderId="6" xfId="7" applyNumberFormat="1" applyFont="1" applyBorder="1"/>
    <xf numFmtId="4" fontId="31" fillId="6" borderId="6" xfId="7" applyNumberFormat="1" applyFont="1" applyFill="1" applyBorder="1" applyAlignment="1">
      <alignment horizontal="center" vertical="center" wrapText="1"/>
    </xf>
    <xf numFmtId="4" fontId="31" fillId="0" borderId="6" xfId="7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vertical="center"/>
    </xf>
    <xf numFmtId="0" fontId="5" fillId="0" borderId="0" xfId="12" applyFont="1" applyAlignment="1">
      <alignment horizontal="left"/>
    </xf>
    <xf numFmtId="0" fontId="4" fillId="0" borderId="5" xfId="1" applyFont="1" applyBorder="1" applyAlignment="1">
      <alignment horizontal="left" vertical="center" wrapText="1"/>
    </xf>
    <xf numFmtId="3" fontId="20" fillId="8" borderId="6" xfId="7" applyNumberFormat="1" applyFill="1" applyBorder="1"/>
    <xf numFmtId="0" fontId="5" fillId="0" borderId="0" xfId="3" applyFont="1" applyAlignment="1">
      <alignment vertical="center" wrapText="1"/>
    </xf>
    <xf numFmtId="4" fontId="5" fillId="0" borderId="0" xfId="3" applyNumberFormat="1" applyFont="1" applyAlignment="1">
      <alignment vertical="center"/>
    </xf>
    <xf numFmtId="49" fontId="5" fillId="2" borderId="31" xfId="4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35" fillId="0" borderId="0" xfId="1" applyFont="1" applyAlignment="1">
      <alignment vertical="center"/>
    </xf>
    <xf numFmtId="0" fontId="4" fillId="0" borderId="7" xfId="3" applyFont="1" applyBorder="1" applyAlignment="1">
      <alignment horizontal="justify" vertical="center"/>
    </xf>
    <xf numFmtId="3" fontId="4" fillId="0" borderId="32" xfId="3" applyNumberFormat="1" applyFont="1" applyBorder="1" applyAlignment="1">
      <alignment horizontal="right" vertical="center"/>
    </xf>
    <xf numFmtId="3" fontId="4" fillId="0" borderId="6" xfId="3" applyNumberFormat="1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 wrapText="1"/>
    </xf>
    <xf numFmtId="49" fontId="4" fillId="0" borderId="6" xfId="3" applyNumberFormat="1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0" borderId="31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4" fontId="16" fillId="0" borderId="0" xfId="0" applyNumberFormat="1" applyFont="1"/>
    <xf numFmtId="0" fontId="4" fillId="0" borderId="0" xfId="15" applyFont="1" applyAlignment="1">
      <alignment vertical="center"/>
    </xf>
    <xf numFmtId="0" fontId="4" fillId="0" borderId="7" xfId="1" applyFont="1" applyBorder="1" applyAlignment="1">
      <alignment horizontal="justify" vertical="center" wrapText="1"/>
    </xf>
    <xf numFmtId="0" fontId="5" fillId="0" borderId="0" xfId="12" applyFont="1"/>
    <xf numFmtId="0" fontId="4" fillId="0" borderId="47" xfId="1" applyFont="1" applyBorder="1" applyAlignment="1">
      <alignment horizontal="justify" vertical="center" wrapText="1"/>
    </xf>
    <xf numFmtId="0" fontId="5" fillId="0" borderId="52" xfId="12" applyFont="1" applyBorder="1" applyAlignment="1">
      <alignment horizontal="left"/>
    </xf>
    <xf numFmtId="0" fontId="4" fillId="0" borderId="20" xfId="1" applyFont="1" applyBorder="1" applyAlignment="1">
      <alignment horizontal="justify" vertical="center" wrapText="1"/>
    </xf>
    <xf numFmtId="0" fontId="4" fillId="0" borderId="55" xfId="12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3" fontId="4" fillId="4" borderId="7" xfId="0" applyNumberFormat="1" applyFont="1" applyFill="1" applyBorder="1" applyAlignment="1">
      <alignment vertical="center"/>
    </xf>
    <xf numFmtId="3" fontId="39" fillId="0" borderId="56" xfId="15" applyNumberFormat="1" applyFont="1" applyBorder="1" applyAlignment="1">
      <alignment horizontal="left" vertical="center" wrapText="1"/>
    </xf>
    <xf numFmtId="3" fontId="20" fillId="7" borderId="0" xfId="7" applyNumberFormat="1" applyFill="1"/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5" fillId="2" borderId="16" xfId="3" applyFont="1" applyFill="1" applyBorder="1" applyAlignment="1">
      <alignment vertical="center" wrapText="1"/>
    </xf>
    <xf numFmtId="0" fontId="4" fillId="0" borderId="22" xfId="1" applyFont="1" applyBorder="1" applyAlignment="1">
      <alignment horizontal="justify" vertical="center" wrapText="1"/>
    </xf>
    <xf numFmtId="4" fontId="30" fillId="0" borderId="32" xfId="10" applyNumberFormat="1" applyFont="1" applyBorder="1"/>
    <xf numFmtId="4" fontId="30" fillId="6" borderId="32" xfId="10" applyNumberFormat="1" applyFont="1" applyFill="1" applyBorder="1"/>
    <xf numFmtId="0" fontId="30" fillId="0" borderId="0" xfId="1" applyFont="1"/>
    <xf numFmtId="0" fontId="41" fillId="0" borderId="0" xfId="1" applyFont="1"/>
    <xf numFmtId="164" fontId="4" fillId="0" borderId="7" xfId="1" applyNumberFormat="1" applyFont="1" applyBorder="1" applyAlignment="1">
      <alignment horizontal="right" vertical="center"/>
    </xf>
    <xf numFmtId="3" fontId="5" fillId="4" borderId="6" xfId="1" applyNumberFormat="1" applyFont="1" applyFill="1" applyBorder="1" applyAlignment="1">
      <alignment vertical="center" wrapText="1"/>
    </xf>
    <xf numFmtId="3" fontId="4" fillId="4" borderId="6" xfId="1" applyNumberFormat="1" applyFont="1" applyFill="1" applyBorder="1" applyAlignment="1">
      <alignment vertical="center" wrapText="1"/>
    </xf>
    <xf numFmtId="3" fontId="5" fillId="0" borderId="6" xfId="1" applyNumberFormat="1" applyFont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3" fontId="40" fillId="0" borderId="6" xfId="7" applyNumberFormat="1" applyFont="1" applyBorder="1"/>
    <xf numFmtId="3" fontId="42" fillId="6" borderId="6" xfId="7" applyNumberFormat="1" applyFont="1" applyFill="1" applyBorder="1" applyAlignment="1">
      <alignment wrapText="1"/>
    </xf>
    <xf numFmtId="0" fontId="43" fillId="0" borderId="0" xfId="12" applyFont="1"/>
    <xf numFmtId="0" fontId="5" fillId="0" borderId="0" xfId="1" applyFont="1" applyAlignment="1">
      <alignment horizontal="center" vertical="center" wrapText="1"/>
    </xf>
    <xf numFmtId="0" fontId="44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2" applyFont="1"/>
    <xf numFmtId="0" fontId="4" fillId="0" borderId="28" xfId="12" applyFont="1" applyBorder="1" applyAlignment="1">
      <alignment horizontal="center" vertical="center"/>
    </xf>
    <xf numFmtId="0" fontId="4" fillId="0" borderId="4" xfId="12" applyFont="1" applyBorder="1" applyAlignment="1">
      <alignment horizontal="center" vertical="center"/>
    </xf>
    <xf numFmtId="0" fontId="4" fillId="0" borderId="6" xfId="13" applyFont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4" xfId="15" applyFont="1" applyBorder="1" applyAlignment="1">
      <alignment vertical="center" wrapText="1"/>
    </xf>
    <xf numFmtId="0" fontId="41" fillId="0" borderId="0" xfId="1" applyFont="1" applyAlignment="1">
      <alignment horizontal="left"/>
    </xf>
    <xf numFmtId="0" fontId="4" fillId="0" borderId="15" xfId="3" applyFont="1" applyBorder="1" applyAlignment="1">
      <alignment vertical="center"/>
    </xf>
    <xf numFmtId="0" fontId="4" fillId="0" borderId="29" xfId="3" applyFont="1" applyBorder="1" applyAlignment="1">
      <alignment vertical="center" wrapText="1"/>
    </xf>
    <xf numFmtId="3" fontId="4" fillId="0" borderId="29" xfId="3" applyNumberFormat="1" applyFont="1" applyBorder="1" applyAlignment="1">
      <alignment vertical="center" wrapText="1"/>
    </xf>
    <xf numFmtId="49" fontId="4" fillId="0" borderId="18" xfId="3" applyNumberFormat="1" applyFont="1" applyBorder="1" applyAlignment="1">
      <alignment horizontal="justify" vertical="center"/>
    </xf>
    <xf numFmtId="0" fontId="46" fillId="0" borderId="0" xfId="12" applyFont="1" applyAlignment="1">
      <alignment horizontal="center"/>
    </xf>
    <xf numFmtId="0" fontId="47" fillId="0" borderId="0" xfId="12" applyFont="1"/>
    <xf numFmtId="3" fontId="4" fillId="0" borderId="0" xfId="12" applyNumberFormat="1" applyFont="1"/>
    <xf numFmtId="0" fontId="44" fillId="0" borderId="0" xfId="1" applyFont="1"/>
    <xf numFmtId="0" fontId="44" fillId="0" borderId="0" xfId="12" applyFont="1"/>
    <xf numFmtId="0" fontId="43" fillId="0" borderId="0" xfId="1" applyFont="1" applyAlignment="1">
      <alignment horizontal="center" vertical="center" wrapText="1"/>
    </xf>
    <xf numFmtId="0" fontId="44" fillId="0" borderId="0" xfId="1" applyFont="1" applyAlignment="1">
      <alignment horizontal="justify" vertical="center"/>
    </xf>
    <xf numFmtId="0" fontId="43" fillId="0" borderId="0" xfId="1" applyFont="1"/>
    <xf numFmtId="0" fontId="4" fillId="0" borderId="21" xfId="13" applyFont="1" applyBorder="1" applyAlignment="1">
      <alignment vertical="center" wrapText="1"/>
    </xf>
    <xf numFmtId="3" fontId="44" fillId="0" borderId="0" xfId="12" applyNumberFormat="1" applyFont="1"/>
    <xf numFmtId="0" fontId="44" fillId="0" borderId="0" xfId="12" applyFont="1" applyAlignment="1">
      <alignment horizontal="center"/>
    </xf>
    <xf numFmtId="0" fontId="26" fillId="9" borderId="6" xfId="7" applyFont="1" applyFill="1" applyBorder="1"/>
    <xf numFmtId="0" fontId="26" fillId="9" borderId="6" xfId="7" applyFont="1" applyFill="1" applyBorder="1" applyAlignment="1">
      <alignment wrapText="1"/>
    </xf>
    <xf numFmtId="3" fontId="20" fillId="9" borderId="6" xfId="7" applyNumberFormat="1" applyFill="1" applyBorder="1"/>
    <xf numFmtId="3" fontId="30" fillId="9" borderId="6" xfId="7" applyNumberFormat="1" applyFont="1" applyFill="1" applyBorder="1" applyAlignment="1">
      <alignment wrapText="1"/>
    </xf>
    <xf numFmtId="49" fontId="5" fillId="0" borderId="8" xfId="0" applyNumberFormat="1" applyFont="1" applyBorder="1" applyAlignment="1">
      <alignment vertical="center" wrapText="1"/>
    </xf>
    <xf numFmtId="49" fontId="5" fillId="0" borderId="31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3" fontId="48" fillId="0" borderId="20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3" fontId="48" fillId="0" borderId="27" xfId="0" applyNumberFormat="1" applyFont="1" applyBorder="1" applyAlignment="1">
      <alignment vertical="center" wrapText="1"/>
    </xf>
    <xf numFmtId="4" fontId="37" fillId="0" borderId="0" xfId="0" applyNumberFormat="1" applyFont="1"/>
    <xf numFmtId="3" fontId="5" fillId="4" borderId="6" xfId="15" applyNumberFormat="1" applyFont="1" applyFill="1" applyBorder="1" applyAlignment="1">
      <alignment horizontal="right" vertical="center" wrapText="1"/>
    </xf>
    <xf numFmtId="3" fontId="5" fillId="4" borderId="7" xfId="15" applyNumberFormat="1" applyFont="1" applyFill="1" applyBorder="1" applyAlignment="1">
      <alignment horizontal="right" vertical="center" wrapText="1"/>
    </xf>
    <xf numFmtId="0" fontId="26" fillId="9" borderId="0" xfId="7" applyFont="1" applyFill="1" applyAlignment="1">
      <alignment wrapText="1"/>
    </xf>
    <xf numFmtId="3" fontId="26" fillId="0" borderId="0" xfId="7" applyNumberFormat="1" applyFont="1" applyAlignment="1">
      <alignment wrapText="1"/>
    </xf>
    <xf numFmtId="4" fontId="26" fillId="0" borderId="0" xfId="7" applyNumberFormat="1" applyFont="1" applyAlignment="1">
      <alignment horizontal="right"/>
    </xf>
    <xf numFmtId="3" fontId="26" fillId="6" borderId="0" xfId="7" applyNumberFormat="1" applyFont="1" applyFill="1" applyAlignment="1">
      <alignment wrapText="1"/>
    </xf>
    <xf numFmtId="4" fontId="26" fillId="6" borderId="0" xfId="7" applyNumberFormat="1" applyFont="1" applyFill="1" applyAlignment="1">
      <alignment horizontal="right"/>
    </xf>
    <xf numFmtId="3" fontId="42" fillId="6" borderId="0" xfId="7" applyNumberFormat="1" applyFont="1" applyFill="1" applyAlignment="1">
      <alignment wrapText="1"/>
    </xf>
    <xf numFmtId="0" fontId="3" fillId="0" borderId="0" xfId="1" applyFont="1" applyAlignment="1">
      <alignment horizontal="left"/>
    </xf>
    <xf numFmtId="0" fontId="5" fillId="4" borderId="38" xfId="12" applyFont="1" applyFill="1" applyBorder="1" applyAlignment="1">
      <alignment horizontal="center" vertical="center" wrapText="1"/>
    </xf>
    <xf numFmtId="0" fontId="5" fillId="4" borderId="39" xfId="12" applyFont="1" applyFill="1" applyBorder="1" applyAlignment="1">
      <alignment horizontal="center" vertical="center" wrapText="1"/>
    </xf>
    <xf numFmtId="3" fontId="5" fillId="4" borderId="40" xfId="12" applyNumberFormat="1" applyFont="1" applyFill="1" applyBorder="1" applyAlignment="1">
      <alignment horizontal="center" vertical="center" wrapText="1"/>
    </xf>
    <xf numFmtId="0" fontId="5" fillId="4" borderId="41" xfId="1" applyFont="1" applyFill="1" applyBorder="1" applyAlignment="1">
      <alignment horizontal="center" vertical="center" wrapText="1"/>
    </xf>
    <xf numFmtId="3" fontId="4" fillId="4" borderId="6" xfId="12" applyNumberFormat="1" applyFont="1" applyFill="1" applyBorder="1" applyAlignment="1">
      <alignment vertical="center"/>
    </xf>
    <xf numFmtId="0" fontId="4" fillId="0" borderId="35" xfId="12" applyFont="1" applyBorder="1" applyAlignment="1">
      <alignment horizontal="center" vertical="center" wrapText="1"/>
    </xf>
    <xf numFmtId="0" fontId="52" fillId="0" borderId="0" xfId="12" applyFont="1" applyAlignment="1">
      <alignment horizontal="center"/>
    </xf>
    <xf numFmtId="3" fontId="4" fillId="0" borderId="0" xfId="1" applyNumberFormat="1" applyFont="1" applyAlignment="1">
      <alignment horizontal="right" vertical="center"/>
    </xf>
    <xf numFmtId="0" fontId="53" fillId="0" borderId="0" xfId="12" applyFont="1" applyAlignment="1">
      <alignment horizontal="left"/>
    </xf>
    <xf numFmtId="0" fontId="53" fillId="0" borderId="0" xfId="12" applyFont="1"/>
    <xf numFmtId="3" fontId="53" fillId="0" borderId="0" xfId="12" applyNumberFormat="1" applyFont="1"/>
    <xf numFmtId="0" fontId="53" fillId="0" borderId="0" xfId="1" applyFont="1" applyAlignment="1">
      <alignment wrapText="1"/>
    </xf>
    <xf numFmtId="3" fontId="5" fillId="0" borderId="0" xfId="12" applyNumberFormat="1" applyFont="1"/>
    <xf numFmtId="0" fontId="5" fillId="0" borderId="0" xfId="1" applyFont="1" applyAlignment="1">
      <alignment wrapText="1"/>
    </xf>
    <xf numFmtId="4" fontId="0" fillId="0" borderId="0" xfId="0" applyNumberFormat="1"/>
    <xf numFmtId="3" fontId="53" fillId="0" borderId="51" xfId="12" applyNumberFormat="1" applyFont="1" applyBorder="1"/>
    <xf numFmtId="0" fontId="53" fillId="0" borderId="51" xfId="1" applyFont="1" applyBorder="1" applyAlignment="1">
      <alignment wrapText="1"/>
    </xf>
    <xf numFmtId="0" fontId="53" fillId="0" borderId="0" xfId="12" applyFont="1" applyAlignment="1">
      <alignment horizontal="center"/>
    </xf>
    <xf numFmtId="0" fontId="54" fillId="0" borderId="0" xfId="1" applyFont="1" applyAlignment="1">
      <alignment wrapText="1"/>
    </xf>
    <xf numFmtId="0" fontId="5" fillId="0" borderId="52" xfId="12" applyFont="1" applyBorder="1"/>
    <xf numFmtId="3" fontId="5" fillId="0" borderId="52" xfId="12" applyNumberFormat="1" applyFont="1" applyBorder="1"/>
    <xf numFmtId="0" fontId="54" fillId="0" borderId="52" xfId="1" applyFont="1" applyBorder="1" applyAlignment="1">
      <alignment wrapText="1"/>
    </xf>
    <xf numFmtId="0" fontId="51" fillId="0" borderId="0" xfId="0" applyFont="1"/>
    <xf numFmtId="0" fontId="55" fillId="0" borderId="0" xfId="1" applyFont="1" applyAlignment="1">
      <alignment horizontal="left"/>
    </xf>
    <xf numFmtId="0" fontId="54" fillId="0" borderId="0" xfId="12" applyFont="1"/>
    <xf numFmtId="3" fontId="54" fillId="0" borderId="0" xfId="12" applyNumberFormat="1" applyFont="1"/>
    <xf numFmtId="0" fontId="56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right"/>
    </xf>
    <xf numFmtId="49" fontId="56" fillId="0" borderId="0" xfId="0" applyNumberFormat="1" applyFont="1" applyAlignment="1">
      <alignment horizontal="right"/>
    </xf>
    <xf numFmtId="0" fontId="57" fillId="0" borderId="0" xfId="0" applyFont="1"/>
    <xf numFmtId="3" fontId="40" fillId="7" borderId="6" xfId="7" applyNumberFormat="1" applyFont="1" applyFill="1" applyBorder="1"/>
    <xf numFmtId="3" fontId="15" fillId="0" borderId="0" xfId="0" applyNumberFormat="1" applyFont="1"/>
    <xf numFmtId="3" fontId="10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11" xfId="15" applyNumberFormat="1" applyFont="1" applyBorder="1" applyAlignment="1">
      <alignment horizontal="center" vertical="center" wrapText="1"/>
    </xf>
    <xf numFmtId="3" fontId="5" fillId="4" borderId="11" xfId="15" applyNumberFormat="1" applyFont="1" applyFill="1" applyBorder="1" applyAlignment="1">
      <alignment horizontal="center" vertical="center" wrapText="1"/>
    </xf>
    <xf numFmtId="3" fontId="5" fillId="0" borderId="53" xfId="15" applyNumberFormat="1" applyFont="1" applyBorder="1" applyAlignment="1">
      <alignment horizontal="center" vertical="center" wrapText="1"/>
    </xf>
    <xf numFmtId="3" fontId="5" fillId="4" borderId="12" xfId="15" applyNumberFormat="1" applyFont="1" applyFill="1" applyBorder="1" applyAlignment="1">
      <alignment horizontal="center" vertical="center" wrapText="1"/>
    </xf>
    <xf numFmtId="3" fontId="5" fillId="0" borderId="56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vertical="center" wrapText="1"/>
    </xf>
    <xf numFmtId="3" fontId="5" fillId="0" borderId="27" xfId="0" applyNumberFormat="1" applyFont="1" applyBorder="1" applyAlignment="1">
      <alignment vertical="center" wrapText="1"/>
    </xf>
    <xf numFmtId="0" fontId="4" fillId="0" borderId="4" xfId="15" applyFont="1" applyBorder="1" applyAlignment="1">
      <alignment horizontal="left" vertical="center" wrapText="1"/>
    </xf>
    <xf numFmtId="3" fontId="48" fillId="0" borderId="64" xfId="0" applyNumberFormat="1" applyFont="1" applyBorder="1" applyAlignment="1">
      <alignment vertical="center" wrapText="1"/>
    </xf>
    <xf numFmtId="0" fontId="58" fillId="0" borderId="0" xfId="0" applyFont="1" applyAlignment="1">
      <alignment vertical="center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horizontal="center" vertical="center"/>
    </xf>
    <xf numFmtId="3" fontId="5" fillId="4" borderId="16" xfId="15" applyNumberFormat="1" applyFont="1" applyFill="1" applyBorder="1" applyAlignment="1">
      <alignment horizontal="right" vertical="center" wrapText="1"/>
    </xf>
    <xf numFmtId="3" fontId="5" fillId="4" borderId="17" xfId="15" applyNumberFormat="1" applyFont="1" applyFill="1" applyBorder="1" applyAlignment="1">
      <alignment horizontal="right" vertical="center" wrapText="1"/>
    </xf>
    <xf numFmtId="3" fontId="5" fillId="0" borderId="0" xfId="15" applyNumberFormat="1" applyFont="1" applyAlignment="1">
      <alignment vertical="center" wrapText="1"/>
    </xf>
    <xf numFmtId="1" fontId="5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8" fillId="0" borderId="0" xfId="0" applyNumberFormat="1" applyFont="1" applyAlignment="1">
      <alignment vertical="center" wrapText="1"/>
    </xf>
    <xf numFmtId="3" fontId="39" fillId="0" borderId="0" xfId="15" applyNumberFormat="1" applyFont="1" applyAlignment="1">
      <alignment horizontal="center" vertical="center" wrapText="1"/>
    </xf>
    <xf numFmtId="3" fontId="39" fillId="0" borderId="0" xfId="15" applyNumberFormat="1" applyFont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4" borderId="11" xfId="0" applyFont="1" applyFill="1" applyBorder="1" applyAlignment="1">
      <alignment horizontal="center" vertical="center" wrapText="1"/>
    </xf>
    <xf numFmtId="0" fontId="60" fillId="0" borderId="27" xfId="0" applyFont="1" applyBorder="1" applyAlignment="1">
      <alignment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righ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3" fontId="4" fillId="4" borderId="6" xfId="0" applyNumberFormat="1" applyFont="1" applyFill="1" applyBorder="1" applyAlignment="1">
      <alignment horizontal="right" vertical="center"/>
    </xf>
    <xf numFmtId="49" fontId="4" fillId="4" borderId="6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3" fontId="5" fillId="4" borderId="6" xfId="0" applyNumberFormat="1" applyFont="1" applyFill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3" fontId="4" fillId="4" borderId="19" xfId="0" applyNumberFormat="1" applyFont="1" applyFill="1" applyBorder="1" applyAlignment="1">
      <alignment vertical="center"/>
    </xf>
    <xf numFmtId="0" fontId="5" fillId="4" borderId="70" xfId="2" applyFont="1" applyFill="1" applyBorder="1" applyAlignment="1">
      <alignment horizontal="left" vertical="center"/>
    </xf>
    <xf numFmtId="0" fontId="5" fillId="4" borderId="71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5" fillId="4" borderId="15" xfId="2" applyFont="1" applyFill="1" applyBorder="1" applyAlignment="1">
      <alignment horizontal="left" vertical="center"/>
    </xf>
    <xf numFmtId="4" fontId="5" fillId="0" borderId="0" xfId="0" applyNumberFormat="1" applyFont="1"/>
    <xf numFmtId="4" fontId="4" fillId="0" borderId="0" xfId="0" applyNumberFormat="1" applyFont="1"/>
    <xf numFmtId="0" fontId="5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3" fillId="0" borderId="0" xfId="1" applyFont="1"/>
    <xf numFmtId="3" fontId="4" fillId="4" borderId="32" xfId="0" applyNumberFormat="1" applyFont="1" applyFill="1" applyBorder="1" applyAlignment="1">
      <alignment horizontal="center" vertical="center"/>
    </xf>
    <xf numFmtId="3" fontId="4" fillId="0" borderId="0" xfId="3" applyNumberFormat="1" applyFont="1" applyAlignment="1">
      <alignment vertical="center"/>
    </xf>
    <xf numFmtId="0" fontId="4" fillId="0" borderId="7" xfId="3" applyFont="1" applyBorder="1" applyAlignment="1">
      <alignment vertical="center"/>
    </xf>
    <xf numFmtId="0" fontId="34" fillId="0" borderId="0" xfId="0" applyFont="1"/>
    <xf numFmtId="3" fontId="35" fillId="0" borderId="0" xfId="3" applyNumberFormat="1" applyFont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3" fontId="39" fillId="0" borderId="51" xfId="15" applyNumberFormat="1" applyFont="1" applyBorder="1" applyAlignment="1">
      <alignment horizontal="right" vertical="center" wrapText="1"/>
    </xf>
    <xf numFmtId="3" fontId="5" fillId="4" borderId="4" xfId="15" applyNumberFormat="1" applyFont="1" applyFill="1" applyBorder="1" applyAlignment="1">
      <alignment vertical="center" wrapText="1"/>
    </xf>
    <xf numFmtId="3" fontId="5" fillId="4" borderId="6" xfId="15" applyNumberFormat="1" applyFont="1" applyFill="1" applyBorder="1" applyAlignment="1">
      <alignment vertical="center" wrapText="1"/>
    </xf>
    <xf numFmtId="3" fontId="5" fillId="4" borderId="29" xfId="15" applyNumberFormat="1" applyFont="1" applyFill="1" applyBorder="1" applyAlignment="1">
      <alignment vertical="center" wrapText="1"/>
    </xf>
    <xf numFmtId="3" fontId="39" fillId="4" borderId="33" xfId="15" applyNumberFormat="1" applyFont="1" applyFill="1" applyBorder="1" applyAlignment="1">
      <alignment horizontal="left" vertical="center" wrapText="1"/>
    </xf>
    <xf numFmtId="3" fontId="48" fillId="0" borderId="72" xfId="0" applyNumberFormat="1" applyFont="1" applyBorder="1" applyAlignment="1">
      <alignment vertical="center" wrapText="1"/>
    </xf>
    <xf numFmtId="0" fontId="16" fillId="0" borderId="56" xfId="0" applyFont="1" applyBorder="1"/>
    <xf numFmtId="4" fontId="16" fillId="0" borderId="73" xfId="0" applyNumberFormat="1" applyFont="1" applyBorder="1"/>
    <xf numFmtId="3" fontId="5" fillId="4" borderId="33" xfId="15" applyNumberFormat="1" applyFont="1" applyFill="1" applyBorder="1" applyAlignment="1">
      <alignment horizontal="left" vertical="center" wrapText="1"/>
    </xf>
    <xf numFmtId="3" fontId="64" fillId="0" borderId="0" xfId="15" applyNumberFormat="1" applyFont="1" applyAlignment="1">
      <alignment vertical="center"/>
    </xf>
    <xf numFmtId="3" fontId="4" fillId="0" borderId="0" xfId="0" applyNumberFormat="1" applyFont="1"/>
    <xf numFmtId="49" fontId="5" fillId="4" borderId="11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3" fontId="60" fillId="0" borderId="6" xfId="0" applyNumberFormat="1" applyFont="1" applyBorder="1" applyAlignment="1">
      <alignment vertical="center"/>
    </xf>
    <xf numFmtId="0" fontId="66" fillId="4" borderId="31" xfId="0" applyFont="1" applyFill="1" applyBorder="1" applyAlignment="1">
      <alignment vertical="center"/>
    </xf>
    <xf numFmtId="3" fontId="66" fillId="4" borderId="32" xfId="0" applyNumberFormat="1" applyFont="1" applyFill="1" applyBorder="1" applyAlignment="1">
      <alignment vertical="center"/>
    </xf>
    <xf numFmtId="3" fontId="66" fillId="4" borderId="5" xfId="0" applyNumberFormat="1" applyFont="1" applyFill="1" applyBorder="1" applyAlignment="1">
      <alignment vertical="center"/>
    </xf>
    <xf numFmtId="0" fontId="66" fillId="4" borderId="7" xfId="0" applyFont="1" applyFill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65" fillId="0" borderId="27" xfId="0" applyFont="1" applyBorder="1" applyAlignment="1">
      <alignment horizontal="center" vertical="center" wrapText="1"/>
    </xf>
    <xf numFmtId="0" fontId="65" fillId="0" borderId="27" xfId="0" applyFont="1" applyBorder="1" applyAlignment="1">
      <alignment vertical="center"/>
    </xf>
    <xf numFmtId="0" fontId="65" fillId="0" borderId="27" xfId="0" applyFont="1" applyBorder="1" applyAlignment="1">
      <alignment horizontal="right" vertical="center" wrapText="1"/>
    </xf>
    <xf numFmtId="49" fontId="65" fillId="0" borderId="27" xfId="0" applyNumberFormat="1" applyFont="1" applyBorder="1" applyAlignment="1">
      <alignment horizontal="center" vertical="center" wrapText="1"/>
    </xf>
    <xf numFmtId="0" fontId="65" fillId="0" borderId="69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/>
    </xf>
    <xf numFmtId="0" fontId="66" fillId="4" borderId="71" xfId="0" applyFont="1" applyFill="1" applyBorder="1" applyAlignment="1">
      <alignment vertical="center" wrapText="1"/>
    </xf>
    <xf numFmtId="3" fontId="66" fillId="4" borderId="31" xfId="0" applyNumberFormat="1" applyFont="1" applyFill="1" applyBorder="1" applyAlignment="1">
      <alignment vertical="center"/>
    </xf>
    <xf numFmtId="3" fontId="5" fillId="4" borderId="74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5" fillId="0" borderId="7" xfId="0" applyFont="1" applyBorder="1" applyAlignment="1">
      <alignment horizontal="justify" vertical="center" wrapText="1"/>
    </xf>
    <xf numFmtId="0" fontId="0" fillId="0" borderId="31" xfId="0" applyBorder="1" applyAlignment="1">
      <alignment vertical="center"/>
    </xf>
    <xf numFmtId="0" fontId="67" fillId="0" borderId="6" xfId="0" applyFont="1" applyBorder="1" applyAlignment="1">
      <alignment vertical="center" wrapText="1"/>
    </xf>
    <xf numFmtId="3" fontId="67" fillId="0" borderId="19" xfId="0" applyNumberFormat="1" applyFont="1" applyBorder="1" applyAlignment="1">
      <alignment vertical="center"/>
    </xf>
    <xf numFmtId="1" fontId="4" fillId="0" borderId="19" xfId="0" applyNumberFormat="1" applyFont="1" applyBorder="1" applyAlignment="1">
      <alignment vertical="center"/>
    </xf>
    <xf numFmtId="3" fontId="4" fillId="4" borderId="37" xfId="0" applyNumberFormat="1" applyFont="1" applyFill="1" applyBorder="1" applyAlignment="1">
      <alignment horizontal="center" vertical="center"/>
    </xf>
    <xf numFmtId="3" fontId="60" fillId="0" borderId="19" xfId="0" applyNumberFormat="1" applyFont="1" applyBorder="1" applyAlignment="1">
      <alignment vertical="center"/>
    </xf>
    <xf numFmtId="3" fontId="65" fillId="0" borderId="27" xfId="0" applyNumberFormat="1" applyFont="1" applyBorder="1" applyAlignment="1">
      <alignment horizontal="center" vertical="center" wrapText="1"/>
    </xf>
    <xf numFmtId="0" fontId="67" fillId="0" borderId="7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0" fontId="4" fillId="0" borderId="74" xfId="0" applyFont="1" applyBorder="1" applyAlignment="1">
      <alignment vertical="center" wrapText="1"/>
    </xf>
    <xf numFmtId="0" fontId="4" fillId="0" borderId="74" xfId="0" applyFont="1" applyBorder="1" applyAlignment="1">
      <alignment vertical="center"/>
    </xf>
    <xf numFmtId="3" fontId="4" fillId="0" borderId="74" xfId="0" applyNumberFormat="1" applyFont="1" applyBorder="1" applyAlignment="1">
      <alignment vertical="center"/>
    </xf>
    <xf numFmtId="3" fontId="4" fillId="4" borderId="74" xfId="0" applyNumberFormat="1" applyFont="1" applyFill="1" applyBorder="1" applyAlignment="1">
      <alignment vertical="center"/>
    </xf>
    <xf numFmtId="3" fontId="60" fillId="0" borderId="74" xfId="0" applyNumberFormat="1" applyFont="1" applyBorder="1" applyAlignment="1">
      <alignment vertical="center"/>
    </xf>
    <xf numFmtId="3" fontId="4" fillId="4" borderId="74" xfId="0" applyNumberFormat="1" applyFont="1" applyFill="1" applyBorder="1" applyAlignment="1">
      <alignment horizontal="right" vertical="center"/>
    </xf>
    <xf numFmtId="49" fontId="4" fillId="4" borderId="74" xfId="0" applyNumberFormat="1" applyFont="1" applyFill="1" applyBorder="1" applyAlignment="1">
      <alignment horizontal="center" vertical="center"/>
    </xf>
    <xf numFmtId="0" fontId="65" fillId="0" borderId="75" xfId="0" applyFont="1" applyBorder="1" applyAlignment="1">
      <alignment vertical="center"/>
    </xf>
    <xf numFmtId="0" fontId="67" fillId="0" borderId="74" xfId="0" applyFont="1" applyBorder="1" applyAlignment="1">
      <alignment vertical="center"/>
    </xf>
    <xf numFmtId="3" fontId="67" fillId="0" borderId="74" xfId="0" applyNumberFormat="1" applyFont="1" applyBorder="1" applyAlignment="1">
      <alignment vertical="center"/>
    </xf>
    <xf numFmtId="3" fontId="67" fillId="4" borderId="74" xfId="0" applyNumberFormat="1" applyFont="1" applyFill="1" applyBorder="1" applyAlignment="1">
      <alignment vertical="center"/>
    </xf>
    <xf numFmtId="3" fontId="70" fillId="0" borderId="74" xfId="0" applyNumberFormat="1" applyFont="1" applyBorder="1" applyAlignment="1">
      <alignment vertical="center"/>
    </xf>
    <xf numFmtId="0" fontId="5" fillId="4" borderId="76" xfId="0" applyFont="1" applyFill="1" applyBorder="1" applyAlignment="1">
      <alignment vertical="center" wrapText="1"/>
    </xf>
    <xf numFmtId="3" fontId="5" fillId="4" borderId="77" xfId="0" applyNumberFormat="1" applyFont="1" applyFill="1" applyBorder="1" applyAlignment="1">
      <alignment vertical="center"/>
    </xf>
    <xf numFmtId="0" fontId="65" fillId="0" borderId="78" xfId="0" applyFont="1" applyBorder="1" applyAlignment="1">
      <alignment vertical="center"/>
    </xf>
    <xf numFmtId="0" fontId="4" fillId="0" borderId="77" xfId="0" applyFont="1" applyBorder="1" applyAlignment="1">
      <alignment vertical="center" wrapText="1"/>
    </xf>
    <xf numFmtId="0" fontId="4" fillId="0" borderId="77" xfId="0" applyFont="1" applyBorder="1" applyAlignment="1">
      <alignment vertical="center"/>
    </xf>
    <xf numFmtId="3" fontId="4" fillId="4" borderId="5" xfId="0" applyNumberFormat="1" applyFont="1" applyFill="1" applyBorder="1" applyAlignment="1">
      <alignment horizontal="right" vertical="center"/>
    </xf>
    <xf numFmtId="49" fontId="4" fillId="4" borderId="7" xfId="0" applyNumberFormat="1" applyFont="1" applyFill="1" applyBorder="1" applyAlignment="1">
      <alignment horizontal="center" vertical="center"/>
    </xf>
    <xf numFmtId="3" fontId="4" fillId="4" borderId="77" xfId="0" applyNumberFormat="1" applyFont="1" applyFill="1" applyBorder="1" applyAlignment="1">
      <alignment vertical="center"/>
    </xf>
    <xf numFmtId="3" fontId="60" fillId="0" borderId="77" xfId="0" applyNumberFormat="1" applyFont="1" applyBorder="1" applyAlignment="1">
      <alignment vertical="center"/>
    </xf>
    <xf numFmtId="3" fontId="4" fillId="0" borderId="77" xfId="0" applyNumberFormat="1" applyFont="1" applyBorder="1" applyAlignment="1">
      <alignment vertical="center"/>
    </xf>
    <xf numFmtId="3" fontId="4" fillId="4" borderId="78" xfId="0" applyNumberFormat="1" applyFont="1" applyFill="1" applyBorder="1" applyAlignment="1">
      <alignment horizontal="center" vertical="center"/>
    </xf>
    <xf numFmtId="3" fontId="4" fillId="4" borderId="77" xfId="0" applyNumberFormat="1" applyFont="1" applyFill="1" applyBorder="1" applyAlignment="1">
      <alignment horizontal="right" vertical="center"/>
    </xf>
    <xf numFmtId="49" fontId="4" fillId="4" borderId="77" xfId="0" applyNumberFormat="1" applyFont="1" applyFill="1" applyBorder="1" applyAlignment="1">
      <alignment horizontal="center" vertical="center"/>
    </xf>
    <xf numFmtId="3" fontId="4" fillId="0" borderId="79" xfId="0" applyNumberFormat="1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67" fillId="0" borderId="7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67" fillId="0" borderId="77" xfId="0" applyFont="1" applyBorder="1" applyAlignment="1">
      <alignment vertical="center"/>
    </xf>
    <xf numFmtId="3" fontId="70" fillId="0" borderId="77" xfId="0" applyNumberFormat="1" applyFont="1" applyBorder="1" applyAlignment="1">
      <alignment vertical="center"/>
    </xf>
    <xf numFmtId="3" fontId="67" fillId="4" borderId="77" xfId="0" applyNumberFormat="1" applyFont="1" applyFill="1" applyBorder="1" applyAlignment="1">
      <alignment vertical="center"/>
    </xf>
    <xf numFmtId="0" fontId="66" fillId="4" borderId="80" xfId="0" applyFont="1" applyFill="1" applyBorder="1" applyAlignment="1">
      <alignment vertical="center" wrapText="1"/>
    </xf>
    <xf numFmtId="3" fontId="5" fillId="4" borderId="81" xfId="0" applyNumberFormat="1" applyFont="1" applyFill="1" applyBorder="1" applyAlignment="1">
      <alignment vertical="center"/>
    </xf>
    <xf numFmtId="0" fontId="60" fillId="0" borderId="78" xfId="0" applyFont="1" applyBorder="1" applyAlignment="1">
      <alignment vertical="center"/>
    </xf>
    <xf numFmtId="3" fontId="67" fillId="0" borderId="77" xfId="0" applyNumberFormat="1" applyFont="1" applyBorder="1" applyAlignment="1">
      <alignment vertical="center"/>
    </xf>
    <xf numFmtId="0" fontId="65" fillId="0" borderId="82" xfId="0" applyFont="1" applyBorder="1" applyAlignment="1">
      <alignment horizontal="center" vertical="center"/>
    </xf>
    <xf numFmtId="0" fontId="4" fillId="0" borderId="81" xfId="0" applyFont="1" applyBorder="1" applyAlignment="1">
      <alignment vertical="center" wrapText="1"/>
    </xf>
    <xf numFmtId="0" fontId="4" fillId="0" borderId="81" xfId="0" applyFont="1" applyBorder="1" applyAlignment="1">
      <alignment vertical="center"/>
    </xf>
    <xf numFmtId="3" fontId="4" fillId="4" borderId="81" xfId="0" applyNumberFormat="1" applyFont="1" applyFill="1" applyBorder="1" applyAlignment="1">
      <alignment horizontal="right" vertical="center"/>
    </xf>
    <xf numFmtId="49" fontId="4" fillId="4" borderId="81" xfId="0" applyNumberFormat="1" applyFont="1" applyFill="1" applyBorder="1" applyAlignment="1">
      <alignment horizontal="center" vertical="center"/>
    </xf>
    <xf numFmtId="3" fontId="4" fillId="0" borderId="81" xfId="0" applyNumberFormat="1" applyFont="1" applyBorder="1" applyAlignment="1">
      <alignment vertical="center"/>
    </xf>
    <xf numFmtId="3" fontId="4" fillId="4" borderId="81" xfId="0" applyNumberFormat="1" applyFont="1" applyFill="1" applyBorder="1" applyAlignment="1">
      <alignment vertical="center"/>
    </xf>
    <xf numFmtId="0" fontId="65" fillId="0" borderId="82" xfId="0" applyFont="1" applyBorder="1" applyAlignment="1">
      <alignment vertical="center"/>
    </xf>
    <xf numFmtId="0" fontId="66" fillId="4" borderId="83" xfId="0" applyFont="1" applyFill="1" applyBorder="1" applyAlignment="1">
      <alignment vertical="center" wrapText="1"/>
    </xf>
    <xf numFmtId="3" fontId="5" fillId="4" borderId="84" xfId="0" applyNumberFormat="1" applyFont="1" applyFill="1" applyBorder="1" applyAlignment="1">
      <alignment vertical="center"/>
    </xf>
    <xf numFmtId="0" fontId="66" fillId="0" borderId="52" xfId="0" applyFont="1" applyBorder="1" applyAlignment="1">
      <alignment vertical="center" wrapText="1"/>
    </xf>
    <xf numFmtId="0" fontId="66" fillId="0" borderId="52" xfId="0" applyFont="1" applyBorder="1" applyAlignment="1">
      <alignment vertical="center"/>
    </xf>
    <xf numFmtId="3" fontId="65" fillId="0" borderId="52" xfId="0" applyNumberFormat="1" applyFont="1" applyBorder="1" applyAlignment="1">
      <alignment horizontal="right" vertical="center"/>
    </xf>
    <xf numFmtId="49" fontId="65" fillId="0" borderId="52" xfId="0" applyNumberFormat="1" applyFont="1" applyBorder="1" applyAlignment="1">
      <alignment horizontal="center" vertical="center"/>
    </xf>
    <xf numFmtId="3" fontId="66" fillId="0" borderId="52" xfId="0" applyNumberFormat="1" applyFont="1" applyBorder="1" applyAlignment="1">
      <alignment vertical="center"/>
    </xf>
    <xf numFmtId="0" fontId="66" fillId="0" borderId="65" xfId="0" applyFont="1" applyBorder="1" applyAlignment="1">
      <alignment vertical="center"/>
    </xf>
    <xf numFmtId="0" fontId="66" fillId="4" borderId="29" xfId="0" applyFont="1" applyFill="1" applyBorder="1" applyAlignment="1">
      <alignment vertical="center" wrapText="1"/>
    </xf>
    <xf numFmtId="0" fontId="66" fillId="4" borderId="29" xfId="0" applyFont="1" applyFill="1" applyBorder="1" applyAlignment="1">
      <alignment vertical="center"/>
    </xf>
    <xf numFmtId="3" fontId="65" fillId="4" borderId="29" xfId="0" applyNumberFormat="1" applyFont="1" applyFill="1" applyBorder="1" applyAlignment="1">
      <alignment horizontal="right" vertical="center"/>
    </xf>
    <xf numFmtId="49" fontId="65" fillId="4" borderId="59" xfId="0" applyNumberFormat="1" applyFont="1" applyFill="1" applyBorder="1" applyAlignment="1">
      <alignment horizontal="center" vertical="center"/>
    </xf>
    <xf numFmtId="3" fontId="59" fillId="4" borderId="16" xfId="0" applyNumberFormat="1" applyFont="1" applyFill="1" applyBorder="1" applyAlignment="1">
      <alignment vertical="center"/>
    </xf>
    <xf numFmtId="0" fontId="66" fillId="4" borderId="17" xfId="0" applyFont="1" applyFill="1" applyBorder="1" applyAlignment="1">
      <alignment vertical="center"/>
    </xf>
    <xf numFmtId="3" fontId="26" fillId="0" borderId="81" xfId="7" applyNumberFormat="1" applyFont="1" applyBorder="1" applyAlignment="1">
      <alignment wrapText="1"/>
    </xf>
    <xf numFmtId="4" fontId="26" fillId="0" borderId="81" xfId="7" applyNumberFormat="1" applyFont="1" applyBorder="1" applyAlignment="1">
      <alignment horizontal="right"/>
    </xf>
    <xf numFmtId="3" fontId="30" fillId="0" borderId="81" xfId="7" applyNumberFormat="1" applyFont="1" applyBorder="1" applyAlignment="1">
      <alignment wrapText="1"/>
    </xf>
    <xf numFmtId="3" fontId="30" fillId="6" borderId="81" xfId="7" applyNumberFormat="1" applyFont="1" applyFill="1" applyBorder="1" applyAlignment="1">
      <alignment wrapText="1"/>
    </xf>
    <xf numFmtId="4" fontId="26" fillId="6" borderId="81" xfId="7" applyNumberFormat="1" applyFont="1" applyFill="1" applyBorder="1" applyAlignment="1">
      <alignment horizontal="right"/>
    </xf>
    <xf numFmtId="3" fontId="30" fillId="9" borderId="81" xfId="7" applyNumberFormat="1" applyFont="1" applyFill="1" applyBorder="1" applyAlignment="1">
      <alignment wrapText="1"/>
    </xf>
    <xf numFmtId="3" fontId="40" fillId="7" borderId="0" xfId="7" applyNumberFormat="1" applyFont="1" applyFill="1"/>
    <xf numFmtId="0" fontId="0" fillId="0" borderId="77" xfId="0" applyBorder="1" applyAlignment="1">
      <alignment vertical="center"/>
    </xf>
    <xf numFmtId="0" fontId="67" fillId="0" borderId="6" xfId="0" applyFont="1" applyBorder="1" applyAlignment="1">
      <alignment vertical="center"/>
    </xf>
    <xf numFmtId="3" fontId="67" fillId="0" borderId="6" xfId="0" applyNumberFormat="1" applyFont="1" applyBorder="1" applyAlignment="1">
      <alignment vertical="center"/>
    </xf>
    <xf numFmtId="3" fontId="70" fillId="0" borderId="6" xfId="0" applyNumberFormat="1" applyFont="1" applyBorder="1" applyAlignment="1">
      <alignment vertical="center"/>
    </xf>
    <xf numFmtId="0" fontId="67" fillId="0" borderId="19" xfId="0" applyFont="1" applyBorder="1" applyAlignment="1">
      <alignment vertical="center"/>
    </xf>
    <xf numFmtId="0" fontId="68" fillId="0" borderId="6" xfId="0" applyFont="1" applyBorder="1" applyAlignment="1">
      <alignment vertical="center"/>
    </xf>
    <xf numFmtId="0" fontId="68" fillId="0" borderId="7" xfId="0" applyFont="1" applyBorder="1" applyAlignment="1">
      <alignment vertical="center"/>
    </xf>
    <xf numFmtId="0" fontId="67" fillId="0" borderId="32" xfId="0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5" xfId="0" applyBorder="1" applyAlignment="1">
      <alignment vertical="center"/>
    </xf>
    <xf numFmtId="3" fontId="67" fillId="4" borderId="31" xfId="0" applyNumberFormat="1" applyFont="1" applyFill="1" applyBorder="1" applyAlignment="1">
      <alignment vertical="center"/>
    </xf>
    <xf numFmtId="3" fontId="67" fillId="0" borderId="82" xfId="0" applyNumberFormat="1" applyFont="1" applyBorder="1" applyAlignment="1">
      <alignment vertical="center"/>
    </xf>
    <xf numFmtId="3" fontId="67" fillId="0" borderId="5" xfId="0" applyNumberFormat="1" applyFont="1" applyBorder="1" applyAlignment="1">
      <alignment vertical="center"/>
    </xf>
    <xf numFmtId="3" fontId="67" fillId="0" borderId="31" xfId="0" applyNumberFormat="1" applyFont="1" applyBorder="1" applyAlignment="1">
      <alignment vertical="center"/>
    </xf>
    <xf numFmtId="0" fontId="67" fillId="0" borderId="74" xfId="0" applyFont="1" applyBorder="1" applyAlignment="1">
      <alignment vertical="center" wrapText="1"/>
    </xf>
    <xf numFmtId="0" fontId="60" fillId="0" borderId="4" xfId="12" applyFont="1" applyBorder="1" applyAlignment="1">
      <alignment horizontal="center" vertical="center"/>
    </xf>
    <xf numFmtId="0" fontId="60" fillId="0" borderId="6" xfId="13" applyFont="1" applyBorder="1" applyAlignment="1">
      <alignment horizontal="left" vertical="center" wrapText="1"/>
    </xf>
    <xf numFmtId="3" fontId="35" fillId="0" borderId="0" xfId="1" applyNumberFormat="1" applyFont="1" applyAlignment="1">
      <alignment horizontal="right" vertical="center"/>
    </xf>
    <xf numFmtId="0" fontId="60" fillId="0" borderId="28" xfId="12" applyFont="1" applyBorder="1" applyAlignment="1">
      <alignment horizontal="center" vertical="center"/>
    </xf>
    <xf numFmtId="0" fontId="60" fillId="0" borderId="21" xfId="13" applyFont="1" applyBorder="1" applyAlignment="1">
      <alignment horizontal="left" vertical="center" wrapText="1"/>
    </xf>
    <xf numFmtId="0" fontId="60" fillId="0" borderId="50" xfId="1" applyFont="1" applyBorder="1" applyAlignment="1">
      <alignment horizontal="center" vertical="center"/>
    </xf>
    <xf numFmtId="0" fontId="60" fillId="0" borderId="48" xfId="1" applyFont="1" applyBorder="1" applyAlignment="1">
      <alignment vertical="center" wrapText="1"/>
    </xf>
    <xf numFmtId="3" fontId="60" fillId="4" borderId="6" xfId="12" applyNumberFormat="1" applyFont="1" applyFill="1" applyBorder="1" applyAlignment="1">
      <alignment vertical="center"/>
    </xf>
    <xf numFmtId="0" fontId="60" fillId="0" borderId="7" xfId="1" applyFont="1" applyBorder="1" applyAlignment="1">
      <alignment horizontal="justify" vertical="center" wrapText="1"/>
    </xf>
    <xf numFmtId="0" fontId="64" fillId="0" borderId="0" xfId="1" applyFont="1" applyAlignment="1">
      <alignment horizontal="right" vertical="center" wrapText="1"/>
    </xf>
    <xf numFmtId="0" fontId="60" fillId="0" borderId="21" xfId="13" applyFont="1" applyBorder="1" applyAlignment="1">
      <alignment vertical="center" wrapText="1"/>
    </xf>
    <xf numFmtId="0" fontId="60" fillId="0" borderId="46" xfId="13" applyFont="1" applyBorder="1" applyAlignment="1">
      <alignment horizontal="left" vertical="center" wrapText="1"/>
    </xf>
    <xf numFmtId="0" fontId="60" fillId="0" borderId="47" xfId="1" applyFont="1" applyBorder="1" applyAlignment="1">
      <alignment horizontal="justify" vertical="center" wrapText="1"/>
    </xf>
    <xf numFmtId="0" fontId="60" fillId="0" borderId="22" xfId="1" applyFont="1" applyBorder="1" applyAlignment="1">
      <alignment horizontal="left" vertical="center" wrapText="1"/>
    </xf>
    <xf numFmtId="0" fontId="71" fillId="0" borderId="0" xfId="0" applyFont="1"/>
    <xf numFmtId="0" fontId="60" fillId="0" borderId="28" xfId="12" applyFont="1" applyBorder="1" applyAlignment="1">
      <alignment horizontal="center" vertical="center" wrapText="1"/>
    </xf>
    <xf numFmtId="0" fontId="60" fillId="0" borderId="4" xfId="12" applyFont="1" applyBorder="1" applyAlignment="1">
      <alignment horizontal="center" vertical="center" wrapText="1"/>
    </xf>
    <xf numFmtId="0" fontId="5" fillId="4" borderId="57" xfId="12" applyFont="1" applyFill="1" applyBorder="1" applyAlignment="1">
      <alignment horizontal="left" vertical="center"/>
    </xf>
    <xf numFmtId="0" fontId="43" fillId="4" borderId="43" xfId="12" applyFont="1" applyFill="1" applyBorder="1" applyAlignment="1">
      <alignment vertical="center"/>
    </xf>
    <xf numFmtId="3" fontId="5" fillId="4" borderId="43" xfId="12" applyNumberFormat="1" applyFont="1" applyFill="1" applyBorder="1" applyAlignment="1">
      <alignment vertical="center"/>
    </xf>
    <xf numFmtId="0" fontId="43" fillId="4" borderId="58" xfId="1" applyFont="1" applyFill="1" applyBorder="1" applyAlignment="1">
      <alignment vertical="center" wrapText="1"/>
    </xf>
    <xf numFmtId="0" fontId="43" fillId="0" borderId="0" xfId="12" applyFont="1" applyAlignment="1">
      <alignment vertical="center"/>
    </xf>
    <xf numFmtId="0" fontId="44" fillId="0" borderId="0" xfId="12" applyFont="1" applyAlignment="1">
      <alignment vertical="center"/>
    </xf>
    <xf numFmtId="0" fontId="60" fillId="0" borderId="7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5" fillId="4" borderId="16" xfId="1" applyNumberFormat="1" applyFont="1" applyFill="1" applyBorder="1" applyAlignment="1">
      <alignment vertical="center" wrapText="1"/>
    </xf>
    <xf numFmtId="0" fontId="5" fillId="4" borderId="17" xfId="1" applyFont="1" applyFill="1" applyBorder="1" applyAlignment="1">
      <alignment vertical="center" wrapText="1"/>
    </xf>
    <xf numFmtId="0" fontId="4" fillId="0" borderId="49" xfId="0" applyFont="1" applyBorder="1" applyAlignment="1">
      <alignment horizontal="center" vertical="center"/>
    </xf>
    <xf numFmtId="0" fontId="5" fillId="0" borderId="42" xfId="2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left" wrapText="1"/>
    </xf>
    <xf numFmtId="0" fontId="4" fillId="0" borderId="8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2" fontId="2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5" fillId="3" borderId="8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1" fillId="0" borderId="5" xfId="1" applyBorder="1" applyAlignment="1">
      <alignment wrapText="1"/>
    </xf>
    <xf numFmtId="0" fontId="5" fillId="3" borderId="8" xfId="1" applyFont="1" applyFill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5" fillId="4" borderId="66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3" fontId="4" fillId="4" borderId="32" xfId="0" applyNumberFormat="1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wrapText="1"/>
    </xf>
    <xf numFmtId="0" fontId="59" fillId="4" borderId="27" xfId="0" applyFont="1" applyFill="1" applyBorder="1"/>
    <xf numFmtId="3" fontId="5" fillId="4" borderId="1" xfId="2" applyNumberFormat="1" applyFont="1" applyFill="1" applyBorder="1" applyAlignment="1">
      <alignment horizontal="center" vertical="center" wrapText="1"/>
    </xf>
    <xf numFmtId="3" fontId="5" fillId="4" borderId="67" xfId="2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9" fillId="4" borderId="11" xfId="0" applyFont="1" applyFill="1" applyBorder="1" applyAlignment="1">
      <alignment horizontal="center" vertical="center" wrapText="1"/>
    </xf>
    <xf numFmtId="0" fontId="59" fillId="4" borderId="11" xfId="0" applyFont="1" applyFill="1" applyBorder="1" applyAlignment="1">
      <alignment horizontal="center" vertical="center"/>
    </xf>
    <xf numFmtId="0" fontId="59" fillId="4" borderId="2" xfId="0" applyFont="1" applyFill="1" applyBorder="1" applyAlignment="1">
      <alignment vertical="center" wrapText="1"/>
    </xf>
    <xf numFmtId="0" fontId="5" fillId="4" borderId="8" xfId="2" applyFont="1" applyFill="1" applyBorder="1" applyAlignment="1">
      <alignment horizontal="left" vertical="center" wrapText="1"/>
    </xf>
    <xf numFmtId="0" fontId="5" fillId="4" borderId="31" xfId="2" applyFont="1" applyFill="1" applyBorder="1" applyAlignment="1">
      <alignment horizontal="left" vertical="center" wrapText="1"/>
    </xf>
    <xf numFmtId="3" fontId="67" fillId="0" borderId="32" xfId="0" applyNumberFormat="1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justify" vertical="center" wrapText="1"/>
    </xf>
    <xf numFmtId="0" fontId="0" fillId="0" borderId="61" xfId="0" applyBorder="1" applyAlignment="1">
      <alignment horizontal="justify" vertical="center" wrapText="1"/>
    </xf>
    <xf numFmtId="0" fontId="0" fillId="0" borderId="60" xfId="0" applyBorder="1" applyAlignment="1">
      <alignment horizontal="justify" vertical="center" wrapText="1"/>
    </xf>
    <xf numFmtId="3" fontId="4" fillId="0" borderId="32" xfId="0" applyNumberFormat="1" applyFont="1" applyBorder="1" applyAlignment="1">
      <alignment horizontal="center" vertical="center"/>
    </xf>
    <xf numFmtId="3" fontId="67" fillId="4" borderId="75" xfId="0" applyNumberFormat="1" applyFont="1" applyFill="1" applyBorder="1" applyAlignment="1">
      <alignment horizontal="center" vertical="center"/>
    </xf>
    <xf numFmtId="3" fontId="4" fillId="4" borderId="75" xfId="0" applyNumberFormat="1" applyFont="1" applyFill="1" applyBorder="1" applyAlignment="1">
      <alignment horizontal="center" vertical="center"/>
    </xf>
    <xf numFmtId="3" fontId="4" fillId="4" borderId="78" xfId="0" applyNumberFormat="1" applyFont="1" applyFill="1" applyBorder="1" applyAlignment="1">
      <alignment horizontal="center" vertical="center"/>
    </xf>
    <xf numFmtId="3" fontId="4" fillId="4" borderId="82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/>
    <xf numFmtId="0" fontId="5" fillId="2" borderId="8" xfId="3" applyFont="1" applyFill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2" fillId="0" borderId="0" xfId="3" applyFont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center" vertical="center" wrapText="1"/>
    </xf>
    <xf numFmtId="4" fontId="5" fillId="2" borderId="19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/>
    </xf>
    <xf numFmtId="4" fontId="5" fillId="2" borderId="30" xfId="1" applyNumberFormat="1" applyFont="1" applyFill="1" applyBorder="1" applyAlignment="1">
      <alignment horizontal="center" vertical="center" wrapText="1"/>
    </xf>
    <xf numFmtId="0" fontId="62" fillId="0" borderId="24" xfId="1" applyFont="1" applyBorder="1" applyAlignment="1">
      <alignment vertical="center"/>
    </xf>
    <xf numFmtId="0" fontId="1" fillId="0" borderId="24" xfId="1" applyBorder="1" applyAlignment="1">
      <alignment vertical="center"/>
    </xf>
    <xf numFmtId="0" fontId="34" fillId="0" borderId="24" xfId="14" applyFont="1" applyBorder="1" applyAlignment="1">
      <alignment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33" xfId="3" applyFont="1" applyFill="1" applyBorder="1" applyAlignment="1">
      <alignment horizontal="left" vertical="center" wrapText="1"/>
    </xf>
    <xf numFmtId="0" fontId="4" fillId="0" borderId="16" xfId="3" applyFont="1" applyBorder="1" applyAlignment="1">
      <alignment vertical="center"/>
    </xf>
    <xf numFmtId="3" fontId="5" fillId="4" borderId="13" xfId="15" applyNumberFormat="1" applyFont="1" applyFill="1" applyBorder="1" applyAlignment="1">
      <alignment horizontal="center" vertical="center" wrapText="1"/>
    </xf>
    <xf numFmtId="3" fontId="5" fillId="4" borderId="24" xfId="15" applyNumberFormat="1" applyFont="1" applyFill="1" applyBorder="1" applyAlignment="1">
      <alignment horizontal="center" vertical="center" wrapText="1"/>
    </xf>
    <xf numFmtId="3" fontId="5" fillId="4" borderId="25" xfId="15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54" xfId="15" applyNumberFormat="1" applyFont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wrapText="1"/>
    </xf>
    <xf numFmtId="3" fontId="10" fillId="0" borderId="51" xfId="0" applyNumberFormat="1" applyFont="1" applyBorder="1" applyAlignment="1">
      <alignment horizontal="center" vertical="center" wrapText="1"/>
    </xf>
    <xf numFmtId="3" fontId="10" fillId="0" borderId="52" xfId="0" applyNumberFormat="1" applyFont="1" applyBorder="1" applyAlignment="1">
      <alignment horizontal="center" vertical="center" wrapText="1"/>
    </xf>
    <xf numFmtId="3" fontId="4" fillId="0" borderId="62" xfId="0" applyNumberFormat="1" applyFont="1" applyBorder="1" applyAlignment="1">
      <alignment horizontal="center" vertical="center" wrapText="1"/>
    </xf>
    <xf numFmtId="3" fontId="4" fillId="0" borderId="63" xfId="0" applyNumberFormat="1" applyFont="1" applyBorder="1" applyAlignment="1">
      <alignment horizontal="center" vertical="center" wrapText="1"/>
    </xf>
    <xf numFmtId="3" fontId="5" fillId="0" borderId="23" xfId="15" applyNumberFormat="1" applyFont="1" applyBorder="1" applyAlignment="1">
      <alignment horizontal="center" vertical="center" wrapText="1"/>
    </xf>
    <xf numFmtId="3" fontId="5" fillId="0" borderId="34" xfId="15" applyNumberFormat="1" applyFont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36" fillId="4" borderId="2" xfId="0" applyNumberFormat="1" applyFont="1" applyFill="1" applyBorder="1" applyAlignment="1">
      <alignment horizontal="center" vertical="center" wrapText="1"/>
    </xf>
    <xf numFmtId="3" fontId="5" fillId="4" borderId="30" xfId="0" applyNumberFormat="1" applyFont="1" applyFill="1" applyBorder="1" applyAlignment="1">
      <alignment horizontal="center" vertical="center" wrapText="1"/>
    </xf>
    <xf numFmtId="3" fontId="5" fillId="4" borderId="25" xfId="0" applyNumberFormat="1" applyFont="1" applyFill="1" applyBorder="1" applyAlignment="1">
      <alignment horizontal="center" vertical="center" wrapText="1"/>
    </xf>
    <xf numFmtId="0" fontId="60" fillId="0" borderId="28" xfId="12" applyFont="1" applyBorder="1" applyAlignment="1">
      <alignment horizontal="center" vertical="center" wrapText="1"/>
    </xf>
    <xf numFmtId="0" fontId="60" fillId="0" borderId="35" xfId="12" applyFont="1" applyBorder="1" applyAlignment="1">
      <alignment horizontal="center" vertical="center" wrapText="1"/>
    </xf>
    <xf numFmtId="0" fontId="4" fillId="0" borderId="21" xfId="13" applyFont="1" applyBorder="1" applyAlignment="1">
      <alignment horizontal="left" vertical="center" wrapText="1"/>
    </xf>
    <xf numFmtId="0" fontId="4" fillId="0" borderId="48" xfId="13" applyFont="1" applyBorder="1" applyAlignment="1">
      <alignment horizontal="left" vertical="center" wrapText="1"/>
    </xf>
    <xf numFmtId="0" fontId="60" fillId="0" borderId="50" xfId="12" applyFont="1" applyBorder="1" applyAlignment="1">
      <alignment horizontal="center" vertical="center" wrapText="1"/>
    </xf>
    <xf numFmtId="0" fontId="4" fillId="0" borderId="21" xfId="13" applyFont="1" applyBorder="1" applyAlignment="1">
      <alignment vertical="center" wrapText="1"/>
    </xf>
    <xf numFmtId="0" fontId="4" fillId="0" borderId="48" xfId="13" applyFont="1" applyBorder="1" applyAlignment="1">
      <alignment vertical="center" wrapText="1"/>
    </xf>
    <xf numFmtId="0" fontId="5" fillId="4" borderId="33" xfId="12" applyFont="1" applyFill="1" applyBorder="1" applyAlignment="1">
      <alignment horizontal="left" vertical="center"/>
    </xf>
    <xf numFmtId="0" fontId="5" fillId="4" borderId="16" xfId="12" applyFont="1" applyFill="1" applyBorder="1" applyAlignment="1">
      <alignment horizontal="left" vertical="center"/>
    </xf>
    <xf numFmtId="0" fontId="60" fillId="0" borderId="49" xfId="12" applyFont="1" applyBorder="1" applyAlignment="1">
      <alignment horizontal="center" vertical="center" wrapText="1"/>
    </xf>
    <xf numFmtId="0" fontId="4" fillId="0" borderId="19" xfId="13" applyFont="1" applyBorder="1" applyAlignment="1">
      <alignment vertical="center" wrapText="1"/>
    </xf>
    <xf numFmtId="0" fontId="4" fillId="0" borderId="19" xfId="13" applyFont="1" applyBorder="1" applyAlignment="1">
      <alignment horizontal="left" vertical="center" wrapText="1"/>
    </xf>
    <xf numFmtId="0" fontId="4" fillId="0" borderId="28" xfId="12" applyFont="1" applyBorder="1" applyAlignment="1">
      <alignment horizontal="center" vertical="center" wrapText="1"/>
    </xf>
    <xf numFmtId="0" fontId="4" fillId="0" borderId="35" xfId="12" applyFont="1" applyBorder="1" applyAlignment="1">
      <alignment horizontal="center" vertical="center" wrapText="1"/>
    </xf>
    <xf numFmtId="0" fontId="60" fillId="0" borderId="21" xfId="13" applyFont="1" applyBorder="1" applyAlignment="1">
      <alignment horizontal="left" vertical="center" wrapText="1"/>
    </xf>
    <xf numFmtId="0" fontId="60" fillId="0" borderId="48" xfId="13" applyFont="1" applyBorder="1" applyAlignment="1">
      <alignment horizontal="left" vertical="center" wrapText="1"/>
    </xf>
    <xf numFmtId="0" fontId="60" fillId="0" borderId="28" xfId="12" applyFont="1" applyBorder="1" applyAlignment="1">
      <alignment horizontal="center" vertical="center"/>
    </xf>
    <xf numFmtId="0" fontId="60" fillId="0" borderId="35" xfId="12" applyFont="1" applyBorder="1" applyAlignment="1">
      <alignment horizontal="center" vertical="center"/>
    </xf>
    <xf numFmtId="0" fontId="60" fillId="0" borderId="21" xfId="13" applyFont="1" applyBorder="1" applyAlignment="1">
      <alignment vertical="center" wrapText="1"/>
    </xf>
    <xf numFmtId="0" fontId="60" fillId="0" borderId="48" xfId="13" applyFont="1" applyBorder="1" applyAlignment="1">
      <alignment vertical="center" wrapText="1"/>
    </xf>
    <xf numFmtId="0" fontId="4" fillId="0" borderId="4" xfId="12" applyFont="1" applyBorder="1" applyAlignment="1">
      <alignment horizontal="center" vertical="center"/>
    </xf>
    <xf numFmtId="0" fontId="60" fillId="0" borderId="6" xfId="13" applyFont="1" applyBorder="1" applyAlignment="1">
      <alignment horizontal="left" vertical="center" wrapText="1"/>
    </xf>
    <xf numFmtId="0" fontId="4" fillId="0" borderId="28" xfId="12" applyFont="1" applyBorder="1" applyAlignment="1">
      <alignment horizontal="center" vertical="center"/>
    </xf>
    <xf numFmtId="0" fontId="4" fillId="0" borderId="35" xfId="12" applyFont="1" applyBorder="1" applyAlignment="1">
      <alignment horizontal="center" vertical="center"/>
    </xf>
    <xf numFmtId="0" fontId="4" fillId="0" borderId="49" xfId="12" applyFont="1" applyBorder="1" applyAlignment="1">
      <alignment horizontal="center" vertical="center"/>
    </xf>
    <xf numFmtId="0" fontId="60" fillId="0" borderId="19" xfId="13" applyFont="1" applyBorder="1" applyAlignment="1">
      <alignment horizontal="left" vertical="center" wrapText="1"/>
    </xf>
    <xf numFmtId="0" fontId="4" fillId="0" borderId="49" xfId="12" applyFont="1" applyBorder="1" applyAlignment="1">
      <alignment horizontal="center" vertical="center" wrapText="1"/>
    </xf>
    <xf numFmtId="0" fontId="2" fillId="0" borderId="0" xfId="12" applyFont="1" applyAlignment="1">
      <alignment horizontal="center" vertical="center"/>
    </xf>
    <xf numFmtId="0" fontId="4" fillId="0" borderId="44" xfId="12" applyFont="1" applyBorder="1" applyAlignment="1">
      <alignment horizontal="center" vertical="center" wrapText="1"/>
    </xf>
    <xf numFmtId="0" fontId="60" fillId="0" borderId="45" xfId="13" applyFont="1" applyBorder="1" applyAlignment="1">
      <alignment horizontal="left" vertical="center" wrapText="1"/>
    </xf>
    <xf numFmtId="0" fontId="24" fillId="0" borderId="27" xfId="7" applyFont="1" applyBorder="1" applyAlignment="1">
      <alignment horizontal="center"/>
    </xf>
  </cellXfs>
  <cellStyles count="19">
    <cellStyle name="Normální" xfId="0" builtinId="0"/>
    <cellStyle name="Normální 11 2 2" xfId="17" xr:uid="{88E29D3B-8364-4C97-904C-4C9FDB47970A}"/>
    <cellStyle name="Normální 12" xfId="16" xr:uid="{9B34A9AD-DF13-4EF1-9977-2247FFD022BA}"/>
    <cellStyle name="Normální 2" xfId="1" xr:uid="{00000000-0005-0000-0000-000001000000}"/>
    <cellStyle name="Normální 2 2" xfId="15" xr:uid="{BDA3D37D-CB00-4239-AFEC-DFC7951A1F86}"/>
    <cellStyle name="Normální 2 3" xfId="18" xr:uid="{3966CAE2-0A5D-4ABC-847C-3129476A482B}"/>
    <cellStyle name="Normální 3" xfId="2" xr:uid="{00000000-0005-0000-0000-000002000000}"/>
    <cellStyle name="Normální 3 2" xfId="5" xr:uid="{00000000-0005-0000-0000-000003000000}"/>
    <cellStyle name="Normální 3 2 2" xfId="14" xr:uid="{00000000-0005-0000-0000-000004000000}"/>
    <cellStyle name="Normální 4" xfId="6" xr:uid="{00000000-0005-0000-0000-000005000000}"/>
    <cellStyle name="Normální 4 2" xfId="10" xr:uid="{00000000-0005-0000-0000-000006000000}"/>
    <cellStyle name="Normální 4 3" xfId="11" xr:uid="{00000000-0005-0000-0000-000007000000}"/>
    <cellStyle name="normální_10_BILANCEE" xfId="9" xr:uid="{00000000-0005-0000-0000-000008000000}"/>
    <cellStyle name="normální_EU akce-upr 2" xfId="3" xr:uid="{00000000-0005-0000-0000-00000B000000}"/>
    <cellStyle name="normální_Metodika k RS od 1.5.2005" xfId="13" xr:uid="{00000000-0005-0000-0000-00000C000000}"/>
    <cellStyle name="normální_Rozborová tab. příjmů" xfId="12" xr:uid="{00000000-0005-0000-0000-00000D000000}"/>
    <cellStyle name="normální_Rozpočet 12-2005 - Grafy" xfId="7" xr:uid="{00000000-0005-0000-0000-00000E000000}"/>
    <cellStyle name="normální_Výroční zpráva 2002" xfId="8" xr:uid="{00000000-0005-0000-0000-00000F000000}"/>
    <cellStyle name="Procenta 2" xfId="4" xr:uid="{00000000-0005-0000-0000-000010000000}"/>
  </cellStyles>
  <dxfs count="0"/>
  <tableStyles count="0" defaultTableStyle="TableStyleMedium2" defaultPivotStyle="PivotStyleLight16"/>
  <colors>
    <mruColors>
      <color rgb="FF5089BC"/>
      <color rgb="FFE2AA00"/>
      <color rgb="FF9999FF"/>
      <color rgb="FFF1A78A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hartsheet" Target="chartsheets/sheet4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5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2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0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16666666666666E-2"/>
          <c:y val="1.6835016835016835E-2"/>
          <c:w val="0.97916666666666663"/>
          <c:h val="0.9663299663299663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006128"/>
        <c:axId val="449009656"/>
      </c:barChart>
      <c:catAx>
        <c:axId val="44900612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9656"/>
        <c:crosses val="autoZero"/>
        <c:auto val="1"/>
        <c:lblAlgn val="ctr"/>
        <c:lblOffset val="100"/>
        <c:tickMarkSkip val="1"/>
        <c:noMultiLvlLbl val="0"/>
      </c:catAx>
      <c:valAx>
        <c:axId val="44900965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6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/>
              <a:t>Graf č. 1 - Rozpočet Moravskoslezského kraje v letech 2022 až 2025, 
návrh rozpočtu Moravskoslezského kraje na rok 2026</a:t>
            </a:r>
          </a:p>
        </c:rich>
      </c:tx>
      <c:layout>
        <c:manualLayout>
          <c:xMode val="edge"/>
          <c:yMode val="edge"/>
          <c:x val="0.24957556693041849"/>
          <c:y val="8.818327988310198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228155339805825"/>
          <c:y val="9.3474587802076098E-2"/>
          <c:w val="0.86286407766990292"/>
          <c:h val="0.8183435611351568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'Zdrojová data I.s'!$A$9</c:f>
              <c:strCache>
                <c:ptCount val="1"/>
                <c:pt idx="0">
                  <c:v>Schválený rozpočet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2227073705891E-2"/>
                  <c:y val="-3.5578583583670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89-45D2-8A5A-1F72D2BEC06E}"/>
                </c:ext>
              </c:extLst>
            </c:dLbl>
            <c:dLbl>
              <c:idx val="1"/>
              <c:layout>
                <c:manualLayout>
                  <c:x val="1.6232357376692558E-2"/>
                  <c:y val="-3.7794727539227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9-45D2-8A5A-1F72D2BEC06E}"/>
                </c:ext>
              </c:extLst>
            </c:dLbl>
            <c:dLbl>
              <c:idx val="2"/>
              <c:layout>
                <c:manualLayout>
                  <c:x val="1.6216956833142455E-2"/>
                  <c:y val="-4.887547913363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9-45D2-8A5A-1F72D2BEC06E}"/>
                </c:ext>
              </c:extLst>
            </c:dLbl>
            <c:dLbl>
              <c:idx val="3"/>
              <c:layout>
                <c:manualLayout>
                  <c:x val="1.4598353693970995E-2"/>
                  <c:y val="-5.5622955199432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9-45D2-8A5A-1F72D2BEC06E}"/>
                </c:ext>
              </c:extLst>
            </c:dLbl>
            <c:dLbl>
              <c:idx val="4"/>
              <c:layout>
                <c:manualLayout>
                  <c:x val="1.6220392993301105E-2"/>
                  <c:y val="-5.5622955199432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AF-4A42-AB96-670C864D6B7F}"/>
                </c:ext>
              </c:extLst>
            </c:dLbl>
            <c:dLbl>
              <c:idx val="5"/>
              <c:layout>
                <c:manualLayout>
                  <c:x val="1.6095927793840434E-2"/>
                  <c:y val="-3.7885572686114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9-45D2-8A5A-1F72D2BEC06E}"/>
                </c:ext>
              </c:extLst>
            </c:dLbl>
            <c:dLbl>
              <c:idx val="6"/>
              <c:layout>
                <c:manualLayout>
                  <c:x val="1.241153876459118E-2"/>
                  <c:y val="-1.998779091014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89-45D2-8A5A-1F72D2BEC06E}"/>
                </c:ext>
              </c:extLst>
            </c:dLbl>
            <c:dLbl>
              <c:idx val="7"/>
              <c:layout>
                <c:manualLayout>
                  <c:x val="1.4566491517525698E-2"/>
                  <c:y val="-7.0749663065894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I.s'!$W$8:$AA$8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strCache>
            </c:strRef>
          </c:cat>
          <c:val>
            <c:numRef>
              <c:f>'Zdrojová data I.s'!$W$9:$AA$9</c:f>
              <c:numCache>
                <c:formatCode>#,##0</c:formatCode>
                <c:ptCount val="5"/>
                <c:pt idx="0">
                  <c:v>11993157</c:v>
                </c:pt>
                <c:pt idx="1">
                  <c:v>14892238</c:v>
                </c:pt>
                <c:pt idx="2">
                  <c:v>15502013</c:v>
                </c:pt>
                <c:pt idx="3">
                  <c:v>17029618</c:v>
                </c:pt>
                <c:pt idx="4">
                  <c:v>19832105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89-45D2-8A5A-1F72D2BEC06E}"/>
            </c:ext>
          </c:extLst>
        </c:ser>
        <c:ser>
          <c:idx val="1"/>
          <c:order val="1"/>
          <c:tx>
            <c:strRef>
              <c:f>'Zdrojová data I.s'!$A$10</c:f>
              <c:strCache>
                <c:ptCount val="1"/>
                <c:pt idx="0">
                  <c:v>Schválený rozpočet - státní dotace</c:v>
                </c:pt>
              </c:strCache>
            </c:strRef>
          </c:tx>
          <c:spPr>
            <a:pattFill prst="dkUpDiag">
              <a:fgClr>
                <a:srgbClr val="9999FF"/>
              </a:fgClr>
              <a:bgClr>
                <a:schemeClr val="bg1"/>
              </a:bgClr>
            </a:pattFill>
            <a:ln w="12700">
              <a:solidFill>
                <a:sysClr val="windowText" lastClr="000000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None/>
                    </ask:type>
                  </ask:lineSketchStyleProps>
                </a:ext>
              </a:extLst>
            </a:ln>
          </c:spPr>
          <c:invertIfNegative val="0"/>
          <c:dLbls>
            <c:dLbl>
              <c:idx val="2"/>
              <c:layout>
                <c:manualLayout>
                  <c:x val="1.4595261149828209E-2"/>
                  <c:y val="-4.44322537578491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9D-4B3A-8DC4-A949B25D3540}"/>
                </c:ext>
              </c:extLst>
            </c:dLbl>
            <c:dLbl>
              <c:idx val="3"/>
              <c:layout>
                <c:manualLayout>
                  <c:x val="1.2976314394640885E-2"/>
                  <c:y val="-1.3349509247863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98-4D64-9D66-5E41C8278C90}"/>
                </c:ext>
              </c:extLst>
            </c:dLbl>
            <c:dLbl>
              <c:idx val="4"/>
              <c:layout>
                <c:manualLayout>
                  <c:x val="1.6220392993301105E-2"/>
                  <c:y val="6.6747546239318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F-4A42-AB96-670C864D6B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I.s'!$W$8:$AA$8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strCache>
            </c:strRef>
          </c:cat>
          <c:val>
            <c:numRef>
              <c:f>'Zdrojová data I.s'!$W$10:$AA$10</c:f>
              <c:numCache>
                <c:formatCode>#,##0</c:formatCode>
                <c:ptCount val="5"/>
                <c:pt idx="3">
                  <c:v>25692457</c:v>
                </c:pt>
                <c:pt idx="4">
                  <c:v>23090858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D89-45D2-8A5A-1F72D2BEC06E}"/>
            </c:ext>
          </c:extLst>
        </c:ser>
        <c:ser>
          <c:idx val="2"/>
          <c:order val="2"/>
          <c:tx>
            <c:strRef>
              <c:f>'Zdrojová data I.s'!$A$11</c:f>
              <c:strCache>
                <c:ptCount val="1"/>
                <c:pt idx="0">
                  <c:v>Úprava rozpočtu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394144260154157E-3"/>
                  <c:y val="-8.151709809801652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D9-468F-B22A-244A55F59BC7}"/>
                </c:ext>
              </c:extLst>
            </c:dLbl>
            <c:dLbl>
              <c:idx val="1"/>
              <c:layout>
                <c:manualLayout>
                  <c:x val="1.1351869783199717E-2"/>
                  <c:y val="-4.44322537578491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45-4809-9B3C-7F1DB82D7CC1}"/>
                </c:ext>
              </c:extLst>
            </c:dLbl>
            <c:dLbl>
              <c:idx val="2"/>
              <c:layout>
                <c:manualLayout>
                  <c:x val="9.7322357959806639E-3"/>
                  <c:y val="-2.2249182079773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89-45D2-8A5A-1F72D2BEC06E}"/>
                </c:ext>
              </c:extLst>
            </c:dLbl>
            <c:dLbl>
              <c:idx val="3"/>
              <c:layout>
                <c:manualLayout>
                  <c:x val="1.29763143946408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89-45D2-8A5A-1F72D2BEC06E}"/>
                </c:ext>
              </c:extLst>
            </c:dLbl>
            <c:dLbl>
              <c:idx val="5"/>
              <c:layout>
                <c:manualLayout>
                  <c:x val="2.2733093153023451E-2"/>
                  <c:y val="-3.8598734757687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89-45D2-8A5A-1F72D2BEC06E}"/>
                </c:ext>
              </c:extLst>
            </c:dLbl>
            <c:dLbl>
              <c:idx val="6"/>
              <c:layout>
                <c:manualLayout>
                  <c:x val="1.6192234204475534E-2"/>
                  <c:y val="-3.300054994729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89-45D2-8A5A-1F72D2BEC06E}"/>
                </c:ext>
              </c:extLst>
            </c:dLbl>
            <c:dLbl>
              <c:idx val="7"/>
              <c:layout>
                <c:manualLayout>
                  <c:x val="1.6182565570526341E-2"/>
                  <c:y val="-2.008977729481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I.s'!$W$8:$AA$8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strCache>
            </c:strRef>
          </c:cat>
          <c:val>
            <c:numRef>
              <c:f>'Zdrojová data I.s'!$W$11:$AA$11</c:f>
              <c:numCache>
                <c:formatCode>#,##0</c:formatCode>
                <c:ptCount val="5"/>
                <c:pt idx="0">
                  <c:v>27157982</c:v>
                </c:pt>
                <c:pt idx="1">
                  <c:v>29752930</c:v>
                </c:pt>
                <c:pt idx="2">
                  <c:v>30592095</c:v>
                </c:pt>
                <c:pt idx="3">
                  <c:v>4089708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D89-45D2-8A5A-1F72D2BEC06E}"/>
            </c:ext>
          </c:extLst>
        </c:ser>
        <c:ser>
          <c:idx val="3"/>
          <c:order val="3"/>
          <c:tx>
            <c:strRef>
              <c:f>'Zdrojová data I.s'!$A$12</c:f>
              <c:strCache>
                <c:ptCount val="1"/>
                <c:pt idx="0">
                  <c:v>Očekávané účelové dotace a převody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844978107648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23-40D5-88D4-08C8F1B364D5}"/>
                </c:ext>
              </c:extLst>
            </c:dLbl>
            <c:dLbl>
              <c:idx val="1"/>
              <c:layout>
                <c:manualLayout>
                  <c:x val="1.9478828852031071E-2"/>
                  <c:y val="-1.7785754136106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23-40D5-88D4-08C8F1B364D5}"/>
                </c:ext>
              </c:extLst>
            </c:dLbl>
            <c:dLbl>
              <c:idx val="2"/>
              <c:layout>
                <c:manualLayout>
                  <c:x val="1.1351869783199599E-2"/>
                  <c:y val="0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23-40D5-88D4-08C8F1B364D5}"/>
                </c:ext>
              </c:extLst>
            </c:dLbl>
            <c:dLbl>
              <c:idx val="3"/>
              <c:layout>
                <c:manualLayout>
                  <c:x val="1.1354275095310774E-2"/>
                  <c:y val="-4.4498364159546314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23-40D5-88D4-08C8F1B364D5}"/>
                </c:ext>
              </c:extLst>
            </c:dLbl>
            <c:dLbl>
              <c:idx val="4"/>
              <c:layout>
                <c:manualLayout>
                  <c:x val="1.6220956001241259E-2"/>
                  <c:y val="-4.4481508476529354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AF-4A42-AB96-670C864D6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 I.s'!$W$8:$AA$8</c:f>
              <c:strCach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strCache>
            </c:strRef>
          </c:cat>
          <c:val>
            <c:numRef>
              <c:f>'Zdrojová data I.s'!$W$12:$AA$12</c:f>
              <c:numCache>
                <c:formatCode>#,##0</c:formatCode>
                <c:ptCount val="5"/>
                <c:pt idx="4">
                  <c:v>3096913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F-4A42-AB96-670C864D6B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49007696"/>
        <c:axId val="449008088"/>
        <c:axId val="0"/>
      </c:bar3DChart>
      <c:catAx>
        <c:axId val="44900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699029126213591"/>
              <c:y val="0.93298220655279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8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08088"/>
        <c:scaling>
          <c:orientation val="minMax"/>
          <c:max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8.4951069418405627E-3"/>
              <c:y val="0.501626298091490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7696"/>
        <c:crosses val="autoZero"/>
        <c:crossBetween val="between"/>
        <c:minorUnit val="59343.89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568806696300708"/>
          <c:y val="0.96296462150818019"/>
          <c:w val="0.84735948996521537"/>
          <c:h val="3.70353330879646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2 - Schválený rozpočet příjmů Moravskoslezského kraje v letech 2019 až 2022,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příjmů Moravskoslezského kraje na rok 2023</a:t>
            </a:r>
            <a:endParaRPr lang="cs-CZ" sz="1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přijaté dotace, daňové, nedaňové a kapitálové příjmy</a:t>
            </a:r>
          </a:p>
        </c:rich>
      </c:tx>
      <c:layout>
        <c:manualLayout>
          <c:xMode val="edge"/>
          <c:yMode val="edge"/>
          <c:x val="0.15659722222222222"/>
          <c:y val="0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436126311786189E-2"/>
          <c:y val="8.1159130600326396E-2"/>
          <c:w val="0.89828570414572961"/>
          <c:h val="0.859950482387110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9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FC-47BD-9D51-7B7374AF2AA1}"/>
                </c:ext>
              </c:extLst>
            </c:dLbl>
            <c:dLbl>
              <c:idx val="1"/>
              <c:layout>
                <c:manualLayout>
                  <c:x val="1.1146838532777733E-2"/>
                  <c:y val="-2.1241830885254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FC-47BD-9D51-7B7374AF2AA1}"/>
                </c:ext>
              </c:extLst>
            </c:dLbl>
            <c:dLbl>
              <c:idx val="2"/>
              <c:layout>
                <c:manualLayout>
                  <c:x val="1.11468385327775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7BD-9D51-7B7374AF2AA1}"/>
                </c:ext>
              </c:extLst>
            </c:dLbl>
            <c:dLbl>
              <c:idx val="3"/>
              <c:layout>
                <c:manualLayout>
                  <c:x val="8.36012889958332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7BD-9D51-7B7374AF2AA1}"/>
                </c:ext>
              </c:extLst>
            </c:dLbl>
            <c:dLbl>
              <c:idx val="4"/>
              <c:layout>
                <c:manualLayout>
                  <c:x val="1.11468385327775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B-4957-8B63-E3CB59512482}"/>
                </c:ext>
              </c:extLst>
            </c:dLbl>
            <c:dLbl>
              <c:idx val="5"/>
              <c:layout>
                <c:manualLayout>
                  <c:x val="1.8356736657917719E-2"/>
                  <c:y val="-8.9481514019906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7BD-9D51-7B7374AF2AA1}"/>
                </c:ext>
              </c:extLst>
            </c:dLbl>
            <c:dLbl>
              <c:idx val="6"/>
              <c:layout>
                <c:manualLayout>
                  <c:x val="9.73782787945598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s'!$T$10:$X$10</c:f>
              <c:numCache>
                <c:formatCode>#,##0</c:formatCode>
                <c:ptCount val="5"/>
                <c:pt idx="0">
                  <c:v>7030550</c:v>
                </c:pt>
                <c:pt idx="1">
                  <c:v>7340300</c:v>
                </c:pt>
                <c:pt idx="2">
                  <c:v>6307200</c:v>
                </c:pt>
                <c:pt idx="3">
                  <c:v>7283700</c:v>
                </c:pt>
                <c:pt idx="4">
                  <c:v>8580950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FC-47BD-9D51-7B7374AF2AA1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3601288995831975E-3"/>
                  <c:y val="-8.496732354101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7BD-9D51-7B7374AF2AA1}"/>
                </c:ext>
              </c:extLst>
            </c:dLbl>
            <c:dLbl>
              <c:idx val="1"/>
              <c:layout>
                <c:manualLayout>
                  <c:x val="5.5734192663887891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FC-47BD-9D51-7B7374AF2AA1}"/>
                </c:ext>
              </c:extLst>
            </c:dLbl>
            <c:dLbl>
              <c:idx val="2"/>
              <c:layout>
                <c:manualLayout>
                  <c:x val="6.9667740829860185E-3"/>
                  <c:y val="-6.37254926557624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FC-47BD-9D51-7B7374AF2AA1}"/>
                </c:ext>
              </c:extLst>
            </c:dLbl>
            <c:dLbl>
              <c:idx val="3"/>
              <c:layout>
                <c:manualLayout>
                  <c:x val="2.7867096331944076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FC-47BD-9D51-7B7374AF2AA1}"/>
                </c:ext>
              </c:extLst>
            </c:dLbl>
            <c:dLbl>
              <c:idx val="4"/>
              <c:layout>
                <c:manualLayout>
                  <c:x val="5.5734192663888151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EB-4957-8B63-E3CB59512482}"/>
                </c:ext>
              </c:extLst>
            </c:dLbl>
            <c:dLbl>
              <c:idx val="5"/>
              <c:layout>
                <c:manualLayout>
                  <c:x val="5.1468527975607456E-2"/>
                  <c:y val="-7.019527905839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FC-47BD-9D51-7B7374AF2AA1}"/>
                </c:ext>
              </c:extLst>
            </c:dLbl>
            <c:dLbl>
              <c:idx val="6"/>
              <c:layout>
                <c:manualLayout>
                  <c:x val="3.8942439031229618E-2"/>
                  <c:y val="-4.5137811898141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FC-47BD-9D51-7B7374AF2AA1}"/>
                </c:ext>
              </c:extLst>
            </c:dLbl>
            <c:dLbl>
              <c:idx val="7"/>
              <c:layout>
                <c:manualLayout>
                  <c:x val="2.0853410529078426E-2"/>
                  <c:y val="-4.4962619858468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s'!$T$11:$X$11</c:f>
              <c:numCache>
                <c:formatCode>#,##0</c:formatCode>
                <c:ptCount val="5"/>
                <c:pt idx="0">
                  <c:v>563161</c:v>
                </c:pt>
                <c:pt idx="1">
                  <c:v>585252</c:v>
                </c:pt>
                <c:pt idx="2">
                  <c:v>581497</c:v>
                </c:pt>
                <c:pt idx="3">
                  <c:v>597999</c:v>
                </c:pt>
                <c:pt idx="4">
                  <c:v>755536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9FC-47BD-9D51-7B7374AF2AA1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3601288995832218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FC-47BD-9D51-7B7374AF2AA1}"/>
                </c:ext>
              </c:extLst>
            </c:dLbl>
            <c:dLbl>
              <c:idx val="1"/>
              <c:layout>
                <c:manualLayout>
                  <c:x val="8.3601288995832218E-3"/>
                  <c:y val="-5.3104577213136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25342995682136E-2"/>
                      <c:h val="2.47574375260191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39FC-47BD-9D51-7B7374AF2AA1}"/>
                </c:ext>
              </c:extLst>
            </c:dLbl>
            <c:dLbl>
              <c:idx val="2"/>
              <c:layout>
                <c:manualLayout>
                  <c:x val="9.7534837161804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FC-47BD-9D51-7B7374AF2AA1}"/>
                </c:ext>
              </c:extLst>
            </c:dLbl>
            <c:dLbl>
              <c:idx val="3"/>
              <c:layout>
                <c:manualLayout>
                  <c:x val="1.5326902982569241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FC-47BD-9D51-7B7374AF2AA1}"/>
                </c:ext>
              </c:extLst>
            </c:dLbl>
            <c:dLbl>
              <c:idx val="4"/>
              <c:layout>
                <c:manualLayout>
                  <c:x val="1.3933548165972037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EB-4957-8B63-E3CB59512482}"/>
                </c:ext>
              </c:extLst>
            </c:dLbl>
            <c:dLbl>
              <c:idx val="5"/>
              <c:layout>
                <c:manualLayout>
                  <c:x val="2.1869365012564975E-2"/>
                  <c:y val="-2.03389615583615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9FC-47BD-9D51-7B7374AF2AA1}"/>
                </c:ext>
              </c:extLst>
            </c:dLbl>
            <c:dLbl>
              <c:idx val="6"/>
              <c:layout>
                <c:manualLayout>
                  <c:x val="1.8084537490418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FC-47BD-9D51-7B7374AF2AA1}"/>
                </c:ext>
              </c:extLst>
            </c:dLbl>
            <c:dLbl>
              <c:idx val="7"/>
              <c:layout>
                <c:manualLayout>
                  <c:x val="8.34670961096227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s'!$T$12:$X$12</c:f>
              <c:numCache>
                <c:formatCode>#,##0</c:formatCode>
                <c:ptCount val="5"/>
                <c:pt idx="0">
                  <c:v>41450</c:v>
                </c:pt>
                <c:pt idx="1">
                  <c:v>36450</c:v>
                </c:pt>
                <c:pt idx="2">
                  <c:v>65658</c:v>
                </c:pt>
                <c:pt idx="3">
                  <c:v>74079</c:v>
                </c:pt>
                <c:pt idx="4">
                  <c:v>52476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9FC-47BD-9D51-7B7374AF2AA1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080386698749617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9FC-47BD-9D51-7B7374AF2AA1}"/>
                </c:ext>
              </c:extLst>
            </c:dLbl>
            <c:dLbl>
              <c:idx val="1"/>
              <c:layout>
                <c:manualLayout>
                  <c:x val="1.811361261576365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9FC-47BD-9D51-7B7374AF2AA1}"/>
                </c:ext>
              </c:extLst>
            </c:dLbl>
            <c:dLbl>
              <c:idx val="2"/>
              <c:layout>
                <c:manualLayout>
                  <c:x val="4.7374063764304926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9FC-47BD-9D51-7B7374AF2AA1}"/>
                </c:ext>
              </c:extLst>
            </c:dLbl>
            <c:dLbl>
              <c:idx val="3"/>
              <c:layout>
                <c:manualLayout>
                  <c:x val="8.3601288995832218E-3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FC-47BD-9D51-7B7374AF2AA1}"/>
                </c:ext>
              </c:extLst>
            </c:dLbl>
            <c:dLbl>
              <c:idx val="4"/>
              <c:layout>
                <c:manualLayout>
                  <c:x val="1.811361261576365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EB-4957-8B63-E3CB59512482}"/>
                </c:ext>
              </c:extLst>
            </c:dLbl>
            <c:dLbl>
              <c:idx val="5"/>
              <c:layout>
                <c:manualLayout>
                  <c:x val="3.5475706584020368E-3"/>
                  <c:y val="-8.29652967731817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s'!$T$13:$X$13</c:f>
              <c:numCache>
                <c:formatCode>#,##0</c:formatCode>
                <c:ptCount val="5"/>
                <c:pt idx="0">
                  <c:v>1809816</c:v>
                </c:pt>
                <c:pt idx="1">
                  <c:v>2233393</c:v>
                </c:pt>
                <c:pt idx="2">
                  <c:v>1615456</c:v>
                </c:pt>
                <c:pt idx="3">
                  <c:v>1342985</c:v>
                </c:pt>
                <c:pt idx="4">
                  <c:v>2454033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9FC-47BD-9D51-7B7374AF2A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box"/>
        <c:axId val="449009264"/>
        <c:axId val="449010048"/>
        <c:axId val="0"/>
      </c:bar3DChart>
      <c:catAx>
        <c:axId val="4490092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6666666666666665"/>
              <c:y val="0.9006734006734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10048"/>
        <c:scaling>
          <c:orientation val="minMax"/>
          <c:max val="1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9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729166666666664"/>
          <c:y val="0.95117845117845112"/>
          <c:w val="0.5166666666666667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3 - Schválený rozpočet výdajů Moravskoslezského kraje v letech 2019 až 2022,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výdajů Moravskoslezského kraje na rok 2023</a:t>
            </a:r>
            <a:endParaRPr lang="cs-CZ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běžné a kapitálové výdaje</a:t>
            </a:r>
          </a:p>
        </c:rich>
      </c:tx>
      <c:layout>
        <c:manualLayout>
          <c:xMode val="edge"/>
          <c:yMode val="edge"/>
          <c:x val="0.16284722222222223"/>
          <c:y val="3.37119923357133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12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354166666666667"/>
          <c:y val="0.16835016835016836"/>
          <c:w val="0.87604166666666672"/>
          <c:h val="0.708754208754208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833E-2"/>
                  <c:y val="-3.89429067511840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0-4421-ADBC-F7020094C01E}"/>
                </c:ext>
              </c:extLst>
            </c:dLbl>
            <c:dLbl>
              <c:idx val="1"/>
              <c:layout>
                <c:manualLayout>
                  <c:x val="8.3601288995832218E-3"/>
                  <c:y val="-4.2483661770509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0-4421-ADBC-F7020094C01E}"/>
                </c:ext>
              </c:extLst>
            </c:dLbl>
            <c:dLbl>
              <c:idx val="2"/>
              <c:layout>
                <c:manualLayout>
                  <c:x val="1.254019334937463E-2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0-4421-ADBC-F7020094C01E}"/>
                </c:ext>
              </c:extLst>
            </c:dLbl>
            <c:dLbl>
              <c:idx val="3"/>
              <c:layout>
                <c:manualLayout>
                  <c:x val="2.6473741515346871E-2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0-4421-ADBC-F7020094C01E}"/>
                </c:ext>
              </c:extLst>
            </c:dLbl>
            <c:dLbl>
              <c:idx val="4"/>
              <c:layout>
                <c:manualLayout>
                  <c:x val="1.3933548165971935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2-4E56-A06C-9D7A4684994F}"/>
                </c:ext>
              </c:extLst>
            </c:dLbl>
            <c:dLbl>
              <c:idx val="5"/>
              <c:layout>
                <c:manualLayout>
                  <c:x val="6.3973695377522108E-2"/>
                  <c:y val="-1.343283158254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00-4421-ADBC-F7020094C01E}"/>
                </c:ext>
              </c:extLst>
            </c:dLbl>
            <c:dLbl>
              <c:idx val="6"/>
              <c:layout>
                <c:manualLayout>
                  <c:x val="3.3694746589733808E-2"/>
                  <c:y val="-7.7791723845148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00-4421-ADBC-F7020094C01E}"/>
                </c:ext>
              </c:extLst>
            </c:dLbl>
            <c:dLbl>
              <c:idx val="7"/>
              <c:layout>
                <c:manualLayout>
                  <c:x val="3.3333333333333333E-2"/>
                  <c:y val="-2.248162436993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s'!$T$2:$X$2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s'!$T$3:$X$3</c:f>
              <c:numCache>
                <c:formatCode>#,##0</c:formatCode>
                <c:ptCount val="5"/>
                <c:pt idx="0">
                  <c:v>6996283</c:v>
                </c:pt>
                <c:pt idx="1">
                  <c:v>7490726</c:v>
                </c:pt>
                <c:pt idx="2">
                  <c:v>7002032</c:v>
                </c:pt>
                <c:pt idx="3">
                  <c:v>7846903</c:v>
                </c:pt>
                <c:pt idx="4">
                  <c:v>9973858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00-4421-ADBC-F7020094C01E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782E-2"/>
                  <c:y val="-1.0620915442627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00-4421-ADBC-F7020094C01E}"/>
                </c:ext>
              </c:extLst>
            </c:dLbl>
            <c:dLbl>
              <c:idx val="1"/>
              <c:layout>
                <c:manualLayout>
                  <c:x val="1.2540193349374833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00-4421-ADBC-F7020094C01E}"/>
                </c:ext>
              </c:extLst>
            </c:dLbl>
            <c:dLbl>
              <c:idx val="2"/>
              <c:layout>
                <c:manualLayout>
                  <c:x val="2.7867096331944022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00-4421-ADBC-F7020094C01E}"/>
                </c:ext>
              </c:extLst>
            </c:dLbl>
            <c:dLbl>
              <c:idx val="3"/>
              <c:layout>
                <c:manualLayout>
                  <c:x val="2.229367706555526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00-4421-ADBC-F7020094C01E}"/>
                </c:ext>
              </c:extLst>
            </c:dLbl>
            <c:dLbl>
              <c:idx val="4"/>
              <c:layout>
                <c:manualLayout>
                  <c:x val="1.8113612615763598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2-4E56-A06C-9D7A4684994F}"/>
                </c:ext>
              </c:extLst>
            </c:dLbl>
            <c:dLbl>
              <c:idx val="5"/>
              <c:layout>
                <c:manualLayout>
                  <c:x val="8.3952563524265597E-2"/>
                  <c:y val="-1.513345510900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00-4421-ADBC-F7020094C01E}"/>
                </c:ext>
              </c:extLst>
            </c:dLbl>
            <c:dLbl>
              <c:idx val="6"/>
              <c:layout>
                <c:manualLayout>
                  <c:x val="2.1185804899387577E-2"/>
                  <c:y val="-1.257023737408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00-4421-ADBC-F7020094C01E}"/>
                </c:ext>
              </c:extLst>
            </c:dLbl>
            <c:dLbl>
              <c:idx val="7"/>
              <c:layout>
                <c:manualLayout>
                  <c:x val="7.3611111111111169E-2"/>
                  <c:y val="-1.1240812184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s'!$T$2:$X$2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s'!$T$4:$X$4</c:f>
              <c:numCache>
                <c:formatCode>#,##0</c:formatCode>
                <c:ptCount val="5"/>
                <c:pt idx="0">
                  <c:v>3288287</c:v>
                </c:pt>
                <c:pt idx="1">
                  <c:v>3297170</c:v>
                </c:pt>
                <c:pt idx="2">
                  <c:v>2861052</c:v>
                </c:pt>
                <c:pt idx="3">
                  <c:v>4146254</c:v>
                </c:pt>
                <c:pt idx="4">
                  <c:v>4918380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900-4421-ADBC-F7020094C0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9011224"/>
        <c:axId val="503495384"/>
        <c:axId val="0"/>
      </c:bar3DChart>
      <c:catAx>
        <c:axId val="449011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90404040404040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03495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5384"/>
        <c:scaling>
          <c:orientation val="minMax"/>
          <c:max val="12000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1224"/>
        <c:crosses val="autoZero"/>
        <c:crossBetween val="between"/>
        <c:min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75000000000002"/>
          <c:y val="0.95117845117845112"/>
          <c:w val="0.2593750000000000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hfhfhgjgj</a:t>
            </a:r>
          </a:p>
        </c:rich>
      </c:tx>
      <c:layout>
        <c:manualLayout>
          <c:xMode val="edge"/>
          <c:yMode val="edge"/>
          <c:x val="0.45499410871158097"/>
          <c:y val="3.2500039672899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10662840690776E-2"/>
          <c:y val="0.15000018310569227"/>
          <c:w val="0.84833589916956009"/>
          <c:h val="0.66750081482033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s'!$B$10:$K$10</c:f>
            </c:numRef>
          </c:val>
          <c:extLst>
            <c:ext xmlns:c16="http://schemas.microsoft.com/office/drawing/2014/chart" uri="{C3380CC4-5D6E-409C-BE32-E72D297353CC}">
              <c16:uniqueId val="{00000000-9BFB-4925-BCC8-69706B3C93AE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s'!$B$11:$K$11</c:f>
            </c:numRef>
          </c:val>
          <c:extLst>
            <c:ext xmlns:c16="http://schemas.microsoft.com/office/drawing/2014/chart" uri="{C3380CC4-5D6E-409C-BE32-E72D297353CC}">
              <c16:uniqueId val="{00000001-9BFB-4925-BCC8-69706B3C93AE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s'!$B$12:$K$12</c:f>
            </c:numRef>
          </c:val>
          <c:extLst>
            <c:ext xmlns:c16="http://schemas.microsoft.com/office/drawing/2014/chart" uri="{C3380CC4-5D6E-409C-BE32-E72D297353CC}">
              <c16:uniqueId val="{00000002-9BFB-4925-BCC8-69706B3C93AE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s'!$B$13:$K$13</c:f>
            </c:numRef>
          </c:val>
          <c:extLst>
            <c:ext xmlns:c16="http://schemas.microsoft.com/office/drawing/2014/chart" uri="{C3380CC4-5D6E-409C-BE32-E72D297353CC}">
              <c16:uniqueId val="{00000003-9BFB-4925-BCC8-69706B3C9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3496168"/>
        <c:axId val="503494600"/>
      </c:barChart>
      <c:catAx>
        <c:axId val="503496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1.9728741841152562E-2"/>
              <c:y val="0.430000524902984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4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524059756991124"/>
          <c:y val="0.92250112610000745"/>
          <c:w val="0.53144298334604712"/>
          <c:h val="6.00000732422769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Schválený rozpočet Moravskoslezského kraje v letech 2001 až 2008,</a:t>
            </a:r>
          </a:p>
        </c:rich>
      </c:tx>
      <c:layout>
        <c:manualLayout>
          <c:xMode val="edge"/>
          <c:yMode val="edge"/>
          <c:x val="0.12890649586962866"/>
          <c:y val="2.75000335693769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968784272736116"/>
          <c:y val="0.1125001373292692"/>
          <c:w val="0.74609517306360829"/>
          <c:h val="0.7750009460460767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s'!$B$2:$K$2</c:f>
            </c:multiLvlStrRef>
          </c:cat>
          <c:val>
            <c:numRef>
              <c:f>'Zdrojová data II. a III. s'!$B$3:$K$3</c:f>
            </c:numRef>
          </c:val>
          <c:extLst>
            <c:ext xmlns:c16="http://schemas.microsoft.com/office/drawing/2014/chart" uri="{C3380CC4-5D6E-409C-BE32-E72D297353CC}">
              <c16:uniqueId val="{00000000-A48B-40E8-9C80-396C87BAC7AC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s'!$B$2:$K$2</c:f>
            </c:multiLvlStrRef>
          </c:cat>
          <c:val>
            <c:numRef>
              <c:f>'Zdrojová data II. a III. s'!$B$4:$K$4</c:f>
            </c:numRef>
          </c:val>
          <c:extLst>
            <c:ext xmlns:c16="http://schemas.microsoft.com/office/drawing/2014/chart" uri="{C3380CC4-5D6E-409C-BE32-E72D297353CC}">
              <c16:uniqueId val="{00000001-A48B-40E8-9C80-396C87BAC7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3496952"/>
        <c:axId val="503497344"/>
        <c:axId val="0"/>
      </c:bar3DChart>
      <c:catAx>
        <c:axId val="503496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hhfg</a:t>
                </a:r>
              </a:p>
            </c:rich>
          </c:tx>
          <c:layout>
            <c:manualLayout>
              <c:xMode val="edge"/>
              <c:yMode val="edge"/>
              <c:x val="7.4218891561301348E-2"/>
              <c:y val="0.4950006042487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7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859433859698981"/>
          <c:y val="0.9475011566176228"/>
          <c:w val="0.38281323015829116"/>
          <c:h val="3.50000427246615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2 - Struktura návrhu rozpočtu Moravskoslezského kraje na rok 2026
PŘÍJMY</a:t>
            </a:r>
          </a:p>
        </c:rich>
      </c:tx>
      <c:layout>
        <c:manualLayout>
          <c:xMode val="edge"/>
          <c:yMode val="edge"/>
          <c:x val="0.1468375302238423"/>
          <c:y val="2.0202055583967257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3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58333333333334E-2"/>
          <c:y val="0.19360269360269361"/>
          <c:w val="0.86354166666666665"/>
          <c:h val="0.55387205387205385"/>
        </c:manualLayout>
      </c:layout>
      <c:pie3DChart>
        <c:varyColors val="1"/>
        <c:ser>
          <c:idx val="0"/>
          <c:order val="0"/>
          <c:explosion val="13"/>
          <c:dPt>
            <c:idx val="7"/>
            <c:bubble3D val="0"/>
            <c:spPr>
              <a:pattFill prst="dkUpDiag">
                <a:fgClr>
                  <a:srgbClr val="E2AA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1AC0-4B1D-8DE1-DC4C9AF41C6F}"/>
              </c:ext>
            </c:extLst>
          </c:dPt>
          <c:dLbls>
            <c:dLbl>
              <c:idx val="0"/>
              <c:layout>
                <c:manualLayout>
                  <c:x val="2.0785507617810891E-2"/>
                  <c:y val="-3.737592136441465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55-47A3-A769-BDB7910E963F}"/>
                </c:ext>
              </c:extLst>
            </c:dLbl>
            <c:dLbl>
              <c:idx val="1"/>
              <c:layout>
                <c:manualLayout>
                  <c:x val="-7.4111116426095361E-4"/>
                  <c:y val="-3.617149282736964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A-42EA-A743-A3FC159C72BB}"/>
                </c:ext>
              </c:extLst>
            </c:dLbl>
            <c:dLbl>
              <c:idx val="2"/>
              <c:layout>
                <c:manualLayout>
                  <c:x val="6.4670863261205094E-3"/>
                  <c:y val="-0.1737483083892352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C0-4B1D-8DE1-DC4C9AF41C6F}"/>
                </c:ext>
              </c:extLst>
            </c:dLbl>
            <c:dLbl>
              <c:idx val="3"/>
              <c:layout>
                <c:manualLayout>
                  <c:x val="-9.1980069101621868E-3"/>
                  <c:y val="-8.876459351414982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55-47A3-A769-BDB7910E963F}"/>
                </c:ext>
              </c:extLst>
            </c:dLbl>
            <c:dLbl>
              <c:idx val="4"/>
              <c:layout>
                <c:manualLayout>
                  <c:x val="3.5867970086098357E-2"/>
                  <c:y val="-2.500247124449865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C0-4B1D-8DE1-DC4C9AF41C6F}"/>
                </c:ext>
              </c:extLst>
            </c:dLbl>
            <c:dLbl>
              <c:idx val="7"/>
              <c:layout>
                <c:manualLayout>
                  <c:x val="1.175080847493256E-2"/>
                  <c:y val="8.466157498307762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C0-4B1D-8DE1-DC4C9AF41C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IV.'!$A$2:$A$9</c:f>
              <c:strCache>
                <c:ptCount val="8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  <c:pt idx="7">
                  <c:v>Ostatní přijaté dotace - státní dotace</c:v>
                </c:pt>
              </c:strCache>
            </c:strRef>
          </c:cat>
          <c:val>
            <c:numRef>
              <c:f>'Zdrojová data IV.'!$AN$2:$AN$9</c:f>
              <c:numCache>
                <c:formatCode>#,##0</c:formatCode>
                <c:ptCount val="8"/>
                <c:pt idx="0">
                  <c:v>790508</c:v>
                </c:pt>
                <c:pt idx="1">
                  <c:v>12742200</c:v>
                </c:pt>
                <c:pt idx="2">
                  <c:v>4391</c:v>
                </c:pt>
                <c:pt idx="3">
                  <c:v>2501996</c:v>
                </c:pt>
                <c:pt idx="4">
                  <c:v>448946</c:v>
                </c:pt>
                <c:pt idx="5">
                  <c:v>227797</c:v>
                </c:pt>
                <c:pt idx="6">
                  <c:v>233425</c:v>
                </c:pt>
                <c:pt idx="7">
                  <c:v>23090858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1A-42EA-A743-A3FC159C72BB}"/>
            </c:ext>
          </c:extLst>
        </c:ser>
        <c:ser>
          <c:idx val="1"/>
          <c:order val="1"/>
          <c:explosion val="37"/>
          <c:dLbls>
            <c:delete val="1"/>
          </c:dLbls>
          <c:cat>
            <c:strRef>
              <c:f>'Zdrojová data IV.'!$A$2:$A$9</c:f>
              <c:strCache>
                <c:ptCount val="8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  <c:pt idx="7">
                  <c:v>Ostatní přijaté dotace - státní dotace</c:v>
                </c:pt>
              </c:strCache>
            </c:strRef>
          </c:cat>
          <c:val>
            <c:numRef>
              <c:f>'Zdrojová data IV.'!$AO$2:$AO$9</c:f>
              <c:numCache>
                <c:formatCode>#,##0.00</c:formatCode>
                <c:ptCount val="8"/>
                <c:pt idx="0">
                  <c:v>1.9742897380355069</c:v>
                </c:pt>
                <c:pt idx="1">
                  <c:v>31.823580153516517</c:v>
                </c:pt>
                <c:pt idx="2">
                  <c:v>1.0966500326010504E-2</c:v>
                </c:pt>
                <c:pt idx="3">
                  <c:v>6.2487223752395753</c:v>
                </c:pt>
                <c:pt idx="4">
                  <c:v>1.1212403678800071</c:v>
                </c:pt>
                <c:pt idx="5">
                  <c:v>0.56892185715422794</c:v>
                </c:pt>
                <c:pt idx="6">
                  <c:v>0.58297775873354629</c:v>
                </c:pt>
                <c:pt idx="7">
                  <c:v>57.669301249114604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1A-42EA-A743-A3FC159C72BB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3 - Struktura návrhu rozpočtu Moravskoslezského kraje na rok 2026
VÝDAJE</a:t>
            </a:r>
          </a:p>
        </c:rich>
      </c:tx>
      <c:layout>
        <c:manualLayout>
          <c:xMode val="edge"/>
          <c:yMode val="edge"/>
          <c:x val="0.14409722222222221"/>
          <c:y val="2.020197144610496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875"/>
          <c:y val="0.2356902356902357"/>
          <c:w val="0.62943794480383974"/>
          <c:h val="0.63275901778443033"/>
        </c:manualLayout>
      </c:layout>
      <c:pie3DChart>
        <c:varyColors val="1"/>
        <c:ser>
          <c:idx val="0"/>
          <c:order val="0"/>
          <c:explosion val="12"/>
          <c:dPt>
            <c:idx val="3"/>
            <c:bubble3D val="0"/>
            <c:spPr>
              <a:pattFill prst="dkUpDiag">
                <a:fgClr>
                  <a:srgbClr val="E2AA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BBEE-41FA-BE2C-ED817C8FEE2B}"/>
              </c:ext>
            </c:extLst>
          </c:dPt>
          <c:dPt>
            <c:idx val="4"/>
            <c:bubble3D val="0"/>
            <c:spPr>
              <a:pattFill prst="dkUpDiag">
                <a:fgClr>
                  <a:srgbClr val="5089B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8FED-4036-8D90-2727A5F28BC1}"/>
              </c:ext>
            </c:extLst>
          </c:dPt>
          <c:dLbls>
            <c:dLbl>
              <c:idx val="0"/>
              <c:layout>
                <c:manualLayout>
                  <c:x val="-4.8865282556996986E-2"/>
                  <c:y val="-1.93001268321288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70-485B-8630-2CE9BE8B13B7}"/>
                </c:ext>
              </c:extLst>
            </c:dLbl>
            <c:dLbl>
              <c:idx val="1"/>
              <c:layout>
                <c:manualLayout>
                  <c:x val="5.2627011422876388E-2"/>
                  <c:y val="-2.65688471991475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ED-4036-8D90-2727A5F28BC1}"/>
                </c:ext>
              </c:extLst>
            </c:dLbl>
            <c:dLbl>
              <c:idx val="2"/>
              <c:layout>
                <c:manualLayout>
                  <c:x val="4.3218245882581663E-2"/>
                  <c:y val="-2.0404200262629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70-485B-8630-2CE9BE8B13B7}"/>
                </c:ext>
              </c:extLst>
            </c:dLbl>
            <c:dLbl>
              <c:idx val="3"/>
              <c:layout>
                <c:manualLayout>
                  <c:x val="2.2717937150262456E-2"/>
                  <c:y val="1.51604786871678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EE-41FA-BE2C-ED817C8FEE2B}"/>
                </c:ext>
              </c:extLst>
            </c:dLbl>
            <c:dLbl>
              <c:idx val="4"/>
              <c:layout>
                <c:manualLayout>
                  <c:x val="-2.8629052961965146E-3"/>
                  <c:y val="1.55210880366844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ED-4036-8D90-2727A5F28BC1}"/>
                </c:ext>
              </c:extLst>
            </c:dLbl>
            <c:dLbl>
              <c:idx val="5"/>
              <c:layout>
                <c:manualLayout>
                  <c:x val="0"/>
                  <c:y val="8.95304702355952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54496718045987"/>
                      <c:h val="7.56103806653175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FED-4036-8D90-2727A5F28B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VI.'!$A$3:$A$11</c:f>
              <c:strCache>
                <c:ptCount val="9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</c:v>
                </c:pt>
                <c:pt idx="3">
                  <c:v>Samosprávné činnosti - státní dotace</c:v>
                </c:pt>
                <c:pt idx="4">
                  <c:v>Příspěvek na provoz příspěvkovým organizacím - státní dotace</c:v>
                </c:pt>
                <c:pt idx="5">
                  <c:v>Příspěvek na provoz příspěvkovým organizacím</c:v>
                </c:pt>
                <c:pt idx="6">
                  <c:v>Návratné finanční výpomoci příspěvkovým organizacím</c:v>
                </c:pt>
                <c:pt idx="7">
                  <c:v>Reprodukce majetku kraje vyjma akcí EU</c:v>
                </c:pt>
                <c:pt idx="8">
                  <c:v>Akce spolufinancované z evropských finančních zdrojů</c:v>
                </c:pt>
              </c:strCache>
            </c:strRef>
          </c:cat>
          <c:val>
            <c:numRef>
              <c:f>'Zdrojová data V.a VI.'!$AN$3:$AN$11</c:f>
              <c:numCache>
                <c:formatCode>#,##0</c:formatCode>
                <c:ptCount val="9"/>
                <c:pt idx="0">
                  <c:v>876809</c:v>
                </c:pt>
                <c:pt idx="1">
                  <c:v>598297</c:v>
                </c:pt>
                <c:pt idx="2">
                  <c:v>5472183</c:v>
                </c:pt>
                <c:pt idx="3">
                  <c:v>16140672</c:v>
                </c:pt>
                <c:pt idx="4">
                  <c:v>6950186</c:v>
                </c:pt>
                <c:pt idx="5">
                  <c:v>4759537</c:v>
                </c:pt>
                <c:pt idx="6">
                  <c:v>313375</c:v>
                </c:pt>
                <c:pt idx="7">
                  <c:v>3754624</c:v>
                </c:pt>
                <c:pt idx="8">
                  <c:v>4057280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F0-4929-BDBF-E914DE64D395}"/>
            </c:ext>
          </c:extLst>
        </c:ser>
        <c:ser>
          <c:idx val="1"/>
          <c:order val="1"/>
          <c:explosion val="12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VI.'!$A$3:$A$11</c:f>
              <c:strCache>
                <c:ptCount val="9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</c:v>
                </c:pt>
                <c:pt idx="3">
                  <c:v>Samosprávné činnosti - státní dotace</c:v>
                </c:pt>
                <c:pt idx="4">
                  <c:v>Příspěvek na provoz příspěvkovým organizacím - státní dotace</c:v>
                </c:pt>
                <c:pt idx="5">
                  <c:v>Příspěvek na provoz příspěvkovým organizacím</c:v>
                </c:pt>
                <c:pt idx="6">
                  <c:v>Návratné finanční výpomoci příspěvkovým organizacím</c:v>
                </c:pt>
                <c:pt idx="7">
                  <c:v>Reprodukce majetku kraje vyjma akcí EU</c:v>
                </c:pt>
                <c:pt idx="8">
                  <c:v>Akce spolufinancované z evropských finančních zdrojů</c:v>
                </c:pt>
              </c:strCache>
            </c:strRef>
          </c:cat>
          <c:val>
            <c:numRef>
              <c:f>'Zdrojová data V.a VI.'!$AO$3:$AO$11</c:f>
              <c:numCache>
                <c:formatCode>#,##0.00</c:formatCode>
                <c:ptCount val="9"/>
                <c:pt idx="0">
                  <c:v>2.0427504037873621</c:v>
                </c:pt>
                <c:pt idx="1">
                  <c:v>1.3938855991838215</c:v>
                </c:pt>
                <c:pt idx="2">
                  <c:v>12.748847277854514</c:v>
                </c:pt>
                <c:pt idx="3">
                  <c:v>37.60381593414229</c:v>
                </c:pt>
                <c:pt idx="4">
                  <c:v>16.192232581893286</c:v>
                </c:pt>
                <c:pt idx="5">
                  <c:v>11.08855649131212</c:v>
                </c:pt>
                <c:pt idx="6">
                  <c:v>0.7300870631880656</c:v>
                </c:pt>
                <c:pt idx="7">
                  <c:v>8.7473551161880412</c:v>
                </c:pt>
                <c:pt idx="8">
                  <c:v>9.4524695324504968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F0-4929-BDBF-E914DE64D3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4 - Struktura návrhu rozpočtu Moravskoslezského kraje na rok 2026
Objemy výdajů na akce spolufinancované z evropských finančních zdrojů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pro rok 2026 v členění dle odvětví</a:t>
            </a:r>
          </a:p>
        </c:rich>
      </c:tx>
      <c:layout>
        <c:manualLayout>
          <c:xMode val="edge"/>
          <c:yMode val="edge"/>
          <c:x val="0.11597222222222223"/>
          <c:y val="2.0201952254694497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4439119735413"/>
          <c:y val="0.28077148887442221"/>
          <c:w val="0.69791666666666663"/>
          <c:h val="0.53703703703703709"/>
        </c:manualLayout>
      </c:layout>
      <c:pie3DChart>
        <c:varyColors val="1"/>
        <c:ser>
          <c:idx val="0"/>
          <c:order val="0"/>
          <c:explosion val="12"/>
          <c:dLbls>
            <c:dLbl>
              <c:idx val="0"/>
              <c:layout>
                <c:manualLayout>
                  <c:x val="1.1019297196219028E-2"/>
                  <c:y val="-8.815677608551192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ED-4596-A388-CC11271D2A0C}"/>
                </c:ext>
              </c:extLst>
            </c:dLbl>
            <c:dLbl>
              <c:idx val="1"/>
              <c:layout>
                <c:manualLayout>
                  <c:x val="-5.2729702769989378E-3"/>
                  <c:y val="3.906907927033140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74-4DD4-841B-BACFF93A9DAF}"/>
                </c:ext>
              </c:extLst>
            </c:dLbl>
            <c:dLbl>
              <c:idx val="2"/>
              <c:layout>
                <c:manualLayout>
                  <c:x val="-3.1881439328942766E-2"/>
                  <c:y val="3.162189407217438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74-4DD4-841B-BACFF93A9DAF}"/>
                </c:ext>
              </c:extLst>
            </c:dLbl>
            <c:dLbl>
              <c:idx val="3"/>
              <c:layout>
                <c:manualLayout>
                  <c:x val="8.7441243214800876E-4"/>
                  <c:y val="0.109152402442710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4-42F6-A875-3D5D3D36E4EE}"/>
                </c:ext>
              </c:extLst>
            </c:dLbl>
            <c:dLbl>
              <c:idx val="4"/>
              <c:layout>
                <c:manualLayout>
                  <c:x val="-3.9399575981283845E-3"/>
                  <c:y val="-1.47471829067154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04-42F6-A875-3D5D3D36E4EE}"/>
                </c:ext>
              </c:extLst>
            </c:dLbl>
            <c:dLbl>
              <c:idx val="5"/>
              <c:layout>
                <c:manualLayout>
                  <c:x val="1.6191331533747931E-2"/>
                  <c:y val="-8.035751172189463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ED-4596-A388-CC11271D2A0C}"/>
                </c:ext>
              </c:extLst>
            </c:dLbl>
            <c:dLbl>
              <c:idx val="6"/>
              <c:layout>
                <c:manualLayout>
                  <c:x val="4.9177580547976829E-2"/>
                  <c:y val="-5.219535994784210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ED-4596-A388-CC11271D2A0C}"/>
                </c:ext>
              </c:extLst>
            </c:dLbl>
            <c:dLbl>
              <c:idx val="8"/>
              <c:layout>
                <c:manualLayout>
                  <c:x val="8.8453893998831773E-3"/>
                  <c:y val="-1.636624529230013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ED-4596-A388-CC11271D2A0C}"/>
                </c:ext>
              </c:extLst>
            </c:dLbl>
            <c:dLbl>
              <c:idx val="9"/>
              <c:layout>
                <c:manualLayout>
                  <c:x val="-2.6235664353770811E-3"/>
                  <c:y val="-1.268806337893302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04-42F6-A875-3D5D3D36E4E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VI.'!$A$22:$A$31</c:f>
              <c:strCache>
                <c:ptCount val="10"/>
                <c:pt idx="0">
                  <c:v>Doprava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Cestovní ruch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Územní plánování a stavební řád</c:v>
                </c:pt>
                <c:pt idx="8">
                  <c:v>Zdravotnictví</c:v>
                </c:pt>
                <c:pt idx="9">
                  <c:v>Životní prostředí</c:v>
                </c:pt>
              </c:strCache>
            </c:strRef>
          </c:cat>
          <c:val>
            <c:numRef>
              <c:f>'Zdrojová data V.a VI.'!$AN$22:$AN$31</c:f>
              <c:numCache>
                <c:formatCode>#,##0</c:formatCode>
                <c:ptCount val="10"/>
                <c:pt idx="0">
                  <c:v>483152</c:v>
                </c:pt>
                <c:pt idx="1">
                  <c:v>179000</c:v>
                </c:pt>
                <c:pt idx="2">
                  <c:v>1639586</c:v>
                </c:pt>
                <c:pt idx="3">
                  <c:v>70774</c:v>
                </c:pt>
                <c:pt idx="4">
                  <c:v>1400</c:v>
                </c:pt>
                <c:pt idx="5">
                  <c:v>245751</c:v>
                </c:pt>
                <c:pt idx="6">
                  <c:v>950412</c:v>
                </c:pt>
                <c:pt idx="7">
                  <c:v>2500</c:v>
                </c:pt>
                <c:pt idx="8">
                  <c:v>301237</c:v>
                </c:pt>
                <c:pt idx="9">
                  <c:v>183468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ED-4596-A388-CC11271D2A0C}"/>
            </c:ext>
          </c:extLst>
        </c:ser>
        <c:ser>
          <c:idx val="1"/>
          <c:order val="1"/>
          <c:explosion val="23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VI.'!$A$22:$A$31</c:f>
              <c:strCache>
                <c:ptCount val="10"/>
                <c:pt idx="0">
                  <c:v>Doprava</c:v>
                </c:pt>
                <c:pt idx="1">
                  <c:v>Krizové řízení</c:v>
                </c:pt>
                <c:pt idx="2">
                  <c:v>Kultura</c:v>
                </c:pt>
                <c:pt idx="3">
                  <c:v>Regionální rozvoj </c:v>
                </c:pt>
                <c:pt idx="4">
                  <c:v>Cestovní ruch</c:v>
                </c:pt>
                <c:pt idx="5">
                  <c:v>Sociální věci</c:v>
                </c:pt>
                <c:pt idx="6">
                  <c:v>Školství</c:v>
                </c:pt>
                <c:pt idx="7">
                  <c:v>Územní plánování a stavební řád</c:v>
                </c:pt>
                <c:pt idx="8">
                  <c:v>Zdravotnictví</c:v>
                </c:pt>
                <c:pt idx="9">
                  <c:v>Životní prostředí</c:v>
                </c:pt>
              </c:strCache>
            </c:strRef>
          </c:cat>
          <c:val>
            <c:numRef>
              <c:f>'Zdrojová data V.a VI.'!$AO$22:$AO$31</c:f>
              <c:numCache>
                <c:formatCode>#,##0.00</c:formatCode>
                <c:ptCount val="10"/>
                <c:pt idx="0">
                  <c:v>11.908273523148512</c:v>
                </c:pt>
                <c:pt idx="1">
                  <c:v>4.4118226989510214</c:v>
                </c:pt>
                <c:pt idx="2">
                  <c:v>40.410964981465412</c:v>
                </c:pt>
                <c:pt idx="3">
                  <c:v>1.744370612824355</c:v>
                </c:pt>
                <c:pt idx="4">
                  <c:v>3.4505875857717486E-2</c:v>
                </c:pt>
                <c:pt idx="5">
                  <c:v>6.0570382127928069</c:v>
                </c:pt>
                <c:pt idx="6">
                  <c:v>23.424856061203563</c:v>
                </c:pt>
                <c:pt idx="7">
                  <c:v>6.1617635460209798E-2</c:v>
                </c:pt>
                <c:pt idx="8">
                  <c:v>7.4246046612508874</c:v>
                </c:pt>
                <c:pt idx="9">
                  <c:v>4.5219457370455078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ED-4596-A388-CC11271D2A0C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eparator>
</c:separator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9" workbookViewId="0" zoomToFit="1"/>
  </sheetViews>
  <pageMargins left="0.78740157480314965" right="0.78740157480314965" top="0.98425196850393704" bottom="0.59055118110236227" header="0.51181102362204722" footer="0.31496062992125984"/>
  <pageSetup paperSize="9" firstPageNumber="31" orientation="landscape" useFirstPageNumber="1" r:id="rId1"/>
  <headerFooter alignWithMargins="0">
    <oddHeader>&amp;L&amp;"Tahoma,Kurzíva"&amp;9Návrh rozpočtu na rok 2026
Příloha č. 9&amp;R&amp;"Tahoma,Kurzíva"&amp;9Graf č. 1</oddHeader>
    <oddFooter>&amp;C&amp;"Tahoma,Obyčejné"&amp;10&amp;P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rgb="FFFF0000"/>
  </sheetPr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19" orientation="landscape" useFirstPageNumber="1" r:id="rId1"/>
  <headerFooter alignWithMargins="0">
    <oddHeader>&amp;L&amp;"Tahoma,Kurzíva"&amp;9Návrh rozpočtu na rok 2023
Příloha č. 10&amp;R&amp;"Tahoma,Kurzíva"&amp;9Graf č. 2</oddHeader>
    <oddFooter>&amp;C&amp;"Tahoma,Obyčejné"&amp;P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rgb="FFFF0000"/>
  </sheetPr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0" orientation="landscape" useFirstPageNumber="1" r:id="rId1"/>
  <headerFooter alignWithMargins="0">
    <oddHeader>&amp;L&amp;"Tahoma,Kurzíva"&amp;9Návrh rozpočtu na rok 2023
Příloha č. 10&amp;R&amp;"Tahoma,Kurzíva"&amp;9Graf č. 3</oddHeader>
    <oddFooter>&amp;C&amp;"Tahoma,Obyčejné"&amp;P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32" orientation="landscape" useFirstPageNumber="1" r:id="rId1"/>
  <headerFooter alignWithMargins="0">
    <oddHeader>&amp;L&amp;"Tahoma,Kurzíva"&amp;9Návrh rozpočtu na rok 2026
Příloha č. 9&amp;R&amp;"Tahoma,Kurzíva"&amp;9Graf č. 2</oddHeader>
    <oddFooter>&amp;C&amp;"Tahoma,Obyčejné"&amp;10&amp;P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33" orientation="landscape" useFirstPageNumber="1" r:id="rId1"/>
  <headerFooter alignWithMargins="0">
    <oddHeader>&amp;L&amp;"Tahoma,Kurzíva"&amp;9Návrh rozpočtu na rok 2026
Příloha č. 9&amp;R&amp;"Tahoma,Kurzíva"&amp;9Graf č. 3</oddHeader>
    <oddFooter>&amp;C&amp;"Tahoma,Obyčejné"&amp;10&amp;P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34" orientation="landscape" useFirstPageNumber="1" r:id="rId1"/>
  <headerFooter alignWithMargins="0">
    <oddHeader>&amp;L&amp;"Tahoma,Kurzíva"&amp;9Návrh rozpočtu na rok 2026
Příloha č. 9&amp;R&amp;"Tahoma,Kurzíva"&amp;9Graf č. 4</oddHeader>
    <oddFooter>&amp;C&amp;"Tahoma,Obyčejné"&amp;10&amp;P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4790" cy="5987143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</cdr:x>
      <cdr:y>0.02075</cdr:y>
    </cdr:from>
    <cdr:to>
      <cdr:x>0.86825</cdr:x>
      <cdr:y>0.9745</cdr:y>
    </cdr:to>
    <cdr:graphicFrame macro="">
      <cdr:nvGraphicFramePr>
        <cdr:cNvPr id="11265" name="Chart 1">
          <a:extLst xmlns:a="http://schemas.openxmlformats.org/drawingml/2006/main">
            <a:ext uri="{FF2B5EF4-FFF2-40B4-BE49-F238E27FC236}">
              <a16:creationId xmlns:a16="http://schemas.microsoft.com/office/drawing/2014/main" id="{2374578E-B50D-4C3A-83B2-F2CB0760CB2B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14</xdr:row>
      <xdr:rowOff>104775</xdr:rowOff>
    </xdr:from>
    <xdr:to>
      <xdr:col>14</xdr:col>
      <xdr:colOff>180975</xdr:colOff>
      <xdr:row>33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19050</xdr:rowOff>
    </xdr:from>
    <xdr:to>
      <xdr:col>5</xdr:col>
      <xdr:colOff>857250</xdr:colOff>
      <xdr:row>34</xdr:row>
      <xdr:rowOff>28575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.sharepoint.com/Users/stankova2598/AppData/Local/Microsoft/Windows/INetCache/Content.Outlook/P53HJRV8/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nkova2598/AppData/Local/Microsoft/Windows/INetCache/Content.Outlook/P53HJRV8/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zoomScaleSheetLayoutView="100" workbookViewId="0">
      <selection activeCell="G5" sqref="G5"/>
    </sheetView>
  </sheetViews>
  <sheetFormatPr defaultColWidth="9.28515625" defaultRowHeight="15.75" x14ac:dyDescent="0.25"/>
  <cols>
    <col min="1" max="4" width="9.28515625" style="25"/>
    <col min="5" max="5" width="38.5703125" style="25" customWidth="1"/>
    <col min="6" max="16384" width="9.28515625" style="25"/>
  </cols>
  <sheetData>
    <row r="1" spans="1:10" s="24" customFormat="1" ht="15.75" customHeight="1" x14ac:dyDescent="0.2">
      <c r="A1" s="31" t="s">
        <v>513</v>
      </c>
    </row>
    <row r="2" spans="1:10" ht="18" customHeight="1" x14ac:dyDescent="0.25"/>
    <row r="3" spans="1:10" s="27" customFormat="1" ht="42" customHeight="1" x14ac:dyDescent="0.25">
      <c r="A3" s="480" t="s">
        <v>567</v>
      </c>
      <c r="B3" s="481"/>
      <c r="C3" s="481"/>
      <c r="D3" s="481"/>
      <c r="E3" s="481"/>
      <c r="F3" s="481"/>
      <c r="G3" s="26"/>
      <c r="H3" s="26"/>
      <c r="I3" s="26"/>
      <c r="J3" s="26"/>
    </row>
    <row r="4" spans="1:10" s="28" customFormat="1" ht="36" customHeight="1" x14ac:dyDescent="0.2"/>
    <row r="5" spans="1:10" s="28" customFormat="1" ht="15.75" customHeight="1" x14ac:dyDescent="0.2">
      <c r="A5" s="29" t="s">
        <v>27</v>
      </c>
      <c r="F5" s="30" t="s">
        <v>28</v>
      </c>
    </row>
    <row r="6" spans="1:10" s="28" customFormat="1" ht="15" x14ac:dyDescent="0.2"/>
    <row r="7" spans="1:10" s="28" customFormat="1" ht="16.5" customHeight="1" x14ac:dyDescent="0.2">
      <c r="A7" s="482" t="s">
        <v>568</v>
      </c>
      <c r="B7" s="482"/>
      <c r="C7" s="482"/>
      <c r="D7" s="482"/>
      <c r="E7" s="482"/>
      <c r="F7" s="28">
        <v>2</v>
      </c>
    </row>
    <row r="8" spans="1:10" s="28" customFormat="1" ht="15" x14ac:dyDescent="0.2">
      <c r="A8" s="189"/>
      <c r="B8" s="189"/>
      <c r="C8" s="189"/>
      <c r="D8" s="189"/>
      <c r="E8" s="189"/>
    </row>
    <row r="9" spans="1:10" s="28" customFormat="1" ht="31.5" customHeight="1" x14ac:dyDescent="0.2">
      <c r="A9" s="482" t="s">
        <v>569</v>
      </c>
      <c r="B9" s="482"/>
      <c r="C9" s="482"/>
      <c r="D9" s="482"/>
      <c r="E9" s="482"/>
      <c r="F9" s="28">
        <v>4</v>
      </c>
    </row>
    <row r="10" spans="1:10" s="28" customFormat="1" ht="15" x14ac:dyDescent="0.2">
      <c r="A10" s="189"/>
      <c r="B10" s="189"/>
      <c r="C10" s="189"/>
      <c r="D10" s="189"/>
      <c r="E10" s="189"/>
    </row>
    <row r="11" spans="1:10" s="28" customFormat="1" ht="31.5" customHeight="1" x14ac:dyDescent="0.2">
      <c r="A11" s="482" t="s">
        <v>570</v>
      </c>
      <c r="B11" s="482"/>
      <c r="C11" s="482"/>
      <c r="D11" s="482"/>
      <c r="E11" s="482"/>
      <c r="F11" s="28">
        <v>6</v>
      </c>
    </row>
    <row r="12" spans="1:10" s="28" customFormat="1" ht="15" x14ac:dyDescent="0.2">
      <c r="A12" s="189"/>
      <c r="B12" s="189"/>
      <c r="C12" s="189"/>
      <c r="D12" s="189"/>
      <c r="E12" s="189"/>
      <c r="F12" s="170"/>
    </row>
    <row r="13" spans="1:10" s="28" customFormat="1" ht="31.5" customHeight="1" x14ac:dyDescent="0.2">
      <c r="A13" s="482" t="s">
        <v>571</v>
      </c>
      <c r="B13" s="482"/>
      <c r="C13" s="482"/>
      <c r="D13" s="482"/>
      <c r="E13" s="482"/>
      <c r="F13" s="28">
        <v>18</v>
      </c>
    </row>
    <row r="14" spans="1:10" s="28" customFormat="1" ht="15" x14ac:dyDescent="0.2">
      <c r="A14" s="189"/>
      <c r="B14" s="189"/>
      <c r="C14" s="189"/>
      <c r="D14" s="189"/>
      <c r="E14" s="189"/>
      <c r="F14" s="170"/>
    </row>
    <row r="15" spans="1:10" s="28" customFormat="1" ht="31.5" customHeight="1" x14ac:dyDescent="0.2">
      <c r="A15" s="482" t="s">
        <v>572</v>
      </c>
      <c r="B15" s="482"/>
      <c r="C15" s="482"/>
      <c r="D15" s="482"/>
      <c r="E15" s="482"/>
      <c r="F15" s="28">
        <v>23</v>
      </c>
    </row>
    <row r="16" spans="1:10" s="28" customFormat="1" ht="15" x14ac:dyDescent="0.2">
      <c r="A16" s="189"/>
      <c r="B16" s="189"/>
      <c r="C16" s="189"/>
      <c r="D16" s="189"/>
      <c r="E16" s="189"/>
    </row>
    <row r="17" spans="1:7" s="28" customFormat="1" ht="16.5" customHeight="1" x14ac:dyDescent="0.2">
      <c r="A17" s="482" t="s">
        <v>573</v>
      </c>
      <c r="B17" s="482"/>
      <c r="C17" s="482"/>
      <c r="D17" s="482"/>
      <c r="E17" s="482"/>
      <c r="F17" s="28">
        <v>26</v>
      </c>
    </row>
    <row r="18" spans="1:7" s="28" customFormat="1" ht="24" customHeight="1" x14ac:dyDescent="0.2">
      <c r="A18" s="170"/>
      <c r="B18" s="170"/>
      <c r="C18" s="170"/>
      <c r="D18" s="170"/>
      <c r="E18" s="170"/>
      <c r="F18" s="170"/>
    </row>
    <row r="19" spans="1:7" ht="31.5" customHeight="1" x14ac:dyDescent="0.25">
      <c r="A19" s="482" t="s">
        <v>574</v>
      </c>
      <c r="B19" s="482"/>
      <c r="C19" s="482"/>
      <c r="D19" s="482"/>
      <c r="E19" s="482"/>
      <c r="F19" s="28">
        <v>31</v>
      </c>
      <c r="G19" s="169"/>
    </row>
    <row r="20" spans="1:7" ht="15" customHeight="1" x14ac:dyDescent="0.25">
      <c r="A20" s="28"/>
      <c r="B20" s="28"/>
      <c r="C20" s="226"/>
      <c r="D20" s="28"/>
      <c r="E20" s="28"/>
      <c r="F20" s="169"/>
      <c r="G20" s="169"/>
    </row>
    <row r="21" spans="1:7" ht="46.5" customHeight="1" x14ac:dyDescent="0.25">
      <c r="A21" s="482" t="s">
        <v>575</v>
      </c>
      <c r="B21" s="482"/>
      <c r="C21" s="482"/>
      <c r="D21" s="482"/>
      <c r="E21" s="482"/>
      <c r="F21" s="28">
        <v>32</v>
      </c>
      <c r="G21" s="169"/>
    </row>
    <row r="22" spans="1:7" ht="15" customHeight="1" x14ac:dyDescent="0.25">
      <c r="A22" s="170"/>
      <c r="B22" s="170"/>
      <c r="C22" s="170"/>
      <c r="D22" s="170"/>
      <c r="E22" s="170"/>
      <c r="F22" s="169"/>
      <c r="G22" s="169"/>
    </row>
    <row r="23" spans="1:7" ht="31.5" customHeight="1" x14ac:dyDescent="0.25">
      <c r="A23" s="482" t="s">
        <v>576</v>
      </c>
      <c r="B23" s="482"/>
      <c r="C23" s="482"/>
      <c r="D23" s="482"/>
      <c r="E23" s="482"/>
      <c r="F23" s="28">
        <v>33</v>
      </c>
      <c r="G23" s="169"/>
    </row>
    <row r="24" spans="1:7" ht="15" customHeight="1" x14ac:dyDescent="0.25">
      <c r="A24" s="170"/>
      <c r="B24" s="170"/>
      <c r="C24" s="170"/>
      <c r="D24" s="170"/>
      <c r="E24" s="170"/>
      <c r="F24" s="169"/>
      <c r="G24" s="169"/>
    </row>
    <row r="25" spans="1:7" ht="46.5" customHeight="1" x14ac:dyDescent="0.25">
      <c r="A25" s="482" t="s">
        <v>577</v>
      </c>
      <c r="B25" s="482"/>
      <c r="C25" s="482"/>
      <c r="D25" s="482"/>
      <c r="E25" s="482"/>
      <c r="F25" s="28">
        <v>34</v>
      </c>
      <c r="G25" s="169"/>
    </row>
    <row r="26" spans="1:7" x14ac:dyDescent="0.25">
      <c r="A26" s="169"/>
      <c r="B26" s="169"/>
      <c r="C26" s="169"/>
      <c r="D26" s="169"/>
      <c r="E26" s="169"/>
      <c r="F26" s="322"/>
      <c r="G26" s="169"/>
    </row>
  </sheetData>
  <mergeCells count="11">
    <mergeCell ref="A3:F3"/>
    <mergeCell ref="A7:E7"/>
    <mergeCell ref="A11:E11"/>
    <mergeCell ref="A23:E23"/>
    <mergeCell ref="A25:E25"/>
    <mergeCell ref="A15:E15"/>
    <mergeCell ref="A17:E17"/>
    <mergeCell ref="A19:E19"/>
    <mergeCell ref="A21:E21"/>
    <mergeCell ref="A13:E13"/>
    <mergeCell ref="A9:E9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35"/>
  </sheetPr>
  <dimension ref="A1:AO14"/>
  <sheetViews>
    <sheetView workbookViewId="0">
      <selection activeCell="AN15" sqref="AN15"/>
    </sheetView>
  </sheetViews>
  <sheetFormatPr defaultColWidth="10.28515625" defaultRowHeight="15.75" x14ac:dyDescent="0.25"/>
  <cols>
    <col min="1" max="1" width="39.5703125" style="64" customWidth="1"/>
    <col min="2" max="2" width="21.7109375" style="64" hidden="1" customWidth="1"/>
    <col min="3" max="3" width="10.28515625" style="64" hidden="1" customWidth="1"/>
    <col min="4" max="4" width="22.28515625" style="64" hidden="1" customWidth="1"/>
    <col min="5" max="5" width="10.28515625" style="64" hidden="1" customWidth="1"/>
    <col min="6" max="6" width="17.7109375" style="64" hidden="1" customWidth="1"/>
    <col min="7" max="7" width="10.28515625" style="64" hidden="1" customWidth="1"/>
    <col min="8" max="8" width="17.7109375" style="64" hidden="1" customWidth="1"/>
    <col min="9" max="9" width="10.28515625" style="64" hidden="1" customWidth="1"/>
    <col min="10" max="10" width="17.7109375" style="64" hidden="1" customWidth="1"/>
    <col min="11" max="11" width="10.28515625" style="64" hidden="1" customWidth="1"/>
    <col min="12" max="12" width="17.7109375" style="64" hidden="1" customWidth="1"/>
    <col min="13" max="13" width="10.28515625" style="64" hidden="1" customWidth="1"/>
    <col min="14" max="14" width="17.7109375" style="64" hidden="1" customWidth="1"/>
    <col min="15" max="15" width="10.28515625" style="64" hidden="1" customWidth="1"/>
    <col min="16" max="16" width="17.7109375" style="64" hidden="1" customWidth="1"/>
    <col min="17" max="17" width="0" style="64" hidden="1" customWidth="1"/>
    <col min="18" max="18" width="17.7109375" style="64" hidden="1" customWidth="1"/>
    <col min="19" max="19" width="10.28515625" style="64" hidden="1" customWidth="1"/>
    <col min="20" max="20" width="16.42578125" style="64" hidden="1" customWidth="1"/>
    <col min="21" max="21" width="10.28515625" style="64" hidden="1" customWidth="1"/>
    <col min="22" max="22" width="16.42578125" style="64" hidden="1" customWidth="1"/>
    <col min="23" max="23" width="10.28515625" style="64" hidden="1" customWidth="1"/>
    <col min="24" max="24" width="16.42578125" style="64" hidden="1" customWidth="1"/>
    <col min="25" max="25" width="10.28515625" style="64" hidden="1" customWidth="1"/>
    <col min="26" max="26" width="16.42578125" style="64" hidden="1" customWidth="1"/>
    <col min="27" max="27" width="10.28515625" style="64" hidden="1" customWidth="1"/>
    <col min="28" max="28" width="16.42578125" style="64" hidden="1" customWidth="1"/>
    <col min="29" max="29" width="10.28515625" style="64" hidden="1" customWidth="1"/>
    <col min="30" max="30" width="16.42578125" style="64" hidden="1" customWidth="1"/>
    <col min="31" max="31" width="10.28515625" style="64" hidden="1" customWidth="1"/>
    <col min="32" max="32" width="16.42578125" style="64" customWidth="1"/>
    <col min="33" max="33" width="10.28515625" style="64" customWidth="1"/>
    <col min="34" max="34" width="16.42578125" style="64" customWidth="1"/>
    <col min="35" max="35" width="10.28515625" style="64"/>
    <col min="36" max="36" width="16.42578125" style="64" customWidth="1"/>
    <col min="37" max="37" width="10.7109375" style="64" customWidth="1"/>
    <col min="38" max="38" width="16.42578125" style="64" customWidth="1"/>
    <col min="39" max="39" width="10.7109375" style="64" customWidth="1"/>
    <col min="40" max="40" width="16.42578125" style="64" customWidth="1"/>
    <col min="41" max="41" width="10.7109375" style="64" customWidth="1"/>
    <col min="42" max="16384" width="10.28515625" style="64"/>
  </cols>
  <sheetData>
    <row r="1" spans="1:41" ht="35.25" customHeight="1" x14ac:dyDescent="0.25">
      <c r="A1" s="102" t="s">
        <v>110</v>
      </c>
      <c r="B1" s="101" t="s">
        <v>109</v>
      </c>
      <c r="C1" s="101"/>
      <c r="D1" s="101" t="s">
        <v>108</v>
      </c>
      <c r="E1" s="101"/>
      <c r="F1" s="101" t="s">
        <v>107</v>
      </c>
      <c r="G1" s="101"/>
      <c r="H1" s="101" t="s">
        <v>106</v>
      </c>
      <c r="I1" s="101"/>
      <c r="J1" s="100" t="s">
        <v>105</v>
      </c>
      <c r="K1" s="100"/>
      <c r="L1" s="100" t="s">
        <v>104</v>
      </c>
      <c r="M1" s="100"/>
      <c r="N1" s="100" t="s">
        <v>103</v>
      </c>
      <c r="O1" s="100"/>
      <c r="P1" s="100" t="s">
        <v>102</v>
      </c>
      <c r="Q1" s="100"/>
      <c r="R1" s="100" t="s">
        <v>101</v>
      </c>
      <c r="S1" s="100"/>
      <c r="T1" s="100" t="s">
        <v>100</v>
      </c>
      <c r="U1" s="100"/>
      <c r="V1" s="100" t="s">
        <v>99</v>
      </c>
      <c r="W1" s="100"/>
      <c r="X1" s="100" t="s">
        <v>98</v>
      </c>
      <c r="Y1" s="100"/>
      <c r="Z1" s="100" t="s">
        <v>128</v>
      </c>
      <c r="AA1" s="100"/>
      <c r="AB1" s="100" t="s">
        <v>165</v>
      </c>
      <c r="AC1" s="100"/>
      <c r="AD1" s="100" t="s">
        <v>186</v>
      </c>
      <c r="AE1" s="100"/>
      <c r="AF1" s="100" t="s">
        <v>200</v>
      </c>
      <c r="AG1" s="100"/>
      <c r="AH1" s="100" t="s">
        <v>244</v>
      </c>
      <c r="AI1" s="100"/>
      <c r="AJ1" s="100" t="s">
        <v>281</v>
      </c>
      <c r="AK1" s="100"/>
      <c r="AL1" s="100" t="s">
        <v>383</v>
      </c>
      <c r="AM1" s="100"/>
      <c r="AN1" s="100" t="s">
        <v>833</v>
      </c>
      <c r="AO1" s="100"/>
    </row>
    <row r="2" spans="1:41" x14ac:dyDescent="0.25">
      <c r="A2" s="95" t="s">
        <v>58</v>
      </c>
      <c r="B2" s="94">
        <v>208296</v>
      </c>
      <c r="C2" s="93">
        <f>(B2/$B$11)*100</f>
        <v>4.1100690931075796</v>
      </c>
      <c r="D2" s="94">
        <v>97807</v>
      </c>
      <c r="E2" s="93">
        <f t="shared" ref="E2:E8" si="0">(D2/$D$11)*100</f>
        <v>1.5300091856553601</v>
      </c>
      <c r="F2" s="94">
        <v>183697</v>
      </c>
      <c r="G2" s="93">
        <f t="shared" ref="G2:G8" si="1">(F2/$D$11)*100</f>
        <v>2.8735989998398144</v>
      </c>
      <c r="H2" s="94">
        <v>169579</v>
      </c>
      <c r="I2" s="93">
        <f t="shared" ref="I2:I8" si="2">(H2/$H$11)*100</f>
        <v>2.8140941178813357</v>
      </c>
      <c r="J2" s="92">
        <v>291031</v>
      </c>
      <c r="K2" s="91">
        <f t="shared" ref="K2:K7" si="3">(J2/$J$11)*100</f>
        <v>4.1097563696556616</v>
      </c>
      <c r="L2" s="92">
        <v>169400</v>
      </c>
      <c r="M2" s="91">
        <f t="shared" ref="M2:M7" si="4">(L2/$L$11)*100</f>
        <v>2.4437042806226512</v>
      </c>
      <c r="N2" s="92">
        <v>184620</v>
      </c>
      <c r="O2" s="91">
        <f t="shared" ref="O2:O8" si="5">(N2/$N$11)*100</f>
        <v>2.9397185723432386</v>
      </c>
      <c r="P2" s="92">
        <v>191852</v>
      </c>
      <c r="Q2" s="91">
        <f t="shared" ref="Q2:Q8" si="6">P2/$P$11*100</f>
        <v>2.7619737548285448</v>
      </c>
      <c r="R2" s="92">
        <v>162937</v>
      </c>
      <c r="S2" s="91">
        <f t="shared" ref="S2:S8" si="7">R2/$R$11*100</f>
        <v>1.9032426155712034</v>
      </c>
      <c r="T2" s="92">
        <v>140391</v>
      </c>
      <c r="U2" s="91">
        <f t="shared" ref="U2:U8" si="8">T2/$T$11*100</f>
        <v>1.7432660170970227</v>
      </c>
      <c r="V2" s="92">
        <v>164820</v>
      </c>
      <c r="W2" s="91">
        <f t="shared" ref="W2:W8" si="9">V2/$V$11*100</f>
        <v>2.3662451299022922</v>
      </c>
      <c r="X2" s="92">
        <v>613120</v>
      </c>
      <c r="Y2" s="91">
        <f t="shared" ref="Y2:Y8" si="10">X2/$X$11*100</f>
        <v>7.4433719426688461</v>
      </c>
      <c r="Z2" s="92">
        <v>563161</v>
      </c>
      <c r="AA2" s="91">
        <f t="shared" ref="AA2:AA8" si="11">Z2/$Z$11*100</f>
        <v>5.9625449590824839</v>
      </c>
      <c r="AB2" s="92">
        <v>585252</v>
      </c>
      <c r="AC2" s="91">
        <f t="shared" ref="AC2:AC8" si="12">AB2/$AB$11*100</f>
        <v>5.7403563079213704</v>
      </c>
      <c r="AD2" s="92">
        <v>581497</v>
      </c>
      <c r="AE2" s="91">
        <f t="shared" ref="AE2:AE8" si="13">AD2/$AD$11*100</f>
        <v>6.7854121870365631</v>
      </c>
      <c r="AF2" s="92">
        <v>597999</v>
      </c>
      <c r="AG2" s="91">
        <f t="shared" ref="AG2:AG8" si="14">AF2/$AF$11*100</f>
        <v>6.4309521599808486</v>
      </c>
      <c r="AH2" s="92">
        <v>755536</v>
      </c>
      <c r="AI2" s="91">
        <f t="shared" ref="AI2:AI8" si="15">AH2/$AH$11*100</f>
        <v>6.3796024569798435</v>
      </c>
      <c r="AJ2" s="92">
        <v>628872</v>
      </c>
      <c r="AK2" s="91">
        <f t="shared" ref="AK2:AK9" si="16">AJ2/$AJ$11*100</f>
        <v>1.7352072787584647</v>
      </c>
      <c r="AL2" s="92">
        <v>833043</v>
      </c>
      <c r="AM2" s="91">
        <f>AL2/$AL$11*100</f>
        <v>2.1046697533057714</v>
      </c>
      <c r="AN2" s="92">
        <v>790508</v>
      </c>
      <c r="AO2" s="91">
        <f>AN2/$AN$11*100</f>
        <v>1.9742897380355069</v>
      </c>
    </row>
    <row r="3" spans="1:41" x14ac:dyDescent="0.25">
      <c r="A3" s="95" t="s">
        <v>57</v>
      </c>
      <c r="B3" s="94">
        <v>4045313</v>
      </c>
      <c r="C3" s="93">
        <f>(B3/$B$11)*100</f>
        <v>79.82158050680907</v>
      </c>
      <c r="D3" s="94">
        <v>4328690</v>
      </c>
      <c r="E3" s="93">
        <f t="shared" si="0"/>
        <v>67.714329872652286</v>
      </c>
      <c r="F3" s="94">
        <v>4532498</v>
      </c>
      <c r="G3" s="93">
        <f t="shared" si="1"/>
        <v>70.902528182691924</v>
      </c>
      <c r="H3" s="94">
        <v>4121475</v>
      </c>
      <c r="I3" s="93">
        <f t="shared" si="2"/>
        <v>68.394191229426866</v>
      </c>
      <c r="J3" s="92">
        <v>4416300</v>
      </c>
      <c r="K3" s="91">
        <f t="shared" si="3"/>
        <v>62.364205377813008</v>
      </c>
      <c r="L3" s="92">
        <v>4543700</v>
      </c>
      <c r="M3" s="91">
        <f t="shared" si="4"/>
        <v>65.545803659180294</v>
      </c>
      <c r="N3" s="92">
        <v>4302600</v>
      </c>
      <c r="O3" s="91">
        <f t="shared" si="5"/>
        <v>68.510633351554645</v>
      </c>
      <c r="P3" s="92">
        <v>4498900</v>
      </c>
      <c r="Q3" s="91">
        <f t="shared" si="6"/>
        <v>64.767861297240273</v>
      </c>
      <c r="R3" s="92">
        <v>4776650</v>
      </c>
      <c r="S3" s="91">
        <f t="shared" si="7"/>
        <v>55.795330954099988</v>
      </c>
      <c r="T3" s="92">
        <v>5330950</v>
      </c>
      <c r="U3" s="91">
        <f t="shared" si="8"/>
        <v>66.19558215158645</v>
      </c>
      <c r="V3" s="92">
        <v>5771300</v>
      </c>
      <c r="W3" s="91">
        <f t="shared" si="9"/>
        <v>82.85590655384722</v>
      </c>
      <c r="X3" s="92">
        <v>6427050</v>
      </c>
      <c r="Y3" s="91">
        <f t="shared" si="10"/>
        <v>78.02538433606766</v>
      </c>
      <c r="Z3" s="92">
        <v>7030550</v>
      </c>
      <c r="AA3" s="91">
        <f t="shared" si="11"/>
        <v>74.436920280483477</v>
      </c>
      <c r="AB3" s="92">
        <v>7340300</v>
      </c>
      <c r="AC3" s="91">
        <f t="shared" si="12"/>
        <v>71.996229670356087</v>
      </c>
      <c r="AD3" s="92">
        <v>6307200</v>
      </c>
      <c r="AE3" s="91">
        <f t="shared" si="13"/>
        <v>73.597889148313783</v>
      </c>
      <c r="AF3" s="92">
        <v>7283700</v>
      </c>
      <c r="AG3" s="91">
        <f t="shared" si="14"/>
        <v>78.329773540846233</v>
      </c>
      <c r="AH3" s="92">
        <v>8580950</v>
      </c>
      <c r="AI3" s="91">
        <f t="shared" si="15"/>
        <v>72.455911701389724</v>
      </c>
      <c r="AJ3" s="92">
        <v>10100900</v>
      </c>
      <c r="AK3" s="91">
        <f t="shared" si="16"/>
        <v>27.870783246847331</v>
      </c>
      <c r="AL3" s="92">
        <v>10772400</v>
      </c>
      <c r="AM3" s="91">
        <f t="shared" ref="AM3:AM9" si="17">AL3/$AL$11*100</f>
        <v>27.216295497964804</v>
      </c>
      <c r="AN3" s="92">
        <v>12742200</v>
      </c>
      <c r="AO3" s="91">
        <f t="shared" ref="AO3:AO9" si="18">AN3/$AN$11*100</f>
        <v>31.823580153516517</v>
      </c>
    </row>
    <row r="4" spans="1:41" x14ac:dyDescent="0.25">
      <c r="A4" s="99" t="s">
        <v>59</v>
      </c>
      <c r="B4" s="96">
        <v>40000</v>
      </c>
      <c r="C4" s="93">
        <f>(B4/$B$11)*100</f>
        <v>0.78927470390359489</v>
      </c>
      <c r="D4" s="94">
        <v>40500</v>
      </c>
      <c r="E4" s="93">
        <f t="shared" si="0"/>
        <v>0.63354741500140166</v>
      </c>
      <c r="F4" s="94">
        <v>58500</v>
      </c>
      <c r="G4" s="93">
        <f t="shared" si="1"/>
        <v>0.9151240438909134</v>
      </c>
      <c r="H4" s="94">
        <v>45730</v>
      </c>
      <c r="I4" s="93">
        <f t="shared" si="2"/>
        <v>0.75887063852666581</v>
      </c>
      <c r="J4" s="92">
        <v>60230</v>
      </c>
      <c r="K4" s="91">
        <f t="shared" si="3"/>
        <v>0.85053010210032787</v>
      </c>
      <c r="L4" s="92">
        <v>79409</v>
      </c>
      <c r="M4" s="91">
        <f t="shared" si="4"/>
        <v>1.1455260520659039</v>
      </c>
      <c r="N4" s="92">
        <v>85980</v>
      </c>
      <c r="O4" s="91">
        <f t="shared" si="5"/>
        <v>1.3690662054494185</v>
      </c>
      <c r="P4" s="92">
        <v>85980</v>
      </c>
      <c r="Q4" s="91">
        <f t="shared" si="6"/>
        <v>1.2378005099772653</v>
      </c>
      <c r="R4" s="92">
        <v>55980</v>
      </c>
      <c r="S4" s="91">
        <f t="shared" si="7"/>
        <v>0.65389396895533836</v>
      </c>
      <c r="T4" s="92">
        <v>40980</v>
      </c>
      <c r="U4" s="91">
        <f t="shared" si="8"/>
        <v>0.50885770014200338</v>
      </c>
      <c r="V4" s="92">
        <v>55000</v>
      </c>
      <c r="W4" s="91">
        <f t="shared" si="9"/>
        <v>0.78960976910948966</v>
      </c>
      <c r="X4" s="92">
        <v>66000</v>
      </c>
      <c r="Y4" s="91">
        <f t="shared" si="10"/>
        <v>0.80125024174083992</v>
      </c>
      <c r="Z4" s="92">
        <v>41450</v>
      </c>
      <c r="AA4" s="91">
        <f t="shared" si="11"/>
        <v>0.43885760653519856</v>
      </c>
      <c r="AB4" s="92">
        <v>36450</v>
      </c>
      <c r="AC4" s="91">
        <f t="shared" si="12"/>
        <v>0.35751434838964063</v>
      </c>
      <c r="AD4" s="92">
        <v>65658</v>
      </c>
      <c r="AE4" s="91">
        <f t="shared" si="13"/>
        <v>0.7661545861396476</v>
      </c>
      <c r="AF4" s="92">
        <v>74079</v>
      </c>
      <c r="AG4" s="91">
        <f t="shared" si="14"/>
        <v>0.79665435069159207</v>
      </c>
      <c r="AH4" s="92">
        <v>52476</v>
      </c>
      <c r="AI4" s="91">
        <f t="shared" si="15"/>
        <v>0.44309737528387033</v>
      </c>
      <c r="AJ4" s="92">
        <v>53993</v>
      </c>
      <c r="AK4" s="91">
        <f t="shared" si="16"/>
        <v>0.14897951666158737</v>
      </c>
      <c r="AL4" s="92">
        <v>5603</v>
      </c>
      <c r="AM4" s="91">
        <f t="shared" si="17"/>
        <v>1.4155889465216367E-2</v>
      </c>
      <c r="AN4" s="92">
        <v>4391</v>
      </c>
      <c r="AO4" s="91">
        <f t="shared" si="18"/>
        <v>1.0966500326010504E-2</v>
      </c>
    </row>
    <row r="5" spans="1:41" x14ac:dyDescent="0.25">
      <c r="A5" s="205" t="s">
        <v>97</v>
      </c>
      <c r="B5" s="98">
        <v>176006</v>
      </c>
      <c r="C5" s="93">
        <f>(B5/$B$11)*100</f>
        <v>3.472927088381403</v>
      </c>
      <c r="D5" s="81">
        <v>1640569</v>
      </c>
      <c r="E5" s="93">
        <f t="shared" si="0"/>
        <v>25.663660471146532</v>
      </c>
      <c r="F5" s="81">
        <v>1647849</v>
      </c>
      <c r="G5" s="93">
        <f t="shared" si="1"/>
        <v>25.777542574386285</v>
      </c>
      <c r="H5" s="81">
        <v>1296585</v>
      </c>
      <c r="I5" s="93">
        <f t="shared" si="2"/>
        <v>21.516297547651366</v>
      </c>
      <c r="J5" s="97">
        <f>1995546+1880</f>
        <v>1997426</v>
      </c>
      <c r="K5" s="91">
        <f t="shared" si="3"/>
        <v>28.206391162507877</v>
      </c>
      <c r="L5" s="97">
        <f>1872536+925</f>
        <v>1873461</v>
      </c>
      <c r="M5" s="91">
        <f t="shared" si="4"/>
        <v>27.025883502240806</v>
      </c>
      <c r="N5" s="97">
        <f>1507801+605</f>
        <v>1508406</v>
      </c>
      <c r="O5" s="91">
        <f t="shared" si="5"/>
        <v>24.018465674542167</v>
      </c>
      <c r="P5" s="97">
        <f>1857309+435</f>
        <v>1857744</v>
      </c>
      <c r="Q5" s="91">
        <f t="shared" si="6"/>
        <v>26.744783328764882</v>
      </c>
      <c r="R5" s="92">
        <v>3199577</v>
      </c>
      <c r="S5" s="91">
        <f t="shared" si="7"/>
        <v>37.373778197717307</v>
      </c>
      <c r="T5" s="92">
        <v>2170452</v>
      </c>
      <c r="U5" s="91">
        <f t="shared" si="8"/>
        <v>26.950981283275048</v>
      </c>
      <c r="V5" s="92">
        <v>591823</v>
      </c>
      <c r="W5" s="91">
        <f t="shared" si="9"/>
        <v>8.4965313160670082</v>
      </c>
      <c r="X5" s="92">
        <v>701761</v>
      </c>
      <c r="Y5" s="91">
        <f t="shared" si="10"/>
        <v>8.5194874377923284</v>
      </c>
      <c r="Z5" s="92">
        <v>1327707</v>
      </c>
      <c r="AA5" s="91">
        <f t="shared" si="11"/>
        <v>14.057281452352926</v>
      </c>
      <c r="AB5" s="92">
        <v>1635206</v>
      </c>
      <c r="AC5" s="91">
        <f t="shared" si="12"/>
        <v>16.038672361394532</v>
      </c>
      <c r="AD5" s="92">
        <v>792933</v>
      </c>
      <c r="AE5" s="91">
        <f t="shared" si="13"/>
        <v>9.2526311257039389</v>
      </c>
      <c r="AF5" s="92">
        <v>606358</v>
      </c>
      <c r="AG5" s="91">
        <f t="shared" si="14"/>
        <v>6.5208458372366298</v>
      </c>
      <c r="AH5" s="177">
        <v>1713522</v>
      </c>
      <c r="AI5" s="91">
        <f t="shared" si="15"/>
        <v>14.4686542551103</v>
      </c>
      <c r="AJ5" s="177">
        <v>714227</v>
      </c>
      <c r="AK5" s="91">
        <f t="shared" si="16"/>
        <v>1.9707220055684174</v>
      </c>
      <c r="AL5" s="177">
        <v>1372594</v>
      </c>
      <c r="AM5" s="91">
        <f t="shared" si="17"/>
        <v>3.4678366847437436</v>
      </c>
      <c r="AN5" s="177">
        <v>2501996</v>
      </c>
      <c r="AO5" s="91">
        <f t="shared" si="18"/>
        <v>6.2487223752395753</v>
      </c>
    </row>
    <row r="6" spans="1:41" x14ac:dyDescent="0.25">
      <c r="A6" s="205" t="s">
        <v>96</v>
      </c>
      <c r="B6" s="98"/>
      <c r="C6" s="93"/>
      <c r="D6" s="81">
        <v>0</v>
      </c>
      <c r="E6" s="93">
        <f t="shared" si="0"/>
        <v>0</v>
      </c>
      <c r="F6" s="81">
        <v>0</v>
      </c>
      <c r="G6" s="93">
        <f t="shared" si="1"/>
        <v>0</v>
      </c>
      <c r="H6" s="81">
        <v>198587</v>
      </c>
      <c r="I6" s="93">
        <f t="shared" si="2"/>
        <v>3.295470008595998</v>
      </c>
      <c r="J6" s="97">
        <v>198587</v>
      </c>
      <c r="K6" s="91">
        <f t="shared" si="3"/>
        <v>2.8043204613282051</v>
      </c>
      <c r="L6" s="97">
        <v>153000</v>
      </c>
      <c r="M6" s="91">
        <f t="shared" si="4"/>
        <v>2.2071237009165623</v>
      </c>
      <c r="N6" s="97">
        <v>198587</v>
      </c>
      <c r="O6" s="91">
        <f t="shared" si="5"/>
        <v>3.1621161961105337</v>
      </c>
      <c r="P6" s="97">
        <v>198587</v>
      </c>
      <c r="Q6" s="91">
        <f t="shared" si="6"/>
        <v>2.8589333551390461</v>
      </c>
      <c r="R6" s="92">
        <v>207979</v>
      </c>
      <c r="S6" s="91">
        <f t="shared" si="7"/>
        <v>2.4293714499707453</v>
      </c>
      <c r="T6" s="92">
        <v>208810</v>
      </c>
      <c r="U6" s="91">
        <f t="shared" si="8"/>
        <v>2.5928398332516278</v>
      </c>
      <c r="V6" s="92">
        <v>209438</v>
      </c>
      <c r="W6" s="91">
        <f t="shared" si="9"/>
        <v>3.0068052876864231</v>
      </c>
      <c r="X6" s="92">
        <v>210904</v>
      </c>
      <c r="Y6" s="91">
        <f t="shared" si="10"/>
        <v>2.5604072876380322</v>
      </c>
      <c r="Z6" s="92">
        <v>216176</v>
      </c>
      <c r="AA6" s="91">
        <f t="shared" si="11"/>
        <v>2.2887932919264919</v>
      </c>
      <c r="AB6" s="92">
        <v>312465</v>
      </c>
      <c r="AC6" s="91">
        <f t="shared" si="12"/>
        <v>3.0647660046521001</v>
      </c>
      <c r="AD6" s="92">
        <v>321214</v>
      </c>
      <c r="AE6" s="91">
        <f t="shared" si="13"/>
        <v>3.7482040152344083</v>
      </c>
      <c r="AF6" s="92">
        <v>331493</v>
      </c>
      <c r="AG6" s="91">
        <f t="shared" si="14"/>
        <v>3.5649150322467618</v>
      </c>
      <c r="AH6" s="177">
        <v>344090</v>
      </c>
      <c r="AI6" s="91">
        <f t="shared" si="15"/>
        <v>2.9054305942035779</v>
      </c>
      <c r="AJ6" s="177">
        <v>396047</v>
      </c>
      <c r="AK6" s="91">
        <f t="shared" si="16"/>
        <v>1.0927877805506583</v>
      </c>
      <c r="AL6" s="177">
        <v>438424</v>
      </c>
      <c r="AM6" s="91">
        <f t="shared" si="17"/>
        <v>1.1076711909509227</v>
      </c>
      <c r="AN6" s="177">
        <v>448946</v>
      </c>
      <c r="AO6" s="91">
        <f t="shared" si="18"/>
        <v>1.1212403678800071</v>
      </c>
    </row>
    <row r="7" spans="1:41" ht="31.5" x14ac:dyDescent="0.25">
      <c r="A7" s="206" t="s">
        <v>95</v>
      </c>
      <c r="B7" s="96">
        <v>124479</v>
      </c>
      <c r="C7" s="93">
        <f>(B7/$B$11)*100</f>
        <v>2.4562031466803895</v>
      </c>
      <c r="D7" s="94">
        <v>122010</v>
      </c>
      <c r="E7" s="93">
        <f t="shared" si="0"/>
        <v>1.9086202494894078</v>
      </c>
      <c r="F7" s="94">
        <v>129223</v>
      </c>
      <c r="G7" s="93">
        <f t="shared" si="1"/>
        <v>2.0214542619438549</v>
      </c>
      <c r="H7" s="94">
        <v>128864</v>
      </c>
      <c r="I7" s="93">
        <f t="shared" si="2"/>
        <v>2.1384453523529472</v>
      </c>
      <c r="J7" s="92">
        <v>117892</v>
      </c>
      <c r="K7" s="91">
        <f t="shared" si="3"/>
        <v>1.6647965265949169</v>
      </c>
      <c r="L7" s="92">
        <v>113129</v>
      </c>
      <c r="M7" s="91">
        <f t="shared" si="4"/>
        <v>1.6319588049737894</v>
      </c>
      <c r="N7" s="92">
        <v>0</v>
      </c>
      <c r="O7" s="91">
        <f t="shared" si="5"/>
        <v>0</v>
      </c>
      <c r="P7" s="92">
        <v>113129</v>
      </c>
      <c r="Q7" s="91">
        <f t="shared" si="6"/>
        <v>1.6286477540499888</v>
      </c>
      <c r="R7" s="92">
        <v>114252</v>
      </c>
      <c r="S7" s="91">
        <f t="shared" si="7"/>
        <v>1.3345604455356435</v>
      </c>
      <c r="T7" s="92">
        <v>116831</v>
      </c>
      <c r="U7" s="91">
        <f t="shared" si="8"/>
        <v>1.450716299787467</v>
      </c>
      <c r="V7" s="92">
        <v>123989</v>
      </c>
      <c r="W7" s="91">
        <f t="shared" si="9"/>
        <v>1.7800531938566635</v>
      </c>
      <c r="X7" s="92">
        <v>130188</v>
      </c>
      <c r="Y7" s="91">
        <f t="shared" si="10"/>
        <v>1.5805025222993405</v>
      </c>
      <c r="Z7" s="92">
        <v>143207</v>
      </c>
      <c r="AA7" s="91">
        <f t="shared" si="11"/>
        <v>1.5162239145738523</v>
      </c>
      <c r="AB7" s="92">
        <v>156273</v>
      </c>
      <c r="AC7" s="91">
        <f t="shared" si="12"/>
        <v>1.5327802404909276</v>
      </c>
      <c r="AD7" s="92">
        <v>171417</v>
      </c>
      <c r="AE7" s="91">
        <f t="shared" si="13"/>
        <v>2.0002424790931799</v>
      </c>
      <c r="AF7" s="92">
        <v>171417</v>
      </c>
      <c r="AG7" s="91">
        <f t="shared" si="14"/>
        <v>1.8434387455621786</v>
      </c>
      <c r="AH7" s="177">
        <v>195368</v>
      </c>
      <c r="AI7" s="91">
        <f t="shared" si="15"/>
        <v>1.6496502784979643</v>
      </c>
      <c r="AJ7" s="177">
        <v>200411</v>
      </c>
      <c r="AK7" s="91">
        <f t="shared" si="16"/>
        <v>0.55298157008622206</v>
      </c>
      <c r="AL7" s="177">
        <v>230958</v>
      </c>
      <c r="AM7" s="91">
        <f t="shared" si="17"/>
        <v>0.58351167572861706</v>
      </c>
      <c r="AN7" s="177">
        <v>227797</v>
      </c>
      <c r="AO7" s="91">
        <f t="shared" si="18"/>
        <v>0.56892185715422794</v>
      </c>
    </row>
    <row r="8" spans="1:41" x14ac:dyDescent="0.25">
      <c r="A8" s="206" t="s">
        <v>94</v>
      </c>
      <c r="B8" s="94">
        <v>473850</v>
      </c>
      <c r="C8" s="93">
        <f>(B8/$B$11)*100</f>
        <v>9.3499454611179598</v>
      </c>
      <c r="D8" s="94">
        <v>163000</v>
      </c>
      <c r="E8" s="93">
        <f t="shared" si="0"/>
        <v>2.5498328060550239</v>
      </c>
      <c r="F8" s="94">
        <v>321316</v>
      </c>
      <c r="G8" s="93">
        <f t="shared" si="1"/>
        <v>5.0263931160145772</v>
      </c>
      <c r="H8" s="94">
        <v>65240</v>
      </c>
      <c r="I8" s="93">
        <f t="shared" si="2"/>
        <v>1.0826311055648301</v>
      </c>
      <c r="J8" s="92">
        <v>0</v>
      </c>
      <c r="K8" s="91">
        <f>(J8/$H$11)*100</f>
        <v>0</v>
      </c>
      <c r="L8" s="92"/>
      <c r="M8" s="91">
        <f>(L8/$H$11)*100</f>
        <v>0</v>
      </c>
      <c r="N8" s="92"/>
      <c r="O8" s="91">
        <f t="shared" si="5"/>
        <v>0</v>
      </c>
      <c r="P8" s="92"/>
      <c r="Q8" s="91">
        <f t="shared" si="6"/>
        <v>0</v>
      </c>
      <c r="R8" s="92">
        <v>43646</v>
      </c>
      <c r="S8" s="91">
        <f t="shared" si="7"/>
        <v>0.50982236814978021</v>
      </c>
      <c r="T8" s="92">
        <v>44918</v>
      </c>
      <c r="U8" s="91">
        <f t="shared" si="8"/>
        <v>0.55775671486038325</v>
      </c>
      <c r="V8" s="92">
        <v>49096</v>
      </c>
      <c r="W8" s="91">
        <f t="shared" si="9"/>
        <v>0.70484874953090004</v>
      </c>
      <c r="X8" s="92">
        <v>88104</v>
      </c>
      <c r="Y8" s="91">
        <f t="shared" si="10"/>
        <v>1.0695962317929539</v>
      </c>
      <c r="Z8" s="92">
        <v>122726</v>
      </c>
      <c r="AA8" s="91">
        <f t="shared" si="11"/>
        <v>1.2993784950455676</v>
      </c>
      <c r="AB8" s="92">
        <v>129449</v>
      </c>
      <c r="AC8" s="91">
        <f t="shared" si="12"/>
        <v>1.2696810667953522</v>
      </c>
      <c r="AD8" s="92">
        <v>329892</v>
      </c>
      <c r="AE8" s="91">
        <f t="shared" si="13"/>
        <v>3.849466458478489</v>
      </c>
      <c r="AF8" s="92">
        <v>233717</v>
      </c>
      <c r="AG8" s="91">
        <f t="shared" si="14"/>
        <v>2.5134203334357483</v>
      </c>
      <c r="AH8" s="177">
        <v>201053</v>
      </c>
      <c r="AI8" s="91">
        <f t="shared" si="15"/>
        <v>1.6976533385347203</v>
      </c>
      <c r="AJ8" s="177">
        <f>24147445-23978940</f>
        <v>168505</v>
      </c>
      <c r="AK8" s="91">
        <f t="shared" si="16"/>
        <v>0.46494533467413884</v>
      </c>
      <c r="AL8" s="177">
        <v>235220</v>
      </c>
      <c r="AM8" s="91">
        <f t="shared" si="17"/>
        <v>0.59427955024240475</v>
      </c>
      <c r="AN8" s="177">
        <v>233425</v>
      </c>
      <c r="AO8" s="91">
        <f t="shared" si="18"/>
        <v>0.58297775873354629</v>
      </c>
    </row>
    <row r="9" spans="1:41" x14ac:dyDescent="0.25">
      <c r="A9" s="220" t="s">
        <v>286</v>
      </c>
      <c r="B9" s="221"/>
      <c r="C9" s="222"/>
      <c r="D9" s="221"/>
      <c r="E9" s="222"/>
      <c r="F9" s="221"/>
      <c r="G9" s="222"/>
      <c r="H9" s="221"/>
      <c r="I9" s="222"/>
      <c r="J9" s="223"/>
      <c r="K9" s="224"/>
      <c r="L9" s="223"/>
      <c r="M9" s="224"/>
      <c r="N9" s="223"/>
      <c r="O9" s="224"/>
      <c r="P9" s="223"/>
      <c r="Q9" s="224"/>
      <c r="R9" s="223"/>
      <c r="S9" s="224"/>
      <c r="T9" s="223"/>
      <c r="U9" s="224"/>
      <c r="V9" s="223"/>
      <c r="W9" s="224"/>
      <c r="X9" s="223"/>
      <c r="Y9" s="224"/>
      <c r="Z9" s="223"/>
      <c r="AA9" s="224"/>
      <c r="AB9" s="223"/>
      <c r="AC9" s="224"/>
      <c r="AD9" s="223"/>
      <c r="AE9" s="224"/>
      <c r="AF9" s="223"/>
      <c r="AG9" s="224"/>
      <c r="AH9" s="225"/>
      <c r="AI9" s="224"/>
      <c r="AJ9" s="225">
        <v>23978940</v>
      </c>
      <c r="AK9" s="224">
        <f t="shared" si="16"/>
        <v>66.163593266853184</v>
      </c>
      <c r="AL9" s="225">
        <v>25692457</v>
      </c>
      <c r="AM9" s="91">
        <f t="shared" si="17"/>
        <v>64.911579757598531</v>
      </c>
      <c r="AN9" s="225">
        <v>23090858</v>
      </c>
      <c r="AO9" s="91">
        <f t="shared" si="18"/>
        <v>57.669301249114604</v>
      </c>
    </row>
    <row r="10" spans="1:41" x14ac:dyDescent="0.25">
      <c r="B10" s="90"/>
      <c r="D10" s="90"/>
      <c r="F10" s="90"/>
      <c r="H10" s="90"/>
      <c r="J10" s="90"/>
      <c r="L10" s="90"/>
      <c r="N10" s="90"/>
      <c r="P10" s="90"/>
      <c r="R10" s="90"/>
      <c r="T10" s="90"/>
      <c r="V10" s="90"/>
      <c r="X10" s="90"/>
      <c r="Z10" s="90"/>
      <c r="AB10" s="90"/>
      <c r="AD10" s="90"/>
      <c r="AF10" s="90"/>
      <c r="AH10" s="90"/>
      <c r="AJ10" s="90"/>
      <c r="AL10" s="90"/>
      <c r="AN10" s="90"/>
    </row>
    <row r="11" spans="1:41" x14ac:dyDescent="0.25">
      <c r="A11" s="89" t="s">
        <v>93</v>
      </c>
      <c r="B11" s="88">
        <f t="shared" ref="B11:Y11" si="19">SUM(B2:B10)</f>
        <v>5067944</v>
      </c>
      <c r="C11" s="87">
        <f t="shared" si="19"/>
        <v>100</v>
      </c>
      <c r="D11" s="88">
        <f t="shared" si="19"/>
        <v>6392576</v>
      </c>
      <c r="E11" s="87">
        <f t="shared" si="19"/>
        <v>100</v>
      </c>
      <c r="F11" s="88">
        <f t="shared" si="19"/>
        <v>6873083</v>
      </c>
      <c r="G11" s="87">
        <f t="shared" si="19"/>
        <v>107.51664117876737</v>
      </c>
      <c r="H11" s="88">
        <f t="shared" si="19"/>
        <v>6026060</v>
      </c>
      <c r="I11" s="87">
        <f t="shared" si="19"/>
        <v>100</v>
      </c>
      <c r="J11" s="86">
        <f t="shared" si="19"/>
        <v>7081466</v>
      </c>
      <c r="K11" s="85">
        <f t="shared" si="19"/>
        <v>99.999999999999972</v>
      </c>
      <c r="L11" s="86">
        <f t="shared" si="19"/>
        <v>6932099</v>
      </c>
      <c r="M11" s="85">
        <f t="shared" si="19"/>
        <v>100.00000000000001</v>
      </c>
      <c r="N11" s="86">
        <f t="shared" si="19"/>
        <v>6280193</v>
      </c>
      <c r="O11" s="85">
        <f t="shared" si="19"/>
        <v>100</v>
      </c>
      <c r="P11" s="86">
        <f t="shared" si="19"/>
        <v>6946192</v>
      </c>
      <c r="Q11" s="85">
        <f t="shared" si="19"/>
        <v>100</v>
      </c>
      <c r="R11" s="86">
        <f t="shared" si="19"/>
        <v>8561021</v>
      </c>
      <c r="S11" s="85">
        <f t="shared" si="19"/>
        <v>100</v>
      </c>
      <c r="T11" s="86">
        <f t="shared" si="19"/>
        <v>8053332</v>
      </c>
      <c r="U11" s="85">
        <f t="shared" si="19"/>
        <v>100.00000000000003</v>
      </c>
      <c r="V11" s="86">
        <f t="shared" si="19"/>
        <v>6965466</v>
      </c>
      <c r="W11" s="85">
        <f t="shared" si="19"/>
        <v>99.999999999999986</v>
      </c>
      <c r="X11" s="86">
        <f t="shared" si="19"/>
        <v>8237127</v>
      </c>
      <c r="Y11" s="85">
        <f t="shared" si="19"/>
        <v>100</v>
      </c>
      <c r="Z11" s="86">
        <f t="shared" ref="Z11:AE11" si="20">SUM(Z2:Z10)</f>
        <v>9444977</v>
      </c>
      <c r="AA11" s="85">
        <f t="shared" si="20"/>
        <v>100</v>
      </c>
      <c r="AB11" s="86">
        <f t="shared" si="20"/>
        <v>10195395</v>
      </c>
      <c r="AC11" s="85">
        <f t="shared" si="20"/>
        <v>100.00000000000001</v>
      </c>
      <c r="AD11" s="86">
        <f t="shared" si="20"/>
        <v>8569811</v>
      </c>
      <c r="AE11" s="85">
        <f t="shared" si="20"/>
        <v>100.00000000000001</v>
      </c>
      <c r="AF11" s="86">
        <f t="shared" ref="AF11:AG11" si="21">SUM(AF2:AF10)</f>
        <v>9298763</v>
      </c>
      <c r="AG11" s="85">
        <f t="shared" si="21"/>
        <v>100</v>
      </c>
      <c r="AH11" s="86">
        <f t="shared" ref="AH11:AI11" si="22">SUM(AH2:AH10)</f>
        <v>11842995</v>
      </c>
      <c r="AI11" s="85">
        <f t="shared" si="22"/>
        <v>99.999999999999986</v>
      </c>
      <c r="AJ11" s="86">
        <f t="shared" ref="AJ11:AK11" si="23">SUM(AJ2:AJ10)</f>
        <v>36241895</v>
      </c>
      <c r="AK11" s="85">
        <f t="shared" si="23"/>
        <v>100</v>
      </c>
      <c r="AL11" s="86">
        <f t="shared" ref="AL11:AM11" si="24">SUM(AL2:AL10)</f>
        <v>39580699</v>
      </c>
      <c r="AM11" s="85">
        <f t="shared" si="24"/>
        <v>100</v>
      </c>
      <c r="AN11" s="86">
        <f t="shared" ref="AN11:AO11" si="25">SUM(AN2:AN10)</f>
        <v>40040121</v>
      </c>
      <c r="AO11" s="85">
        <f t="shared" si="25"/>
        <v>100</v>
      </c>
    </row>
    <row r="12" spans="1:41" x14ac:dyDescent="0.25">
      <c r="B12" s="64">
        <v>4697998</v>
      </c>
    </row>
    <row r="13" spans="1:41" x14ac:dyDescent="0.25">
      <c r="B13" s="44">
        <f>B12-B11</f>
        <v>-369946</v>
      </c>
    </row>
    <row r="14" spans="1:41" x14ac:dyDescent="0.25">
      <c r="D14" s="44">
        <f>D7+D5+D8</f>
        <v>1925579</v>
      </c>
      <c r="E14" s="44"/>
      <c r="F14" s="44"/>
      <c r="G14" s="44"/>
      <c r="H14" s="44">
        <f>H7+H5+H8</f>
        <v>1490689</v>
      </c>
      <c r="J14" s="44">
        <f>J7+J5+J8</f>
        <v>2115318</v>
      </c>
      <c r="L14" s="44">
        <f>L7+L5+L8</f>
        <v>1986590</v>
      </c>
      <c r="N14" s="44">
        <f>N7+N5+N8</f>
        <v>1508406</v>
      </c>
      <c r="P14" s="44">
        <f>P5+P6+P7+P8</f>
        <v>2169460</v>
      </c>
      <c r="R14" s="44">
        <f>R5+R6+R7+R8</f>
        <v>3565454</v>
      </c>
      <c r="T14" s="44">
        <f>T5+T6+T7+T8</f>
        <v>2541011</v>
      </c>
      <c r="V14" s="44">
        <f>V5+V6+V7+V8</f>
        <v>974346</v>
      </c>
      <c r="X14" s="44">
        <f>X5+X6+X7+X8</f>
        <v>1130957</v>
      </c>
      <c r="Z14" s="44">
        <f>Z5+Z6+Z7+Z8</f>
        <v>1809816</v>
      </c>
      <c r="AB14" s="44">
        <f>AB5+AB6+AB7+AB8</f>
        <v>2233393</v>
      </c>
      <c r="AD14" s="44">
        <f>AD5+AD6+AD7+AD8</f>
        <v>1615456</v>
      </c>
      <c r="AF14" s="44">
        <f>AF5+AF6+AF7+AF8</f>
        <v>1342985</v>
      </c>
      <c r="AH14" s="44">
        <f>AH5+AH6+AH7+AH8</f>
        <v>2454033</v>
      </c>
      <c r="AJ14" s="44">
        <f>AJ5+AJ6+AJ7+AJ8+AJ9</f>
        <v>25458130</v>
      </c>
      <c r="AL14" s="44">
        <f>AL5+AL6+AL7+AL8+AL9</f>
        <v>27969653</v>
      </c>
      <c r="AN14" s="44">
        <f>AN5+AN6+AN7+AN8+AN9</f>
        <v>26503022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AO34"/>
  <sheetViews>
    <sheetView workbookViewId="0">
      <selection activeCell="AL36" sqref="AL36"/>
    </sheetView>
  </sheetViews>
  <sheetFormatPr defaultColWidth="10.28515625" defaultRowHeight="15.75" x14ac:dyDescent="0.25"/>
  <cols>
    <col min="1" max="1" width="48.7109375" style="64" customWidth="1"/>
    <col min="2" max="2" width="18.42578125" style="64" hidden="1" customWidth="1"/>
    <col min="3" max="3" width="10.28515625" style="64" hidden="1" customWidth="1"/>
    <col min="4" max="4" width="17.7109375" style="64" hidden="1" customWidth="1"/>
    <col min="5" max="5" width="15" style="64" hidden="1" customWidth="1"/>
    <col min="6" max="6" width="17.28515625" style="64" hidden="1" customWidth="1"/>
    <col min="7" max="7" width="10.28515625" style="64" hidden="1" customWidth="1"/>
    <col min="8" max="8" width="17.28515625" style="103" hidden="1" customWidth="1"/>
    <col min="9" max="9" width="10.28515625" style="64" hidden="1" customWidth="1"/>
    <col min="10" max="10" width="17.28515625" style="103" hidden="1" customWidth="1"/>
    <col min="11" max="11" width="10.28515625" style="64" hidden="1" customWidth="1"/>
    <col min="12" max="12" width="17.28515625" style="103" hidden="1" customWidth="1"/>
    <col min="13" max="13" width="10.28515625" style="64" hidden="1" customWidth="1"/>
    <col min="14" max="14" width="17.28515625" style="103" hidden="1" customWidth="1"/>
    <col min="15" max="15" width="10.28515625" style="64" hidden="1" customWidth="1"/>
    <col min="16" max="16" width="17.28515625" style="103" hidden="1" customWidth="1"/>
    <col min="17" max="17" width="0" style="64" hidden="1" customWidth="1"/>
    <col min="18" max="18" width="17.28515625" style="103" hidden="1" customWidth="1"/>
    <col min="19" max="19" width="11.5703125" style="64" hidden="1" customWidth="1"/>
    <col min="20" max="20" width="17.28515625" style="103" hidden="1" customWidth="1"/>
    <col min="21" max="21" width="11.5703125" style="64" hidden="1" customWidth="1"/>
    <col min="22" max="22" width="17.28515625" style="103" hidden="1" customWidth="1"/>
    <col min="23" max="23" width="11.5703125" style="64" hidden="1" customWidth="1"/>
    <col min="24" max="24" width="17.28515625" style="103" hidden="1" customWidth="1"/>
    <col min="25" max="25" width="11.5703125" style="64" hidden="1" customWidth="1"/>
    <col min="26" max="26" width="17.28515625" style="103" hidden="1" customWidth="1"/>
    <col min="27" max="27" width="11.5703125" style="64" hidden="1" customWidth="1"/>
    <col min="28" max="28" width="17.28515625" style="103" hidden="1" customWidth="1"/>
    <col min="29" max="29" width="11.5703125" style="64" hidden="1" customWidth="1"/>
    <col min="30" max="30" width="17.28515625" style="103" hidden="1" customWidth="1"/>
    <col min="31" max="31" width="11.5703125" style="64" hidden="1" customWidth="1"/>
    <col min="32" max="32" width="17.28515625" style="103" customWidth="1"/>
    <col min="33" max="33" width="11.5703125" style="64" customWidth="1"/>
    <col min="34" max="34" width="17.28515625" style="103" customWidth="1"/>
    <col min="35" max="35" width="11.5703125" style="64" customWidth="1"/>
    <col min="36" max="36" width="17.28515625" style="103" customWidth="1"/>
    <col min="37" max="37" width="11.5703125" style="64" customWidth="1"/>
    <col min="38" max="38" width="17.28515625" style="64" customWidth="1"/>
    <col min="39" max="39" width="11.5703125" style="64" customWidth="1"/>
    <col min="40" max="40" width="17.28515625" style="64" customWidth="1"/>
    <col min="41" max="41" width="11.5703125" style="64" customWidth="1"/>
    <col min="42" max="16384" width="10.28515625" style="64"/>
  </cols>
  <sheetData>
    <row r="1" spans="1:41" ht="35.25" customHeight="1" x14ac:dyDescent="0.25">
      <c r="A1" s="102" t="s">
        <v>124</v>
      </c>
      <c r="B1" s="101" t="s">
        <v>109</v>
      </c>
      <c r="C1" s="101"/>
      <c r="D1" s="101" t="s">
        <v>108</v>
      </c>
      <c r="E1" s="101"/>
      <c r="F1" s="101" t="s">
        <v>107</v>
      </c>
      <c r="G1" s="101"/>
      <c r="H1" s="129" t="s">
        <v>106</v>
      </c>
      <c r="I1" s="101"/>
      <c r="J1" s="128" t="s">
        <v>105</v>
      </c>
      <c r="K1" s="100"/>
      <c r="L1" s="128" t="s">
        <v>104</v>
      </c>
      <c r="M1" s="100"/>
      <c r="N1" s="128" t="s">
        <v>103</v>
      </c>
      <c r="O1" s="100"/>
      <c r="P1" s="128" t="s">
        <v>102</v>
      </c>
      <c r="Q1" s="100"/>
      <c r="R1" s="128" t="s">
        <v>101</v>
      </c>
      <c r="S1" s="100"/>
      <c r="T1" s="128" t="s">
        <v>100</v>
      </c>
      <c r="U1" s="100"/>
      <c r="V1" s="128" t="s">
        <v>99</v>
      </c>
      <c r="W1" s="100"/>
      <c r="X1" s="128" t="s">
        <v>98</v>
      </c>
      <c r="Y1" s="100"/>
      <c r="Z1" s="128" t="s">
        <v>128</v>
      </c>
      <c r="AA1" s="100"/>
      <c r="AB1" s="128" t="s">
        <v>165</v>
      </c>
      <c r="AC1" s="100"/>
      <c r="AD1" s="128" t="s">
        <v>186</v>
      </c>
      <c r="AE1" s="100"/>
      <c r="AF1" s="128" t="s">
        <v>200</v>
      </c>
      <c r="AG1" s="100"/>
      <c r="AH1" s="128" t="s">
        <v>244</v>
      </c>
      <c r="AI1" s="100"/>
      <c r="AJ1" s="128" t="s">
        <v>281</v>
      </c>
      <c r="AK1" s="100"/>
      <c r="AL1" s="128" t="s">
        <v>383</v>
      </c>
      <c r="AM1" s="100"/>
      <c r="AN1" s="128" t="s">
        <v>833</v>
      </c>
      <c r="AO1" s="100"/>
    </row>
    <row r="2" spans="1:41" x14ac:dyDescent="0.25">
      <c r="A2" s="95" t="s">
        <v>123</v>
      </c>
      <c r="B2" s="94">
        <v>33878</v>
      </c>
      <c r="C2" s="93">
        <f>(B2/$B$15)*100</f>
        <v>0.63705070982319489</v>
      </c>
      <c r="D2" s="94">
        <v>39564</v>
      </c>
      <c r="E2" s="93">
        <f>(D2/$D$15)*100</f>
        <v>0.52307207405401746</v>
      </c>
      <c r="F2" s="94">
        <v>42663</v>
      </c>
      <c r="G2" s="93">
        <f>(F2/$D$15)*100</f>
        <v>0.56404367342449069</v>
      </c>
      <c r="H2" s="125">
        <v>40336</v>
      </c>
      <c r="I2" s="93">
        <f>(H2/$H$15)*100</f>
        <v>0.54301439763580883</v>
      </c>
      <c r="J2" s="124">
        <v>40321</v>
      </c>
      <c r="K2" s="91">
        <f>(J2/$J$15)*100</f>
        <v>0.4855577254448698</v>
      </c>
      <c r="L2" s="124">
        <v>40362</v>
      </c>
      <c r="M2" s="91">
        <f>(L2/$L$15)*100</f>
        <v>0.44750190228776782</v>
      </c>
      <c r="N2" s="124">
        <v>40362</v>
      </c>
      <c r="O2" s="91">
        <f>(N2/$N$15)*100</f>
        <v>0.53042833513945131</v>
      </c>
      <c r="P2" s="124">
        <v>0</v>
      </c>
      <c r="Q2" s="91">
        <f>(P2/$P$15)*100</f>
        <v>0</v>
      </c>
      <c r="R2" s="124"/>
      <c r="S2" s="91">
        <f>(R2/$R$15)*100</f>
        <v>0</v>
      </c>
      <c r="T2" s="124"/>
      <c r="U2" s="91">
        <f>(T2/$T$15)*100</f>
        <v>0</v>
      </c>
      <c r="V2" s="124"/>
      <c r="W2" s="91">
        <f>(V2/$V$15)*100</f>
        <v>0</v>
      </c>
      <c r="X2" s="124"/>
      <c r="Y2" s="91">
        <f>(X2/$X$15)*100</f>
        <v>0</v>
      </c>
      <c r="Z2" s="124"/>
      <c r="AA2" s="91">
        <f>(Z2/$Z$15)*100</f>
        <v>0</v>
      </c>
      <c r="AB2" s="124"/>
      <c r="AC2" s="91">
        <f>(AB2/$AB$15)*100</f>
        <v>0</v>
      </c>
      <c r="AD2" s="124"/>
      <c r="AE2" s="91">
        <f>(AD2/$AD$15)*100</f>
        <v>0</v>
      </c>
      <c r="AF2" s="124"/>
      <c r="AG2" s="91">
        <f>(AF2/$AF$15)*100</f>
        <v>0</v>
      </c>
      <c r="AH2" s="124"/>
      <c r="AI2" s="91">
        <f>(AH2/$AH$15)*100</f>
        <v>0</v>
      </c>
      <c r="AJ2" s="124"/>
      <c r="AK2" s="91">
        <f>(AJ2/$AJ$15)*100</f>
        <v>0</v>
      </c>
      <c r="AL2" s="124"/>
      <c r="AM2" s="91">
        <f>(AL2/$AL$15)*100</f>
        <v>0</v>
      </c>
      <c r="AN2" s="124"/>
      <c r="AO2" s="91">
        <f t="shared" ref="AO2:AO13" si="0">(AN2/$AN$15)*100</f>
        <v>0</v>
      </c>
    </row>
    <row r="3" spans="1:41" x14ac:dyDescent="0.25">
      <c r="A3" s="95" t="s">
        <v>122</v>
      </c>
      <c r="B3" s="94">
        <v>325186</v>
      </c>
      <c r="C3" s="93">
        <f>(B3/$B$15)*100</f>
        <v>6.1148819919878816</v>
      </c>
      <c r="D3" s="94">
        <v>345169</v>
      </c>
      <c r="E3" s="93">
        <f>(D3/$D$15)*100</f>
        <v>4.563448203648548</v>
      </c>
      <c r="F3" s="94">
        <v>390214</v>
      </c>
      <c r="G3" s="93">
        <f>(F3/$D$15)*100</f>
        <v>5.158984084139985</v>
      </c>
      <c r="H3" s="125">
        <v>376007</v>
      </c>
      <c r="I3" s="93">
        <f>(H3/$H$15)*100</f>
        <v>5.0619103186197822</v>
      </c>
      <c r="J3" s="124">
        <v>368162</v>
      </c>
      <c r="K3" s="91">
        <f>(J3/$J$15)*100</f>
        <v>4.4335185961467758</v>
      </c>
      <c r="L3" s="124">
        <v>380226</v>
      </c>
      <c r="M3" s="91">
        <f>(L3/$L$15)*100</f>
        <v>4.2156448713955896</v>
      </c>
      <c r="N3" s="124">
        <v>371351</v>
      </c>
      <c r="O3" s="91">
        <f>(N3/$N$15)*100</f>
        <v>4.8802114038543776</v>
      </c>
      <c r="P3" s="124">
        <v>454831</v>
      </c>
      <c r="Q3" s="91">
        <f>(P3/$P$15)*100</f>
        <v>5.4940981124928099</v>
      </c>
      <c r="R3" s="124">
        <v>462728</v>
      </c>
      <c r="S3" s="91">
        <f>(R3/$R$15)*100</f>
        <v>4.7720570528993882</v>
      </c>
      <c r="T3" s="124">
        <f>487135+729</f>
        <v>487864</v>
      </c>
      <c r="U3" s="91">
        <f>(T3/$T$15)*100</f>
        <v>7.1607955748037648</v>
      </c>
      <c r="V3" s="124">
        <v>552029</v>
      </c>
      <c r="W3" s="91">
        <f>(V3/$V$15)*100</f>
        <v>6.9997324518191375</v>
      </c>
      <c r="X3" s="124">
        <v>611017</v>
      </c>
      <c r="Y3" s="91">
        <f>(X3/$X$15)*100</f>
        <v>6.5331957301674919</v>
      </c>
      <c r="Z3" s="124">
        <v>630528</v>
      </c>
      <c r="AA3" s="91">
        <f>(Z3/$Z$15)*100</f>
        <v>6.1308153865450867</v>
      </c>
      <c r="AB3" s="124">
        <v>675342</v>
      </c>
      <c r="AC3" s="91">
        <f>(AB3/$AB$15)*100</f>
        <v>6.2601827084725326</v>
      </c>
      <c r="AD3" s="124">
        <v>666171</v>
      </c>
      <c r="AE3" s="91">
        <f>(AD3/$AD$15)*100</f>
        <v>6.7545389801114686</v>
      </c>
      <c r="AF3" s="124">
        <v>696724</v>
      </c>
      <c r="AG3" s="91">
        <f>(AF3/$AF$15)*100</f>
        <v>5.8093461129542456</v>
      </c>
      <c r="AH3" s="124">
        <v>771435</v>
      </c>
      <c r="AI3" s="91">
        <f>(AH3/$AH$15)*100</f>
        <v>5.1801146342141458</v>
      </c>
      <c r="AJ3" s="208">
        <f>820884</f>
        <v>820884</v>
      </c>
      <c r="AK3" s="91">
        <f>(AJ3/$AJ$15)*100</f>
        <v>2.0791899324213374</v>
      </c>
      <c r="AL3" s="208">
        <v>829209</v>
      </c>
      <c r="AM3" s="91">
        <f>(AL3/$AL$15)*100</f>
        <v>1.9409380279398882</v>
      </c>
      <c r="AN3" s="124">
        <v>876809</v>
      </c>
      <c r="AO3" s="91">
        <f t="shared" si="0"/>
        <v>2.0427504037873621</v>
      </c>
    </row>
    <row r="4" spans="1:41" x14ac:dyDescent="0.25">
      <c r="A4" s="95" t="s">
        <v>111</v>
      </c>
      <c r="B4" s="94"/>
      <c r="C4" s="93"/>
      <c r="D4" s="94">
        <v>125289</v>
      </c>
      <c r="E4" s="93">
        <f>(D4/$D$15)*100</f>
        <v>1.6564345639003588</v>
      </c>
      <c r="F4" s="94">
        <v>118503</v>
      </c>
      <c r="G4" s="93">
        <f>(F4/$D$15)*100</f>
        <v>1.5667174702159343</v>
      </c>
      <c r="H4" s="125">
        <v>174848</v>
      </c>
      <c r="I4" s="93">
        <f>(H4/$H$15)*100</f>
        <v>2.3538521766616891</v>
      </c>
      <c r="J4" s="124">
        <v>292666</v>
      </c>
      <c r="K4" s="91">
        <f>(J4/$J$15)*100</f>
        <v>3.5243728398365182</v>
      </c>
      <c r="L4" s="124">
        <v>224176</v>
      </c>
      <c r="M4" s="91">
        <f>(L4/$L$15)*100</f>
        <v>2.4854860127660334</v>
      </c>
      <c r="N4" s="124">
        <v>190510</v>
      </c>
      <c r="O4" s="91">
        <f>(N4/$N$15)*100</f>
        <v>2.5036396146726347</v>
      </c>
      <c r="P4" s="124">
        <f>208012-6000-3000</f>
        <v>199012</v>
      </c>
      <c r="Q4" s="91">
        <f>(P4/$P$15)*100</f>
        <v>2.403951035798833</v>
      </c>
      <c r="R4" s="124">
        <v>224902</v>
      </c>
      <c r="S4" s="91">
        <f>(R4/$R$15)*100</f>
        <v>2.3193867138171411</v>
      </c>
      <c r="T4" s="124">
        <v>284745</v>
      </c>
      <c r="U4" s="91">
        <f>(T4/$T$15)*100</f>
        <v>4.1794449599632228</v>
      </c>
      <c r="V4" s="124">
        <v>215385</v>
      </c>
      <c r="W4" s="91">
        <f>(V4/$V$15)*100</f>
        <v>2.7310836462125447</v>
      </c>
      <c r="X4" s="124">
        <v>230412</v>
      </c>
      <c r="Y4" s="91">
        <f>(X4/$X$15)*100</f>
        <v>2.4636412646118719</v>
      </c>
      <c r="Z4" s="124">
        <v>261042</v>
      </c>
      <c r="AA4" s="91">
        <f>(Z4/$Z$15)*100</f>
        <v>2.5381907070494925</v>
      </c>
      <c r="AB4" s="124">
        <v>287965</v>
      </c>
      <c r="AC4" s="91">
        <f>(AB4/$AB$15)*100</f>
        <v>2.6693342242083165</v>
      </c>
      <c r="AD4" s="124">
        <v>265371</v>
      </c>
      <c r="AE4" s="91">
        <f>(AD4/$AD$15)*100</f>
        <v>2.6906886725647925</v>
      </c>
      <c r="AF4" s="124">
        <v>488995</v>
      </c>
      <c r="AG4" s="91">
        <f>(AF4/$AF$15)*100</f>
        <v>4.0772834041945751</v>
      </c>
      <c r="AH4" s="124">
        <v>510742</v>
      </c>
      <c r="AI4" s="91">
        <f>(AH4/$AH$15)*100</f>
        <v>3.4295852644847606</v>
      </c>
      <c r="AJ4" s="124">
        <v>609156</v>
      </c>
      <c r="AK4" s="91">
        <f>(AJ4/$AJ$15)*100</f>
        <v>1.5429110842385187</v>
      </c>
      <c r="AL4" s="124">
        <v>502486</v>
      </c>
      <c r="AM4" s="91">
        <f>(AL4/$AL$15)*100</f>
        <v>1.1761741441631757</v>
      </c>
      <c r="AN4" s="124">
        <v>598297</v>
      </c>
      <c r="AO4" s="91">
        <f t="shared" si="0"/>
        <v>1.3938855991838215</v>
      </c>
    </row>
    <row r="5" spans="1:41" x14ac:dyDescent="0.25">
      <c r="A5" s="95" t="s">
        <v>284</v>
      </c>
      <c r="B5" s="94">
        <v>1394294</v>
      </c>
      <c r="C5" s="93">
        <f>(B5/$B$15)*100</f>
        <v>26.218666462076325</v>
      </c>
      <c r="D5" s="94">
        <f>1495788+150887</f>
        <v>1646675</v>
      </c>
      <c r="E5" s="93">
        <f>(D5/$D$15)*100</f>
        <v>21.770541591924456</v>
      </c>
      <c r="F5" s="94">
        <f>1712209+262884</f>
        <v>1975093</v>
      </c>
      <c r="G5" s="93">
        <f>(F5/$D$15)*100</f>
        <v>26.112526336052255</v>
      </c>
      <c r="H5" s="125">
        <v>1885784</v>
      </c>
      <c r="I5" s="93">
        <f>(H5/$H$15)*100</f>
        <v>25.386946222512051</v>
      </c>
      <c r="J5" s="124">
        <v>1869609</v>
      </c>
      <c r="K5" s="91">
        <f>(J5/$J$15)*100</f>
        <v>22.514399283531102</v>
      </c>
      <c r="L5" s="124">
        <v>2074408</v>
      </c>
      <c r="M5" s="91">
        <f>(L5/$L$15)*100</f>
        <v>22.999393640576876</v>
      </c>
      <c r="N5" s="124">
        <v>1874367</v>
      </c>
      <c r="O5" s="91">
        <f>(N5/$N$15)*100</f>
        <v>24.632509966065307</v>
      </c>
      <c r="P5" s="124">
        <f>1820014+113000+6000+3000</f>
        <v>1942014</v>
      </c>
      <c r="Q5" s="91">
        <f>(P5/$P$15)*100</f>
        <v>23.45841741621528</v>
      </c>
      <c r="R5" s="124">
        <f>1861624+230600+242000</f>
        <v>2334224</v>
      </c>
      <c r="S5" s="91">
        <f>(R5/$R$15)*100</f>
        <v>24.072565529311003</v>
      </c>
      <c r="T5" s="124">
        <f>1987183+273550+20000</f>
        <v>2280733</v>
      </c>
      <c r="U5" s="91">
        <f>(T5/$T$15)*100</f>
        <v>33.476261363226051</v>
      </c>
      <c r="V5" s="124">
        <v>2620033</v>
      </c>
      <c r="W5" s="91">
        <f>(V5/$V$15)*100</f>
        <v>33.22204089809965</v>
      </c>
      <c r="X5" s="124">
        <v>2943633</v>
      </c>
      <c r="Y5" s="91">
        <f>(X5/$X$15)*100</f>
        <v>31.47429702738242</v>
      </c>
      <c r="Z5" s="124">
        <v>3169508</v>
      </c>
      <c r="AA5" s="91">
        <f>(Z5/$Z$15)*100</f>
        <v>30.818089623581734</v>
      </c>
      <c r="AB5" s="124">
        <v>3473523</v>
      </c>
      <c r="AC5" s="91">
        <f>(AB5/$AB$15)*100</f>
        <v>32.198335986924604</v>
      </c>
      <c r="AD5" s="124">
        <v>3368260</v>
      </c>
      <c r="AE5" s="91">
        <f>(AD5/$AD$15)*100</f>
        <v>34.151957177887141</v>
      </c>
      <c r="AF5" s="124">
        <v>3982397</v>
      </c>
      <c r="AG5" s="91">
        <f>(AF5/$AF$15)*100</f>
        <v>33.205577147034766</v>
      </c>
      <c r="AH5" s="124">
        <v>4672832</v>
      </c>
      <c r="AI5" s="91">
        <f>(AH5/$AH$15)*100</f>
        <v>31.377634442855403</v>
      </c>
      <c r="AJ5" s="208">
        <f>28077007-23976740+605482</f>
        <v>4705749</v>
      </c>
      <c r="AK5" s="91">
        <f>(AJ5/$AJ$15)*100</f>
        <v>11.91903599692743</v>
      </c>
      <c r="AL5" s="208">
        <v>5146132</v>
      </c>
      <c r="AM5" s="91">
        <f>(AL5/$AL$15)*100</f>
        <v>12.045604058323478</v>
      </c>
      <c r="AN5" s="208">
        <f>21612855-AN6</f>
        <v>5472183</v>
      </c>
      <c r="AO5" s="91">
        <f t="shared" si="0"/>
        <v>12.748847277854514</v>
      </c>
    </row>
    <row r="6" spans="1:41" x14ac:dyDescent="0.25">
      <c r="A6" s="95" t="s">
        <v>285</v>
      </c>
      <c r="B6" s="94"/>
      <c r="C6" s="93"/>
      <c r="D6" s="94"/>
      <c r="E6" s="93"/>
      <c r="F6" s="94"/>
      <c r="G6" s="93"/>
      <c r="H6" s="125"/>
      <c r="I6" s="93"/>
      <c r="J6" s="124"/>
      <c r="K6" s="91"/>
      <c r="L6" s="124"/>
      <c r="M6" s="91"/>
      <c r="N6" s="124"/>
      <c r="O6" s="91"/>
      <c r="P6" s="124"/>
      <c r="Q6" s="91"/>
      <c r="R6" s="124"/>
      <c r="S6" s="91"/>
      <c r="T6" s="124"/>
      <c r="U6" s="91"/>
      <c r="V6" s="124"/>
      <c r="W6" s="91"/>
      <c r="X6" s="124"/>
      <c r="Y6" s="91"/>
      <c r="Z6" s="124"/>
      <c r="AA6" s="91"/>
      <c r="AB6" s="124"/>
      <c r="AC6" s="91"/>
      <c r="AD6" s="124"/>
      <c r="AE6" s="91"/>
      <c r="AF6" s="124"/>
      <c r="AG6" s="91"/>
      <c r="AH6" s="124"/>
      <c r="AI6" s="91"/>
      <c r="AJ6" s="208">
        <v>23976740</v>
      </c>
      <c r="AK6" s="91">
        <f>(AJ6/$AJ$15)*100</f>
        <v>60.729891702462204</v>
      </c>
      <c r="AL6" s="208">
        <v>25691957</v>
      </c>
      <c r="AM6" s="91">
        <f>(AL6/$AL$15)*100</f>
        <v>60.137427781773248</v>
      </c>
      <c r="AN6" s="208">
        <f>16140172+500</f>
        <v>16140672</v>
      </c>
      <c r="AO6" s="91">
        <f t="shared" si="0"/>
        <v>37.60381593414229</v>
      </c>
    </row>
    <row r="7" spans="1:41" ht="31.5" x14ac:dyDescent="0.25">
      <c r="A7" s="99" t="s">
        <v>834</v>
      </c>
      <c r="B7" s="426"/>
      <c r="C7" s="427"/>
      <c r="D7" s="426"/>
      <c r="E7" s="427"/>
      <c r="F7" s="426"/>
      <c r="G7" s="427"/>
      <c r="H7" s="428"/>
      <c r="I7" s="427"/>
      <c r="J7" s="429"/>
      <c r="K7" s="430"/>
      <c r="L7" s="429"/>
      <c r="M7" s="430"/>
      <c r="N7" s="429"/>
      <c r="O7" s="430"/>
      <c r="P7" s="429"/>
      <c r="Q7" s="430"/>
      <c r="R7" s="429"/>
      <c r="S7" s="430"/>
      <c r="T7" s="429"/>
      <c r="U7" s="430"/>
      <c r="V7" s="429"/>
      <c r="W7" s="430"/>
      <c r="X7" s="429"/>
      <c r="Y7" s="430"/>
      <c r="Z7" s="429"/>
      <c r="AA7" s="430"/>
      <c r="AB7" s="429"/>
      <c r="AC7" s="430"/>
      <c r="AD7" s="429"/>
      <c r="AE7" s="430"/>
      <c r="AF7" s="429"/>
      <c r="AG7" s="430"/>
      <c r="AH7" s="429"/>
      <c r="AI7" s="430"/>
      <c r="AJ7" s="429"/>
      <c r="AK7" s="430"/>
      <c r="AL7" s="429"/>
      <c r="AM7" s="430"/>
      <c r="AN7" s="431">
        <v>6950186</v>
      </c>
      <c r="AO7" s="91">
        <f t="shared" si="0"/>
        <v>16.192232581893286</v>
      </c>
    </row>
    <row r="8" spans="1:41" x14ac:dyDescent="0.25">
      <c r="A8" s="99" t="s">
        <v>129</v>
      </c>
      <c r="B8" s="94">
        <v>1799286</v>
      </c>
      <c r="C8" s="93">
        <f>(B8/$B$15)*100</f>
        <v>33.834241202991237</v>
      </c>
      <c r="D8" s="94">
        <f>1694248+56311</f>
        <v>1750559</v>
      </c>
      <c r="E8" s="93">
        <f>(D8/$D$15)*100</f>
        <v>23.143982582244636</v>
      </c>
      <c r="F8" s="94">
        <f>1777470+153597</f>
        <v>1931067</v>
      </c>
      <c r="G8" s="93">
        <f>(F8/$D$15)*100</f>
        <v>25.530462562614233</v>
      </c>
      <c r="H8" s="125">
        <v>1988860</v>
      </c>
      <c r="I8" s="93">
        <f t="shared" ref="I8:I13" si="1">(H8/$H$15)*100</f>
        <v>26.774583867561354</v>
      </c>
      <c r="J8" s="124">
        <v>1979289</v>
      </c>
      <c r="K8" s="91">
        <f t="shared" ref="K8:K13" si="2">(J8/$J$15)*100</f>
        <v>23.835199147790256</v>
      </c>
      <c r="L8" s="124">
        <v>2074003</v>
      </c>
      <c r="M8" s="91">
        <f t="shared" ref="M8:M13" si="3">(L8/$L$15)*100</f>
        <v>22.994903321206515</v>
      </c>
      <c r="N8" s="124">
        <v>2033921</v>
      </c>
      <c r="O8" s="91">
        <f t="shared" ref="O8:O13" si="4">(N8/$N$15)*100</f>
        <v>26.729332784182347</v>
      </c>
      <c r="P8" s="124">
        <v>1941642</v>
      </c>
      <c r="Q8" s="91">
        <f t="shared" ref="Q8:Q13" si="5">(P8/$P$15)*100</f>
        <v>23.453923869166271</v>
      </c>
      <c r="R8" s="124">
        <v>1959543</v>
      </c>
      <c r="S8" s="91">
        <f t="shared" ref="S8:S13" si="6">(R8/$R$15)*100</f>
        <v>20.208526377503901</v>
      </c>
      <c r="T8" s="124">
        <v>2082143</v>
      </c>
      <c r="U8" s="91">
        <f t="shared" ref="U8:U13" si="7">(T8/$T$15)*100</f>
        <v>30.561386739969816</v>
      </c>
      <c r="V8" s="124">
        <v>2161804</v>
      </c>
      <c r="W8" s="91">
        <f t="shared" ref="W8:W13" si="8">(V8/$V$15)*100</f>
        <v>27.411693250304637</v>
      </c>
      <c r="X8" s="124">
        <v>2478254</v>
      </c>
      <c r="Y8" s="91">
        <f t="shared" ref="Y8:Y13" si="9">(X8/$X$15)*100</f>
        <v>26.498310932544438</v>
      </c>
      <c r="Z8" s="124">
        <v>2746121</v>
      </c>
      <c r="AA8" s="91">
        <f t="shared" ref="AA8:AA13" si="10">(Z8/$Z$15)*100</f>
        <v>26.701369138427761</v>
      </c>
      <c r="AB8" s="124">
        <v>2862200</v>
      </c>
      <c r="AC8" s="91">
        <f t="shared" ref="AC8:AC13" si="11">(AB8/$AB$15)*100</f>
        <v>26.53158688218722</v>
      </c>
      <c r="AD8" s="124">
        <v>2521387</v>
      </c>
      <c r="AE8" s="91">
        <f t="shared" ref="AE8:AE13" si="12">(AD8/$AD$15)*100</f>
        <v>25.565217902680114</v>
      </c>
      <c r="AF8" s="124">
        <v>2841721</v>
      </c>
      <c r="AG8" s="91">
        <f t="shared" ref="AG8:AG13" si="13">(AF8/$AF$15)*100</f>
        <v>23.694520133439429</v>
      </c>
      <c r="AH8" s="124">
        <v>3634192</v>
      </c>
      <c r="AI8" s="91">
        <f t="shared" ref="AI8:AI13" si="14">(AH8/$AH$15)*100</f>
        <v>24.403262961550844</v>
      </c>
      <c r="AJ8" s="124">
        <v>3520624</v>
      </c>
      <c r="AK8" s="91">
        <f t="shared" ref="AK8:AK13" si="15">(AJ8/$AJ$15)*100</f>
        <v>8.9172720830725645</v>
      </c>
      <c r="AL8" s="124">
        <v>3449933</v>
      </c>
      <c r="AM8" s="91">
        <f t="shared" ref="AM8:AM13" si="16">(AL8/$AL$15)*100</f>
        <v>8.0752936274747888</v>
      </c>
      <c r="AN8" s="208">
        <f>11709723-AN7</f>
        <v>4759537</v>
      </c>
      <c r="AO8" s="91">
        <f t="shared" si="0"/>
        <v>11.08855649131212</v>
      </c>
    </row>
    <row r="9" spans="1:41" ht="31.5" x14ac:dyDescent="0.25">
      <c r="A9" s="99" t="s">
        <v>121</v>
      </c>
      <c r="B9" s="94"/>
      <c r="C9" s="93"/>
      <c r="D9" s="94"/>
      <c r="E9" s="93"/>
      <c r="F9" s="94"/>
      <c r="G9" s="93"/>
      <c r="H9" s="125">
        <v>40000</v>
      </c>
      <c r="I9" s="93">
        <f t="shared" si="1"/>
        <v>0.53849107262575246</v>
      </c>
      <c r="J9" s="124">
        <v>70000</v>
      </c>
      <c r="K9" s="91">
        <f t="shared" si="2"/>
        <v>0.84296125545350775</v>
      </c>
      <c r="L9" s="124">
        <v>50000</v>
      </c>
      <c r="M9" s="91">
        <f t="shared" si="3"/>
        <v>0.55436041609405851</v>
      </c>
      <c r="N9" s="124">
        <v>50000</v>
      </c>
      <c r="O9" s="91">
        <f t="shared" si="4"/>
        <v>0.65708876559567331</v>
      </c>
      <c r="P9" s="124">
        <v>90000</v>
      </c>
      <c r="Q9" s="91">
        <f t="shared" si="5"/>
        <v>1.0871484795986925</v>
      </c>
      <c r="R9" s="124">
        <v>70000</v>
      </c>
      <c r="S9" s="91">
        <f t="shared" si="6"/>
        <v>0.72190140579985906</v>
      </c>
      <c r="T9" s="124">
        <v>70000</v>
      </c>
      <c r="U9" s="91">
        <f t="shared" si="7"/>
        <v>1.0274496380882039</v>
      </c>
      <c r="V9" s="124">
        <v>165800</v>
      </c>
      <c r="W9" s="91">
        <f t="shared" si="8"/>
        <v>2.1023454211855048</v>
      </c>
      <c r="X9" s="124">
        <v>236950</v>
      </c>
      <c r="Y9" s="91">
        <f t="shared" si="9"/>
        <v>2.5335477216889006</v>
      </c>
      <c r="Z9" s="124">
        <v>223958</v>
      </c>
      <c r="AA9" s="91">
        <f t="shared" si="10"/>
        <v>2.1776117037464862</v>
      </c>
      <c r="AB9" s="124">
        <v>267428</v>
      </c>
      <c r="AC9" s="91">
        <f t="shared" si="11"/>
        <v>2.4789634605302089</v>
      </c>
      <c r="AD9" s="124">
        <v>150994</v>
      </c>
      <c r="AE9" s="91">
        <f t="shared" si="12"/>
        <v>1.5309805721998571</v>
      </c>
      <c r="AF9" s="124">
        <v>179892</v>
      </c>
      <c r="AG9" s="91">
        <f t="shared" si="13"/>
        <v>1.499955349538074</v>
      </c>
      <c r="AH9" s="124">
        <v>232505</v>
      </c>
      <c r="AI9" s="91">
        <f t="shared" si="14"/>
        <v>1.5612495583269621</v>
      </c>
      <c r="AJ9" s="124">
        <v>321927</v>
      </c>
      <c r="AK9" s="91">
        <f t="shared" si="15"/>
        <v>0.81539825039177749</v>
      </c>
      <c r="AL9" s="124">
        <v>262082</v>
      </c>
      <c r="AM9" s="91">
        <f t="shared" si="16"/>
        <v>0.61345803077214767</v>
      </c>
      <c r="AN9" s="124">
        <v>313375</v>
      </c>
      <c r="AO9" s="91">
        <f t="shared" si="0"/>
        <v>0.7300870631880656</v>
      </c>
    </row>
    <row r="10" spans="1:41" x14ac:dyDescent="0.25">
      <c r="A10" s="95" t="s">
        <v>120</v>
      </c>
      <c r="B10" s="94">
        <v>625731</v>
      </c>
      <c r="C10" s="93">
        <f>(B10/$B$15)*100</f>
        <v>11.76640822092147</v>
      </c>
      <c r="D10" s="94">
        <v>630375</v>
      </c>
      <c r="E10" s="93">
        <f>(D10/$D$15)*100</f>
        <v>8.3341309948893265</v>
      </c>
      <c r="F10" s="94">
        <v>716272</v>
      </c>
      <c r="G10" s="93">
        <f>(F10/$D$15)*100</f>
        <v>9.4697674812157313</v>
      </c>
      <c r="H10" s="125">
        <v>579775</v>
      </c>
      <c r="I10" s="93">
        <f t="shared" si="1"/>
        <v>7.8050915407898911</v>
      </c>
      <c r="J10" s="124">
        <v>756498</v>
      </c>
      <c r="K10" s="91">
        <f t="shared" si="2"/>
        <v>9.1099786261152538</v>
      </c>
      <c r="L10" s="124">
        <v>587036</v>
      </c>
      <c r="M10" s="91">
        <f t="shared" si="3"/>
        <v>6.5085904244438346</v>
      </c>
      <c r="N10" s="124">
        <v>506722</v>
      </c>
      <c r="O10" s="91">
        <f t="shared" si="4"/>
        <v>6.6592266696034157</v>
      </c>
      <c r="P10" s="124">
        <v>183261</v>
      </c>
      <c r="Q10" s="91">
        <f t="shared" si="5"/>
        <v>2.2136879724415111</v>
      </c>
      <c r="R10" s="124">
        <v>156739</v>
      </c>
      <c r="S10" s="91">
        <f t="shared" si="6"/>
        <v>1.6164300634809157</v>
      </c>
      <c r="T10" s="124">
        <v>441415</v>
      </c>
      <c r="U10" s="91">
        <f t="shared" si="7"/>
        <v>6.4790240285243508</v>
      </c>
      <c r="V10" s="124">
        <v>623094</v>
      </c>
      <c r="W10" s="91">
        <f t="shared" si="8"/>
        <v>7.9008372609659885</v>
      </c>
      <c r="X10" s="124">
        <v>759267</v>
      </c>
      <c r="Y10" s="91">
        <f t="shared" si="9"/>
        <v>8.1183337328700844</v>
      </c>
      <c r="Z10" s="124">
        <v>1148153</v>
      </c>
      <c r="AA10" s="91">
        <f t="shared" si="10"/>
        <v>11.163840588376567</v>
      </c>
      <c r="AB10" s="124">
        <v>1212471</v>
      </c>
      <c r="AC10" s="91">
        <f t="shared" si="11"/>
        <v>11.239179539736014</v>
      </c>
      <c r="AD10" s="124">
        <v>1501472</v>
      </c>
      <c r="AE10" s="91">
        <f t="shared" si="12"/>
        <v>15.223945730969865</v>
      </c>
      <c r="AF10" s="124">
        <v>2293028</v>
      </c>
      <c r="AG10" s="91">
        <f t="shared" si="13"/>
        <v>19.11946954417423</v>
      </c>
      <c r="AH10" s="124">
        <v>2775440</v>
      </c>
      <c r="AI10" s="91">
        <f t="shared" si="14"/>
        <v>18.636822752899867</v>
      </c>
      <c r="AJ10" s="124">
        <v>2983578</v>
      </c>
      <c r="AK10" s="91">
        <f t="shared" si="15"/>
        <v>7.557006032757112</v>
      </c>
      <c r="AL10" s="124">
        <v>2793299</v>
      </c>
      <c r="AM10" s="91">
        <f t="shared" si="16"/>
        <v>6.5383036755588302</v>
      </c>
      <c r="AN10" s="124">
        <v>3754624</v>
      </c>
      <c r="AO10" s="91">
        <f t="shared" si="0"/>
        <v>8.7473551161880412</v>
      </c>
    </row>
    <row r="11" spans="1:41" x14ac:dyDescent="0.25">
      <c r="A11" s="82" t="s">
        <v>119</v>
      </c>
      <c r="B11" s="81">
        <v>385294</v>
      </c>
      <c r="C11" s="93">
        <f>(B11/$B$15)*100</f>
        <v>7.245168433514908</v>
      </c>
      <c r="D11" s="81">
        <v>2490523</v>
      </c>
      <c r="E11" s="93">
        <f>(D11/$D$15)*100</f>
        <v>32.926979857679548</v>
      </c>
      <c r="F11" s="81">
        <v>2137285</v>
      </c>
      <c r="G11" s="93">
        <f>(F11/$D$15)*100</f>
        <v>28.256852133114464</v>
      </c>
      <c r="H11" s="127">
        <v>2314492</v>
      </c>
      <c r="I11" s="93">
        <f t="shared" si="1"/>
        <v>31.15833199159308</v>
      </c>
      <c r="J11" s="126">
        <v>2908422</v>
      </c>
      <c r="K11" s="91">
        <f t="shared" si="2"/>
        <v>35.024100864408595</v>
      </c>
      <c r="L11" s="126">
        <v>3580869</v>
      </c>
      <c r="M11" s="91">
        <f t="shared" si="3"/>
        <v>39.701840576366308</v>
      </c>
      <c r="N11" s="126">
        <v>2533958</v>
      </c>
      <c r="O11" s="91">
        <f t="shared" si="4"/>
        <v>33.300706685825624</v>
      </c>
      <c r="P11" s="126">
        <v>3467778</v>
      </c>
      <c r="Q11" s="91">
        <f t="shared" si="5"/>
        <v>41.888773114286607</v>
      </c>
      <c r="R11" s="126">
        <v>4488479</v>
      </c>
      <c r="S11" s="91">
        <f t="shared" si="6"/>
        <v>46.289132857187795</v>
      </c>
      <c r="T11" s="124">
        <v>1166086</v>
      </c>
      <c r="U11" s="91">
        <f t="shared" si="7"/>
        <v>17.115637695424589</v>
      </c>
      <c r="V11" s="124">
        <v>1548285</v>
      </c>
      <c r="W11" s="91">
        <f t="shared" si="8"/>
        <v>19.632267071412539</v>
      </c>
      <c r="X11" s="124">
        <v>2092965</v>
      </c>
      <c r="Y11" s="91">
        <f t="shared" si="9"/>
        <v>22.378673590734795</v>
      </c>
      <c r="Z11" s="124">
        <v>2105260</v>
      </c>
      <c r="AA11" s="91">
        <f t="shared" si="10"/>
        <v>20.470082852272871</v>
      </c>
      <c r="AB11" s="124">
        <v>2008967</v>
      </c>
      <c r="AC11" s="91">
        <f t="shared" si="11"/>
        <v>18.6224171979411</v>
      </c>
      <c r="AD11" s="124">
        <v>1388913</v>
      </c>
      <c r="AE11" s="91">
        <f t="shared" si="12"/>
        <v>14.082670963586766</v>
      </c>
      <c r="AF11" s="124">
        <v>1510400</v>
      </c>
      <c r="AG11" s="91">
        <f t="shared" si="13"/>
        <v>12.593848308664683</v>
      </c>
      <c r="AH11" s="124">
        <v>2295092</v>
      </c>
      <c r="AI11" s="91">
        <f t="shared" si="14"/>
        <v>15.411330385668023</v>
      </c>
      <c r="AJ11" s="124">
        <v>2542295</v>
      </c>
      <c r="AK11" s="91">
        <f t="shared" si="15"/>
        <v>6.4392949177290628</v>
      </c>
      <c r="AL11" s="124">
        <v>4046977</v>
      </c>
      <c r="AM11" s="91">
        <f t="shared" si="16"/>
        <v>9.4728006539944509</v>
      </c>
      <c r="AN11" s="124">
        <v>4057280</v>
      </c>
      <c r="AO11" s="91">
        <f t="shared" si="0"/>
        <v>9.4524695324504968</v>
      </c>
    </row>
    <row r="12" spans="1:41" hidden="1" x14ac:dyDescent="0.25">
      <c r="A12" s="82" t="s">
        <v>118</v>
      </c>
      <c r="B12" s="81">
        <v>646760</v>
      </c>
      <c r="C12" s="93">
        <f>(B12/$B$15)*100</f>
        <v>12.161842997970645</v>
      </c>
      <c r="D12" s="81">
        <v>485340</v>
      </c>
      <c r="E12" s="93">
        <f>(D12/$D$15)*100</f>
        <v>6.4166363467135987</v>
      </c>
      <c r="F12" s="81">
        <v>221336</v>
      </c>
      <c r="G12" s="93">
        <f>(F12/$D$15)*100</f>
        <v>2.9262632843701351</v>
      </c>
      <c r="H12" s="127">
        <v>20036</v>
      </c>
      <c r="I12" s="93">
        <f t="shared" si="1"/>
        <v>0.26973017827823942</v>
      </c>
      <c r="J12" s="126">
        <v>11067</v>
      </c>
      <c r="K12" s="91">
        <f t="shared" si="2"/>
        <v>0.13327217448719958</v>
      </c>
      <c r="L12" s="126"/>
      <c r="M12" s="91">
        <f t="shared" si="3"/>
        <v>0</v>
      </c>
      <c r="N12" s="126"/>
      <c r="O12" s="91">
        <f t="shared" si="4"/>
        <v>0</v>
      </c>
      <c r="P12" s="126"/>
      <c r="Q12" s="91">
        <f t="shared" si="5"/>
        <v>0</v>
      </c>
      <c r="R12" s="126"/>
      <c r="S12" s="91">
        <f t="shared" si="6"/>
        <v>0</v>
      </c>
      <c r="T12" s="126"/>
      <c r="U12" s="91">
        <f t="shared" si="7"/>
        <v>0</v>
      </c>
      <c r="V12" s="126"/>
      <c r="W12" s="91">
        <f t="shared" si="8"/>
        <v>0</v>
      </c>
      <c r="X12" s="126"/>
      <c r="Y12" s="91">
        <f t="shared" si="9"/>
        <v>0</v>
      </c>
      <c r="Z12" s="126"/>
      <c r="AA12" s="91">
        <f t="shared" si="10"/>
        <v>0</v>
      </c>
      <c r="AB12" s="126"/>
      <c r="AC12" s="91">
        <f t="shared" si="11"/>
        <v>0</v>
      </c>
      <c r="AD12" s="126"/>
      <c r="AE12" s="91">
        <f t="shared" si="12"/>
        <v>0</v>
      </c>
      <c r="AF12" s="126"/>
      <c r="AG12" s="91">
        <f t="shared" si="13"/>
        <v>0</v>
      </c>
      <c r="AH12" s="126"/>
      <c r="AI12" s="91">
        <f t="shared" si="14"/>
        <v>0</v>
      </c>
      <c r="AJ12" s="126"/>
      <c r="AK12" s="91">
        <f t="shared" si="15"/>
        <v>0</v>
      </c>
      <c r="AL12" s="126"/>
      <c r="AM12" s="91">
        <f t="shared" si="16"/>
        <v>0</v>
      </c>
      <c r="AN12" s="126"/>
      <c r="AO12" s="91">
        <f t="shared" si="0"/>
        <v>0</v>
      </c>
    </row>
    <row r="13" spans="1:41" x14ac:dyDescent="0.25">
      <c r="A13" s="95" t="s">
        <v>117</v>
      </c>
      <c r="B13" s="94">
        <v>107515</v>
      </c>
      <c r="C13" s="93">
        <f>(B13/$B$15)*100</f>
        <v>2.0217399807143512</v>
      </c>
      <c r="D13" s="94">
        <v>50282</v>
      </c>
      <c r="E13" s="93">
        <f>(D13/$D$15)*100</f>
        <v>0.66477378494550865</v>
      </c>
      <c r="F13" s="94">
        <v>8316</v>
      </c>
      <c r="G13" s="93">
        <f>(F13/$D$15)*100</f>
        <v>0.10994508562918838</v>
      </c>
      <c r="H13" s="125">
        <v>8026</v>
      </c>
      <c r="I13" s="93">
        <f t="shared" si="1"/>
        <v>0.10804823372235724</v>
      </c>
      <c r="J13" s="124">
        <v>8025</v>
      </c>
      <c r="K13" s="91">
        <f t="shared" si="2"/>
        <v>9.6639486785919992E-2</v>
      </c>
      <c r="L13" s="124">
        <v>8323</v>
      </c>
      <c r="M13" s="91">
        <f t="shared" si="3"/>
        <v>9.2278834863016995E-2</v>
      </c>
      <c r="N13" s="124">
        <v>8131</v>
      </c>
      <c r="O13" s="91">
        <f t="shared" si="4"/>
        <v>0.10685577506116839</v>
      </c>
      <c r="P13" s="124">
        <v>0</v>
      </c>
      <c r="Q13" s="91">
        <f t="shared" si="5"/>
        <v>0</v>
      </c>
      <c r="R13" s="124"/>
      <c r="S13" s="91">
        <f t="shared" si="6"/>
        <v>0</v>
      </c>
      <c r="T13" s="124"/>
      <c r="U13" s="91">
        <f t="shared" si="7"/>
        <v>0</v>
      </c>
      <c r="V13" s="124"/>
      <c r="W13" s="91">
        <f t="shared" si="8"/>
        <v>0</v>
      </c>
      <c r="X13" s="124"/>
      <c r="Y13" s="91">
        <f t="shared" si="9"/>
        <v>0</v>
      </c>
      <c r="Z13" s="124"/>
      <c r="AA13" s="91">
        <f t="shared" si="10"/>
        <v>0</v>
      </c>
      <c r="AB13" s="124"/>
      <c r="AC13" s="91">
        <f t="shared" si="11"/>
        <v>0</v>
      </c>
      <c r="AD13" s="124"/>
      <c r="AE13" s="91">
        <f t="shared" si="12"/>
        <v>0</v>
      </c>
      <c r="AF13" s="124"/>
      <c r="AG13" s="91">
        <f t="shared" si="13"/>
        <v>0</v>
      </c>
      <c r="AH13" s="124"/>
      <c r="AI13" s="91">
        <f t="shared" si="14"/>
        <v>0</v>
      </c>
      <c r="AJ13" s="124"/>
      <c r="AK13" s="91">
        <f t="shared" si="15"/>
        <v>0</v>
      </c>
      <c r="AL13" s="124"/>
      <c r="AM13" s="91">
        <f t="shared" si="16"/>
        <v>0</v>
      </c>
      <c r="AN13" s="124"/>
      <c r="AO13" s="91">
        <f t="shared" si="0"/>
        <v>0</v>
      </c>
    </row>
    <row r="14" spans="1:41" x14ac:dyDescent="0.25">
      <c r="B14" s="44"/>
      <c r="D14" s="44"/>
      <c r="F14" s="44"/>
      <c r="H14" s="123"/>
      <c r="J14" s="123"/>
      <c r="L14" s="123"/>
      <c r="N14" s="123"/>
      <c r="P14" s="123"/>
      <c r="R14" s="123"/>
      <c r="T14" s="123"/>
      <c r="V14" s="123"/>
      <c r="X14" s="123"/>
      <c r="Z14" s="123"/>
      <c r="AB14" s="123"/>
      <c r="AD14" s="123"/>
      <c r="AF14" s="123"/>
      <c r="AH14" s="123"/>
      <c r="AJ14" s="123"/>
      <c r="AL14" s="123"/>
      <c r="AN14" s="123"/>
    </row>
    <row r="15" spans="1:41" x14ac:dyDescent="0.25">
      <c r="A15" s="89" t="s">
        <v>93</v>
      </c>
      <c r="B15" s="122">
        <f>SUM(B2:B14)</f>
        <v>5317944</v>
      </c>
      <c r="C15" s="87">
        <f>SUM(C2:C13)</f>
        <v>100.00000000000003</v>
      </c>
      <c r="D15" s="122">
        <f>SUM(D2:D14)</f>
        <v>7563776</v>
      </c>
      <c r="E15" s="87">
        <f>SUM(E2:E13)</f>
        <v>100</v>
      </c>
      <c r="F15" s="122">
        <f>SUM(F2:F14)</f>
        <v>7540749</v>
      </c>
      <c r="G15" s="87">
        <f>SUM(G2:G13)</f>
        <v>99.695562110776422</v>
      </c>
      <c r="H15" s="121">
        <f>SUM(H2:H14)</f>
        <v>7428164</v>
      </c>
      <c r="I15" s="87">
        <f>SUM(I2:I13)</f>
        <v>100</v>
      </c>
      <c r="J15" s="120">
        <f>SUM(J2:J14)</f>
        <v>8304059</v>
      </c>
      <c r="K15" s="85">
        <f>SUM(K2:K13)</f>
        <v>100</v>
      </c>
      <c r="L15" s="120">
        <f>SUM(L2:L14)</f>
        <v>9019403</v>
      </c>
      <c r="M15" s="85">
        <f>SUM(M2:M13)</f>
        <v>100</v>
      </c>
      <c r="N15" s="120">
        <f>SUM(N2:N14)</f>
        <v>7609322</v>
      </c>
      <c r="O15" s="85">
        <f>SUM(O2:O13)</f>
        <v>99.999999999999986</v>
      </c>
      <c r="P15" s="120">
        <f>SUM(P2:P14)</f>
        <v>8278538</v>
      </c>
      <c r="Q15" s="85">
        <f>SUM(Q2:Q13)</f>
        <v>100</v>
      </c>
      <c r="R15" s="120">
        <f>SUM(R2:R14)</f>
        <v>9696615</v>
      </c>
      <c r="S15" s="85">
        <f>SUM(S2:S13)</f>
        <v>100</v>
      </c>
      <c r="T15" s="120">
        <f>SUM(T2:T14)</f>
        <v>6812986</v>
      </c>
      <c r="U15" s="85">
        <f>SUM(U2:U13)</f>
        <v>100</v>
      </c>
      <c r="V15" s="120">
        <f>SUM(V2:V14)</f>
        <v>7886430</v>
      </c>
      <c r="W15" s="85">
        <f>SUM(W2:W13)</f>
        <v>100</v>
      </c>
      <c r="X15" s="120">
        <f>SUM(X2:X14)</f>
        <v>9352498</v>
      </c>
      <c r="Y15" s="85">
        <f>SUM(Y2:Y13)</f>
        <v>100</v>
      </c>
      <c r="Z15" s="120">
        <f>SUM(Z2:Z14)</f>
        <v>10284570</v>
      </c>
      <c r="AA15" s="85">
        <f>SUM(AA2:AA13)</f>
        <v>100.00000000000001</v>
      </c>
      <c r="AB15" s="120">
        <f>SUM(AB2:AB14)</f>
        <v>10787896</v>
      </c>
      <c r="AC15" s="85">
        <f>SUM(AC2:AC13)</f>
        <v>100</v>
      </c>
      <c r="AD15" s="120">
        <f>SUM(AD2:AD14)</f>
        <v>9862568</v>
      </c>
      <c r="AE15" s="85">
        <f>SUM(AE2:AE13)</f>
        <v>99.999999999999986</v>
      </c>
      <c r="AF15" s="120">
        <f>SUM(AF2:AF14)</f>
        <v>11993157</v>
      </c>
      <c r="AG15" s="85">
        <f>SUM(AG2:AG13)</f>
        <v>100</v>
      </c>
      <c r="AH15" s="120">
        <f>SUM(AH2:AH14)</f>
        <v>14892238</v>
      </c>
      <c r="AI15" s="85">
        <f>SUM(AI2:AI13)</f>
        <v>100.00000000000001</v>
      </c>
      <c r="AJ15" s="120">
        <f>SUM(AJ2:AJ14)</f>
        <v>39480953</v>
      </c>
      <c r="AK15" s="85">
        <f>SUM(AK2:AK13)</f>
        <v>100</v>
      </c>
      <c r="AL15" s="120">
        <f>SUM(AL2:AL14)</f>
        <v>42722075</v>
      </c>
      <c r="AM15" s="85">
        <f>SUM(AM2:AM13)</f>
        <v>100.00000000000003</v>
      </c>
      <c r="AN15" s="120">
        <f>SUM(AN2:AN14)</f>
        <v>42922963</v>
      </c>
      <c r="AO15" s="85">
        <f>SUM(AO2:AO13)</f>
        <v>100</v>
      </c>
    </row>
    <row r="16" spans="1:41" x14ac:dyDescent="0.25">
      <c r="AL16" s="103"/>
      <c r="AN16" s="103"/>
    </row>
    <row r="17" spans="1:41" x14ac:dyDescent="0.25">
      <c r="AL17" s="103"/>
      <c r="AN17" s="103"/>
    </row>
    <row r="18" spans="1:41" x14ac:dyDescent="0.25">
      <c r="AL18" s="103"/>
      <c r="AN18" s="103"/>
    </row>
    <row r="19" spans="1:41" x14ac:dyDescent="0.25">
      <c r="AL19" s="103"/>
      <c r="AN19" s="103"/>
    </row>
    <row r="20" spans="1:41" x14ac:dyDescent="0.25">
      <c r="A20" s="119" t="s">
        <v>116</v>
      </c>
      <c r="B20" s="119">
        <v>2008</v>
      </c>
      <c r="F20" s="119">
        <v>2009</v>
      </c>
      <c r="H20" s="118" t="s">
        <v>81</v>
      </c>
      <c r="J20" s="118" t="s">
        <v>80</v>
      </c>
      <c r="L20" s="118" t="s">
        <v>79</v>
      </c>
      <c r="N20" s="118" t="s">
        <v>78</v>
      </c>
      <c r="P20" s="118" t="s">
        <v>77</v>
      </c>
      <c r="R20" s="118" t="s">
        <v>76</v>
      </c>
      <c r="T20" s="118" t="s">
        <v>75</v>
      </c>
      <c r="V20" s="118" t="s">
        <v>74</v>
      </c>
      <c r="X20" s="118" t="s">
        <v>73</v>
      </c>
      <c r="Z20" s="118" t="s">
        <v>35</v>
      </c>
      <c r="AB20" s="118" t="s">
        <v>47</v>
      </c>
      <c r="AD20" s="118" t="s">
        <v>185</v>
      </c>
      <c r="AF20" s="118" t="s">
        <v>201</v>
      </c>
      <c r="AH20" s="118" t="s">
        <v>168</v>
      </c>
      <c r="AJ20" s="118" t="s">
        <v>179</v>
      </c>
      <c r="AL20" s="118" t="s">
        <v>193</v>
      </c>
      <c r="AN20" s="118" t="s">
        <v>225</v>
      </c>
    </row>
    <row r="21" spans="1:41" x14ac:dyDescent="0.25">
      <c r="A21" s="117" t="s">
        <v>115</v>
      </c>
      <c r="B21" s="116">
        <f>SUM(B22:B33)</f>
        <v>2488723</v>
      </c>
      <c r="C21" s="93">
        <f>SUM(C22:C33)</f>
        <v>100</v>
      </c>
      <c r="D21" s="64">
        <f>SUM(D22:D33)</f>
        <v>99.92</v>
      </c>
      <c r="F21" s="116">
        <f t="shared" ref="F21:W21" si="17">SUM(F22:F33)</f>
        <v>2133899</v>
      </c>
      <c r="G21" s="93">
        <f t="shared" si="17"/>
        <v>100</v>
      </c>
      <c r="H21" s="115">
        <f t="shared" si="17"/>
        <v>2296492</v>
      </c>
      <c r="I21" s="93">
        <f t="shared" si="17"/>
        <v>99.999999999999986</v>
      </c>
      <c r="J21" s="114">
        <f t="shared" si="17"/>
        <v>2908422</v>
      </c>
      <c r="K21" s="91">
        <f t="shared" si="17"/>
        <v>100.00000000000003</v>
      </c>
      <c r="L21" s="114">
        <f t="shared" si="17"/>
        <v>3580869</v>
      </c>
      <c r="M21" s="91">
        <f t="shared" si="17"/>
        <v>100</v>
      </c>
      <c r="N21" s="114">
        <f t="shared" si="17"/>
        <v>2533958</v>
      </c>
      <c r="O21" s="91">
        <f t="shared" si="17"/>
        <v>100</v>
      </c>
      <c r="P21" s="114">
        <f t="shared" si="17"/>
        <v>3467778</v>
      </c>
      <c r="Q21" s="91">
        <f t="shared" si="17"/>
        <v>100</v>
      </c>
      <c r="R21" s="114">
        <f t="shared" si="17"/>
        <v>4488479</v>
      </c>
      <c r="S21" s="91">
        <f t="shared" si="17"/>
        <v>100</v>
      </c>
      <c r="T21" s="114">
        <f t="shared" si="17"/>
        <v>1166086</v>
      </c>
      <c r="U21" s="91">
        <f t="shared" si="17"/>
        <v>99.999999999999986</v>
      </c>
      <c r="V21" s="114">
        <f t="shared" si="17"/>
        <v>1548285</v>
      </c>
      <c r="W21" s="91">
        <f t="shared" si="17"/>
        <v>100.00000000000001</v>
      </c>
      <c r="X21" s="114">
        <f t="shared" ref="X21:AO21" si="18">SUM(X22:X34)</f>
        <v>2092965</v>
      </c>
      <c r="Y21" s="91">
        <f t="shared" si="18"/>
        <v>100</v>
      </c>
      <c r="Z21" s="114">
        <f t="shared" si="18"/>
        <v>2105260</v>
      </c>
      <c r="AA21" s="91">
        <f t="shared" si="18"/>
        <v>100</v>
      </c>
      <c r="AB21" s="114">
        <f t="shared" si="18"/>
        <v>2008967</v>
      </c>
      <c r="AC21" s="91">
        <f t="shared" si="18"/>
        <v>99.999999999999986</v>
      </c>
      <c r="AD21" s="114">
        <f t="shared" si="18"/>
        <v>1388913</v>
      </c>
      <c r="AE21" s="91">
        <f t="shared" si="18"/>
        <v>99.999999999999986</v>
      </c>
      <c r="AF21" s="114">
        <f t="shared" si="18"/>
        <v>1510400</v>
      </c>
      <c r="AG21" s="91">
        <f t="shared" si="18"/>
        <v>100</v>
      </c>
      <c r="AH21" s="114">
        <f t="shared" si="18"/>
        <v>2295092</v>
      </c>
      <c r="AI21" s="91">
        <f t="shared" si="18"/>
        <v>100</v>
      </c>
      <c r="AJ21" s="114">
        <f t="shared" si="18"/>
        <v>2542295</v>
      </c>
      <c r="AK21" s="91">
        <f t="shared" si="18"/>
        <v>100</v>
      </c>
      <c r="AL21" s="114">
        <f t="shared" si="18"/>
        <v>4046977</v>
      </c>
      <c r="AM21" s="91">
        <f t="shared" si="18"/>
        <v>100</v>
      </c>
      <c r="AN21" s="114">
        <f t="shared" si="18"/>
        <v>4057280</v>
      </c>
      <c r="AO21" s="91">
        <f t="shared" si="18"/>
        <v>99.999999999999986</v>
      </c>
    </row>
    <row r="22" spans="1:41" x14ac:dyDescent="0.25">
      <c r="A22" s="108" t="s">
        <v>173</v>
      </c>
      <c r="B22" s="107">
        <v>1279000</v>
      </c>
      <c r="C22" s="93">
        <f>B22/$B$21*100</f>
        <v>51.391818213597894</v>
      </c>
      <c r="D22" s="64">
        <v>51.35</v>
      </c>
      <c r="F22" s="107">
        <v>796441</v>
      </c>
      <c r="G22" s="93">
        <f>F22/$F$21*100</f>
        <v>37.323275375263776</v>
      </c>
      <c r="H22" s="113">
        <v>1450100</v>
      </c>
      <c r="I22" s="93">
        <f t="shared" ref="I22:I33" si="19">H22/$H$21*100</f>
        <v>63.144134619236645</v>
      </c>
      <c r="J22" s="112">
        <v>1863488</v>
      </c>
      <c r="K22" s="91">
        <f t="shared" ref="K22:K33" si="20">J22/$J$21*100</f>
        <v>64.072132585986481</v>
      </c>
      <c r="L22" s="112">
        <v>2103220</v>
      </c>
      <c r="M22" s="91">
        <f t="shared" ref="M22:M33" si="21">L22/$L$21*100</f>
        <v>58.734904851308443</v>
      </c>
      <c r="N22" s="112">
        <v>1458090</v>
      </c>
      <c r="O22" s="91">
        <f t="shared" ref="O22:O33" si="22">N22/$N$21*100</f>
        <v>57.54199556583022</v>
      </c>
      <c r="P22" s="111">
        <v>1962744</v>
      </c>
      <c r="Q22" s="91">
        <f t="shared" ref="Q22:Q33" si="23">P22/$P$21*100</f>
        <v>56.599470900386365</v>
      </c>
      <c r="R22" s="111">
        <v>2009867</v>
      </c>
      <c r="S22" s="91">
        <f t="shared" ref="S22:S33" si="24">R22/$R$21*100</f>
        <v>44.778353647193178</v>
      </c>
      <c r="T22" s="111">
        <v>386450</v>
      </c>
      <c r="U22" s="91">
        <f t="shared" ref="U22:U33" si="25">T22/$T$21*100</f>
        <v>33.140780354107676</v>
      </c>
      <c r="V22" s="111">
        <v>556055</v>
      </c>
      <c r="W22" s="91">
        <f t="shared" ref="W22:W33" si="26">V22/$V$21*100</f>
        <v>35.914253512757668</v>
      </c>
      <c r="X22" s="111">
        <v>866210</v>
      </c>
      <c r="Y22" s="91">
        <f t="shared" ref="Y22:Y34" si="27">X22/$X$21*100</f>
        <v>41.386740819841705</v>
      </c>
      <c r="Z22" s="111">
        <v>706903</v>
      </c>
      <c r="AA22" s="91">
        <f>Z22/$Z$21*100</f>
        <v>33.577942866914299</v>
      </c>
      <c r="AB22" s="111">
        <v>332328</v>
      </c>
      <c r="AC22" s="91">
        <f>AB22/$AB$21*100</f>
        <v>16.542232898798236</v>
      </c>
      <c r="AD22" s="111">
        <v>627941</v>
      </c>
      <c r="AE22" s="91">
        <f>AD22/$AD$21*100</f>
        <v>45.210967137610488</v>
      </c>
      <c r="AF22" s="111">
        <v>589851</v>
      </c>
      <c r="AG22" s="91">
        <f>AF22/$AF$21*100</f>
        <v>39.052635063559322</v>
      </c>
      <c r="AH22" s="111">
        <v>520700</v>
      </c>
      <c r="AI22" s="91">
        <f>AH22/$AH$21*100</f>
        <v>22.687543680166197</v>
      </c>
      <c r="AJ22" s="111">
        <v>429770</v>
      </c>
      <c r="AK22" s="91">
        <f>AJ22/$AJ$21*100</f>
        <v>16.904804517178377</v>
      </c>
      <c r="AL22" s="111">
        <v>465350</v>
      </c>
      <c r="AM22" s="91">
        <f>AL22/$AL$21*100</f>
        <v>11.498706318321059</v>
      </c>
      <c r="AN22" s="111">
        <v>483152</v>
      </c>
      <c r="AO22" s="91">
        <f>AN22/$AN$21*100</f>
        <v>11.908273523148512</v>
      </c>
    </row>
    <row r="23" spans="1:41" x14ac:dyDescent="0.25">
      <c r="A23" s="108" t="s">
        <v>19</v>
      </c>
      <c r="B23" s="107">
        <v>60000</v>
      </c>
      <c r="C23" s="93">
        <f>B23/$B$21*100</f>
        <v>2.4108749748364926</v>
      </c>
      <c r="D23" s="64">
        <v>2.41</v>
      </c>
      <c r="F23" s="107">
        <v>391001</v>
      </c>
      <c r="G23" s="93">
        <f>F23/$F$21*100</f>
        <v>18.323313333948796</v>
      </c>
      <c r="H23" s="110">
        <v>264859</v>
      </c>
      <c r="I23" s="93">
        <f t="shared" si="19"/>
        <v>11.533199331850492</v>
      </c>
      <c r="J23" s="109">
        <v>22717</v>
      </c>
      <c r="K23" s="91">
        <f t="shared" si="20"/>
        <v>0.78107647377168787</v>
      </c>
      <c r="L23" s="109"/>
      <c r="M23" s="91">
        <f t="shared" si="21"/>
        <v>0</v>
      </c>
      <c r="N23" s="109">
        <v>9330</v>
      </c>
      <c r="O23" s="91">
        <f t="shared" si="22"/>
        <v>0.36819868364037606</v>
      </c>
      <c r="P23" s="111">
        <v>188525</v>
      </c>
      <c r="Q23" s="91">
        <f t="shared" si="23"/>
        <v>5.4364783443461491</v>
      </c>
      <c r="R23" s="111">
        <v>828700</v>
      </c>
      <c r="S23" s="91">
        <f t="shared" si="24"/>
        <v>18.462824489097532</v>
      </c>
      <c r="T23" s="111">
        <v>7000</v>
      </c>
      <c r="U23" s="91">
        <f t="shared" si="25"/>
        <v>0.60029877727714764</v>
      </c>
      <c r="V23" s="111">
        <v>7154</v>
      </c>
      <c r="W23" s="91">
        <f t="shared" si="26"/>
        <v>0.4620596337237653</v>
      </c>
      <c r="X23" s="111">
        <v>5032</v>
      </c>
      <c r="Y23" s="91">
        <f t="shared" si="27"/>
        <v>0.24042446959218144</v>
      </c>
      <c r="Z23" s="111">
        <v>7532</v>
      </c>
      <c r="AA23" s="91">
        <f t="shared" ref="AA23:AA34" si="28">Z23/$Z$21*100</f>
        <v>0.35777053665580499</v>
      </c>
      <c r="AB23" s="111">
        <v>4700</v>
      </c>
      <c r="AC23" s="91">
        <f t="shared" ref="AC23:AC34" si="29">AB23/$AB$21*100</f>
        <v>0.23395108033133447</v>
      </c>
      <c r="AD23" s="111">
        <v>1500</v>
      </c>
      <c r="AE23" s="91">
        <f t="shared" ref="AE23:AE34" si="30">AD23/$AD$21*100</f>
        <v>0.10799812515254735</v>
      </c>
      <c r="AF23" s="111">
        <v>1700</v>
      </c>
      <c r="AG23" s="91">
        <f t="shared" ref="AG23:AG34" si="31">AF23/$AF$21*100</f>
        <v>0.11255296610169492</v>
      </c>
      <c r="AH23" s="111">
        <v>1000</v>
      </c>
      <c r="AI23" s="91">
        <f t="shared" ref="AI23:AI34" si="32">AH23/$AH$21*100</f>
        <v>4.3571238102873437E-2</v>
      </c>
      <c r="AJ23" s="111">
        <v>20000</v>
      </c>
      <c r="AK23" s="91">
        <f t="shared" ref="AK23:AK34" si="33">AJ23/$AJ$21*100</f>
        <v>0.78669076562712037</v>
      </c>
      <c r="AL23" s="111">
        <v>150000</v>
      </c>
      <c r="AM23" s="91">
        <f t="shared" ref="AM23:AM33" si="34">AL23/$AL$21*100</f>
        <v>3.7064702863396555</v>
      </c>
      <c r="AN23" s="111">
        <v>179000</v>
      </c>
      <c r="AO23" s="91">
        <f t="shared" ref="AO23:AO33" si="35">AN23/$AN$21*100</f>
        <v>4.4118226989510214</v>
      </c>
    </row>
    <row r="24" spans="1:41" x14ac:dyDescent="0.25">
      <c r="A24" s="108" t="s">
        <v>20</v>
      </c>
      <c r="B24" s="107">
        <v>308150</v>
      </c>
      <c r="C24" s="93">
        <f>B24/$B$21*100</f>
        <v>12.381852058264419</v>
      </c>
      <c r="D24" s="64">
        <v>12.37</v>
      </c>
      <c r="F24" s="107">
        <v>420602</v>
      </c>
      <c r="G24" s="93">
        <f>F24/$F$21*100</f>
        <v>19.710492389752279</v>
      </c>
      <c r="H24" s="110">
        <v>17222</v>
      </c>
      <c r="I24" s="93">
        <f t="shared" si="19"/>
        <v>0.74992640949761635</v>
      </c>
      <c r="J24" s="109">
        <v>17200</v>
      </c>
      <c r="K24" s="91">
        <f t="shared" si="20"/>
        <v>0.59138598181419344</v>
      </c>
      <c r="L24" s="109"/>
      <c r="M24" s="91">
        <f t="shared" si="21"/>
        <v>0</v>
      </c>
      <c r="N24" s="109">
        <v>1260</v>
      </c>
      <c r="O24" s="91">
        <f t="shared" si="22"/>
        <v>4.9724581070404478E-2</v>
      </c>
      <c r="P24" s="111">
        <v>24496</v>
      </c>
      <c r="Q24" s="91">
        <f t="shared" si="23"/>
        <v>0.70638893262486813</v>
      </c>
      <c r="R24" s="111">
        <v>44177</v>
      </c>
      <c r="S24" s="91">
        <f t="shared" si="24"/>
        <v>0.98423096108949149</v>
      </c>
      <c r="T24" s="111">
        <v>60000</v>
      </c>
      <c r="U24" s="91">
        <f t="shared" si="25"/>
        <v>5.14541809094698</v>
      </c>
      <c r="V24" s="111">
        <v>150630</v>
      </c>
      <c r="W24" s="91">
        <f t="shared" si="26"/>
        <v>9.7288289946618356</v>
      </c>
      <c r="X24" s="111">
        <v>295049</v>
      </c>
      <c r="Y24" s="91">
        <f t="shared" si="27"/>
        <v>14.097177927007856</v>
      </c>
      <c r="Z24" s="111">
        <v>309059</v>
      </c>
      <c r="AA24" s="91">
        <f t="shared" si="28"/>
        <v>14.680324520486781</v>
      </c>
      <c r="AB24" s="111">
        <v>223383</v>
      </c>
      <c r="AC24" s="91">
        <f t="shared" si="29"/>
        <v>11.119296633543508</v>
      </c>
      <c r="AD24" s="111">
        <v>74044</v>
      </c>
      <c r="AE24" s="91">
        <f t="shared" si="30"/>
        <v>5.3310754525301443</v>
      </c>
      <c r="AF24" s="111">
        <v>93952</v>
      </c>
      <c r="AG24" s="91">
        <f t="shared" si="31"/>
        <v>6.2203389830508469</v>
      </c>
      <c r="AH24" s="111">
        <v>101565</v>
      </c>
      <c r="AI24" s="91">
        <f t="shared" si="32"/>
        <v>4.4253127979183402</v>
      </c>
      <c r="AJ24" s="111">
        <v>777606</v>
      </c>
      <c r="AK24" s="91">
        <f t="shared" si="33"/>
        <v>30.586772974812128</v>
      </c>
      <c r="AL24" s="111">
        <v>1129126</v>
      </c>
      <c r="AM24" s="91">
        <f t="shared" si="34"/>
        <v>27.900479790223663</v>
      </c>
      <c r="AN24" s="111">
        <v>1639586</v>
      </c>
      <c r="AO24" s="91">
        <f t="shared" si="35"/>
        <v>40.410964981465412</v>
      </c>
    </row>
    <row r="25" spans="1:41" x14ac:dyDescent="0.25">
      <c r="A25" s="108" t="s">
        <v>114</v>
      </c>
      <c r="B25" s="107">
        <f>372042+500+5000-5648+1+2</f>
        <v>371897</v>
      </c>
      <c r="C25" s="93">
        <f>B25/$B$21*100</f>
        <v>14.94328617527945</v>
      </c>
      <c r="D25" s="64">
        <v>14.93</v>
      </c>
      <c r="F25" s="107">
        <v>43630</v>
      </c>
      <c r="G25" s="93">
        <f>F25/$F$21*100</f>
        <v>2.0446141077904811</v>
      </c>
      <c r="H25" s="110">
        <v>19316</v>
      </c>
      <c r="I25" s="93">
        <f t="shared" si="19"/>
        <v>0.84110896097177779</v>
      </c>
      <c r="J25" s="109">
        <v>15030</v>
      </c>
      <c r="K25" s="91">
        <f t="shared" si="20"/>
        <v>0.51677507596903061</v>
      </c>
      <c r="L25" s="109">
        <v>34567</v>
      </c>
      <c r="M25" s="91">
        <f t="shared" si="21"/>
        <v>0.96532433886858182</v>
      </c>
      <c r="N25" s="109">
        <v>24746</v>
      </c>
      <c r="O25" s="91">
        <f t="shared" si="22"/>
        <v>0.97657498664145193</v>
      </c>
      <c r="P25" s="104">
        <v>44823</v>
      </c>
      <c r="Q25" s="91">
        <f t="shared" si="23"/>
        <v>1.2925567899675239</v>
      </c>
      <c r="R25" s="104">
        <v>41540</v>
      </c>
      <c r="S25" s="91">
        <f t="shared" si="24"/>
        <v>0.92548054697370752</v>
      </c>
      <c r="T25" s="104">
        <v>65098</v>
      </c>
      <c r="U25" s="91">
        <f t="shared" si="25"/>
        <v>5.5826071147411085</v>
      </c>
      <c r="V25" s="104">
        <v>107573</v>
      </c>
      <c r="W25" s="91">
        <f t="shared" si="26"/>
        <v>6.9478810425729103</v>
      </c>
      <c r="X25" s="104">
        <v>61321</v>
      </c>
      <c r="Y25" s="91">
        <f t="shared" si="27"/>
        <v>2.9298626589551189</v>
      </c>
      <c r="Z25" s="104">
        <v>20720</v>
      </c>
      <c r="AA25" s="91">
        <f t="shared" si="28"/>
        <v>0.98420147630221455</v>
      </c>
      <c r="AB25" s="104">
        <v>57819</v>
      </c>
      <c r="AC25" s="91">
        <f t="shared" si="29"/>
        <v>2.8780462795058357</v>
      </c>
      <c r="AD25" s="104">
        <v>40035</v>
      </c>
      <c r="AE25" s="91">
        <f t="shared" si="30"/>
        <v>2.8824699603214885</v>
      </c>
      <c r="AF25" s="104">
        <v>57899</v>
      </c>
      <c r="AG25" s="91">
        <f t="shared" si="31"/>
        <v>3.8333554025423733</v>
      </c>
      <c r="AH25" s="104">
        <v>59948</v>
      </c>
      <c r="AI25" s="91">
        <f t="shared" si="32"/>
        <v>2.6120085817910565</v>
      </c>
      <c r="AJ25" s="104">
        <v>64141</v>
      </c>
      <c r="AK25" s="91">
        <f t="shared" si="33"/>
        <v>2.5229566199044564</v>
      </c>
      <c r="AL25" s="104">
        <v>160549</v>
      </c>
      <c r="AM25" s="91">
        <f t="shared" si="34"/>
        <v>3.967133986676969</v>
      </c>
      <c r="AN25" s="104">
        <v>70774</v>
      </c>
      <c r="AO25" s="91">
        <f t="shared" si="35"/>
        <v>1.744370612824355</v>
      </c>
    </row>
    <row r="26" spans="1:41" x14ac:dyDescent="0.25">
      <c r="A26" s="108" t="s">
        <v>22</v>
      </c>
      <c r="B26" s="107"/>
      <c r="C26" s="93"/>
      <c r="F26" s="107"/>
      <c r="G26" s="93"/>
      <c r="H26" s="110">
        <v>55523</v>
      </c>
      <c r="I26" s="93">
        <f t="shared" si="19"/>
        <v>2.4177310436962114</v>
      </c>
      <c r="J26" s="109">
        <v>39289</v>
      </c>
      <c r="K26" s="91">
        <f t="shared" si="20"/>
        <v>1.3508699906684793</v>
      </c>
      <c r="L26" s="109">
        <v>38437</v>
      </c>
      <c r="M26" s="91">
        <f t="shared" si="21"/>
        <v>1.0733986638438882</v>
      </c>
      <c r="N26" s="109">
        <v>41699</v>
      </c>
      <c r="O26" s="91">
        <f t="shared" si="22"/>
        <v>1.6456073857577751</v>
      </c>
      <c r="P26" s="104">
        <v>20590</v>
      </c>
      <c r="Q26" s="91">
        <f t="shared" si="23"/>
        <v>0.59375196451445278</v>
      </c>
      <c r="R26" s="104">
        <v>16078</v>
      </c>
      <c r="S26" s="91">
        <f t="shared" si="24"/>
        <v>0.35820597578823477</v>
      </c>
      <c r="T26" s="104">
        <v>7150</v>
      </c>
      <c r="U26" s="91">
        <f t="shared" si="25"/>
        <v>0.61316232250451508</v>
      </c>
      <c r="V26" s="104">
        <v>12100</v>
      </c>
      <c r="W26" s="91">
        <f t="shared" si="26"/>
        <v>0.78150986414000001</v>
      </c>
      <c r="X26" s="104">
        <v>7220</v>
      </c>
      <c r="Y26" s="91">
        <f t="shared" si="27"/>
        <v>0.34496515708576109</v>
      </c>
      <c r="Z26" s="104">
        <v>2620</v>
      </c>
      <c r="AA26" s="91">
        <f t="shared" si="28"/>
        <v>0.12445018667528</v>
      </c>
      <c r="AB26" s="104">
        <v>3620</v>
      </c>
      <c r="AC26" s="91">
        <f t="shared" si="29"/>
        <v>0.18019210868072996</v>
      </c>
      <c r="AD26" s="104">
        <v>0</v>
      </c>
      <c r="AE26" s="91">
        <f t="shared" si="30"/>
        <v>0</v>
      </c>
      <c r="AF26" s="104"/>
      <c r="AG26" s="91">
        <f t="shared" si="31"/>
        <v>0</v>
      </c>
      <c r="AH26" s="104"/>
      <c r="AI26" s="91">
        <f t="shared" si="32"/>
        <v>0</v>
      </c>
      <c r="AJ26" s="104">
        <v>5600</v>
      </c>
      <c r="AK26" s="91">
        <f t="shared" si="33"/>
        <v>0.2202734143755937</v>
      </c>
      <c r="AL26" s="104">
        <v>3300</v>
      </c>
      <c r="AM26" s="91">
        <f t="shared" si="34"/>
        <v>8.1542346299472421E-2</v>
      </c>
      <c r="AN26" s="104">
        <v>1400</v>
      </c>
      <c r="AO26" s="91">
        <f t="shared" si="35"/>
        <v>3.4505875857717486E-2</v>
      </c>
    </row>
    <row r="27" spans="1:41" x14ac:dyDescent="0.25">
      <c r="A27" s="108" t="s">
        <v>23</v>
      </c>
      <c r="B27" s="107">
        <v>104688</v>
      </c>
      <c r="C27" s="93">
        <f t="shared" ref="C27:C33" si="36">B27/$B$21*100</f>
        <v>4.2064946560947121</v>
      </c>
      <c r="D27" s="64">
        <v>4.2</v>
      </c>
      <c r="F27" s="107">
        <v>31820</v>
      </c>
      <c r="G27" s="93">
        <f t="shared" ref="G27:G33" si="37">F27/$F$21*100</f>
        <v>1.4911671077215931</v>
      </c>
      <c r="H27" s="110">
        <f>57028+1170</f>
        <v>58198</v>
      </c>
      <c r="I27" s="93">
        <f t="shared" si="19"/>
        <v>2.5342130519069954</v>
      </c>
      <c r="J27" s="109">
        <v>208227</v>
      </c>
      <c r="K27" s="91">
        <f t="shared" si="20"/>
        <v>7.1594493508851196</v>
      </c>
      <c r="L27" s="109">
        <v>304068</v>
      </c>
      <c r="M27" s="91">
        <f t="shared" si="21"/>
        <v>8.4914583582923591</v>
      </c>
      <c r="N27" s="109">
        <v>176970</v>
      </c>
      <c r="O27" s="91">
        <f t="shared" si="22"/>
        <v>6.9839358031980003</v>
      </c>
      <c r="P27" s="104">
        <v>228943</v>
      </c>
      <c r="Q27" s="91">
        <f t="shared" si="23"/>
        <v>6.6020085484134228</v>
      </c>
      <c r="R27" s="104">
        <v>237960</v>
      </c>
      <c r="S27" s="91">
        <f t="shared" si="24"/>
        <v>5.3015732055335452</v>
      </c>
      <c r="T27" s="104">
        <v>13535</v>
      </c>
      <c r="U27" s="91">
        <f t="shared" si="25"/>
        <v>1.1607205643494563</v>
      </c>
      <c r="V27" s="104">
        <v>62827</v>
      </c>
      <c r="W27" s="91">
        <f t="shared" si="26"/>
        <v>4.0578446474647754</v>
      </c>
      <c r="X27" s="104">
        <v>64071</v>
      </c>
      <c r="Y27" s="91">
        <f t="shared" si="27"/>
        <v>3.0612552049365376</v>
      </c>
      <c r="Z27" s="104">
        <v>202028</v>
      </c>
      <c r="AA27" s="91">
        <f t="shared" si="28"/>
        <v>9.596344394516592</v>
      </c>
      <c r="AB27" s="104">
        <v>433119</v>
      </c>
      <c r="AC27" s="91">
        <f t="shared" si="29"/>
        <v>21.559288928090904</v>
      </c>
      <c r="AD27" s="104">
        <v>499557</v>
      </c>
      <c r="AE27" s="91">
        <f t="shared" si="30"/>
        <v>35.967479604554065</v>
      </c>
      <c r="AF27" s="104">
        <v>182774</v>
      </c>
      <c r="AG27" s="91">
        <f t="shared" si="31"/>
        <v>12.10103283898305</v>
      </c>
      <c r="AH27" s="104">
        <v>535969</v>
      </c>
      <c r="AI27" s="91">
        <f t="shared" si="32"/>
        <v>23.352832914758974</v>
      </c>
      <c r="AJ27" s="104">
        <v>564322</v>
      </c>
      <c r="AK27" s="91">
        <f t="shared" si="33"/>
        <v>22.197345312011389</v>
      </c>
      <c r="AL27" s="104">
        <v>706161</v>
      </c>
      <c r="AM27" s="91">
        <f t="shared" si="34"/>
        <v>17.44909842581265</v>
      </c>
      <c r="AN27" s="104">
        <v>245751</v>
      </c>
      <c r="AO27" s="91">
        <f t="shared" si="35"/>
        <v>6.0570382127928069</v>
      </c>
    </row>
    <row r="28" spans="1:41" x14ac:dyDescent="0.25">
      <c r="A28" s="108" t="s">
        <v>24</v>
      </c>
      <c r="B28" s="107">
        <f>301250+7000</f>
        <v>308250</v>
      </c>
      <c r="C28" s="93">
        <f t="shared" si="36"/>
        <v>12.38587018322248</v>
      </c>
      <c r="D28" s="64">
        <v>12.38</v>
      </c>
      <c r="F28" s="107">
        <v>418475</v>
      </c>
      <c r="G28" s="93">
        <f t="shared" si="37"/>
        <v>19.610815694650967</v>
      </c>
      <c r="H28" s="110">
        <f>255388-258+23964</f>
        <v>279094</v>
      </c>
      <c r="I28" s="93">
        <f t="shared" si="19"/>
        <v>12.15305779423573</v>
      </c>
      <c r="J28" s="109">
        <v>399843</v>
      </c>
      <c r="K28" s="91">
        <f t="shared" si="20"/>
        <v>13.747764251542588</v>
      </c>
      <c r="L28" s="109">
        <v>431871</v>
      </c>
      <c r="M28" s="91">
        <f t="shared" si="21"/>
        <v>12.060508217418734</v>
      </c>
      <c r="N28" s="109">
        <v>405753</v>
      </c>
      <c r="O28" s="91">
        <f t="shared" si="22"/>
        <v>16.012617415126847</v>
      </c>
      <c r="P28" s="104">
        <v>454070</v>
      </c>
      <c r="Q28" s="91">
        <f t="shared" si="23"/>
        <v>13.09397545056229</v>
      </c>
      <c r="R28" s="104">
        <v>605840</v>
      </c>
      <c r="S28" s="91">
        <f t="shared" si="24"/>
        <v>13.497668141033966</v>
      </c>
      <c r="T28" s="104">
        <v>76028</v>
      </c>
      <c r="U28" s="91">
        <f t="shared" si="25"/>
        <v>6.5199307769752828</v>
      </c>
      <c r="V28" s="104">
        <v>90966</v>
      </c>
      <c r="W28" s="91">
        <f t="shared" si="26"/>
        <v>5.8752749009387806</v>
      </c>
      <c r="X28" s="104">
        <v>435288</v>
      </c>
      <c r="Y28" s="91">
        <f t="shared" si="27"/>
        <v>20.797672201876285</v>
      </c>
      <c r="Z28" s="104">
        <v>202853</v>
      </c>
      <c r="AA28" s="91">
        <f t="shared" si="28"/>
        <v>9.6355319532979298</v>
      </c>
      <c r="AB28" s="104">
        <v>145534</v>
      </c>
      <c r="AC28" s="91">
        <f t="shared" si="29"/>
        <v>7.2442205372213682</v>
      </c>
      <c r="AD28" s="104">
        <v>80794</v>
      </c>
      <c r="AE28" s="91">
        <f t="shared" si="30"/>
        <v>5.8170670157166073</v>
      </c>
      <c r="AF28" s="104">
        <v>294965</v>
      </c>
      <c r="AG28" s="91">
        <f t="shared" si="31"/>
        <v>19.528932733050848</v>
      </c>
      <c r="AH28" s="104">
        <v>344705</v>
      </c>
      <c r="AI28" s="91">
        <f t="shared" si="32"/>
        <v>15.019223630250988</v>
      </c>
      <c r="AJ28" s="104">
        <v>351877</v>
      </c>
      <c r="AK28" s="91">
        <f t="shared" si="33"/>
        <v>13.840919326828713</v>
      </c>
      <c r="AL28" s="104">
        <v>1026090</v>
      </c>
      <c r="AM28" s="91">
        <f t="shared" si="34"/>
        <v>25.354480640735051</v>
      </c>
      <c r="AN28" s="104">
        <v>950412</v>
      </c>
      <c r="AO28" s="91">
        <f t="shared" si="35"/>
        <v>23.424856061203563</v>
      </c>
    </row>
    <row r="29" spans="1:41" ht="15.75" customHeight="1" x14ac:dyDescent="0.25">
      <c r="A29" s="108" t="s">
        <v>113</v>
      </c>
      <c r="B29" s="107"/>
      <c r="C29" s="93"/>
      <c r="F29" s="107"/>
      <c r="G29" s="93"/>
      <c r="H29" s="110"/>
      <c r="I29" s="93"/>
      <c r="J29" s="109"/>
      <c r="K29" s="91"/>
      <c r="L29" s="109"/>
      <c r="M29" s="91"/>
      <c r="N29" s="109"/>
      <c r="O29" s="91"/>
      <c r="Q29" s="91"/>
      <c r="S29" s="91"/>
      <c r="U29" s="91"/>
      <c r="W29" s="91"/>
      <c r="Y29" s="91"/>
      <c r="AA29" s="91"/>
      <c r="AB29" s="104">
        <v>500</v>
      </c>
      <c r="AC29" s="91">
        <f t="shared" si="29"/>
        <v>2.4888412801205791E-2</v>
      </c>
      <c r="AD29" s="104">
        <v>500</v>
      </c>
      <c r="AE29" s="91">
        <f t="shared" si="30"/>
        <v>3.5999375050849117E-2</v>
      </c>
      <c r="AF29" s="104">
        <v>56000</v>
      </c>
      <c r="AG29" s="91">
        <f t="shared" si="31"/>
        <v>3.7076271186440675</v>
      </c>
      <c r="AH29" s="104">
        <v>167095</v>
      </c>
      <c r="AI29" s="91">
        <f t="shared" si="32"/>
        <v>7.2805360307996363</v>
      </c>
      <c r="AJ29" s="104">
        <v>44250</v>
      </c>
      <c r="AK29" s="91">
        <f t="shared" si="33"/>
        <v>1.7405533189500038</v>
      </c>
      <c r="AL29" s="104">
        <v>65000</v>
      </c>
      <c r="AM29" s="91">
        <f t="shared" si="34"/>
        <v>1.6061371240805173</v>
      </c>
      <c r="AN29" s="104">
        <v>2500</v>
      </c>
      <c r="AO29" s="91">
        <f t="shared" si="35"/>
        <v>6.1617635460209798E-2</v>
      </c>
    </row>
    <row r="30" spans="1:41" x14ac:dyDescent="0.25">
      <c r="A30" s="108" t="s">
        <v>25</v>
      </c>
      <c r="B30" s="107">
        <v>33000</v>
      </c>
      <c r="C30" s="93">
        <f t="shared" si="36"/>
        <v>1.3259812361600709</v>
      </c>
      <c r="D30" s="64">
        <v>1.33</v>
      </c>
      <c r="F30" s="107">
        <v>10700</v>
      </c>
      <c r="G30" s="93">
        <f t="shared" si="37"/>
        <v>0.50142954282278585</v>
      </c>
      <c r="H30" s="110">
        <v>114431</v>
      </c>
      <c r="I30" s="93">
        <f t="shared" si="19"/>
        <v>4.9828608155395271</v>
      </c>
      <c r="J30" s="109">
        <v>324149</v>
      </c>
      <c r="K30" s="91">
        <f t="shared" si="20"/>
        <v>11.145184570877266</v>
      </c>
      <c r="L30" s="109">
        <v>591057</v>
      </c>
      <c r="M30" s="91">
        <f t="shared" si="21"/>
        <v>16.505965451403</v>
      </c>
      <c r="N30" s="109">
        <v>312314</v>
      </c>
      <c r="O30" s="91">
        <f t="shared" si="22"/>
        <v>12.325145089224051</v>
      </c>
      <c r="P30" s="104">
        <v>418203</v>
      </c>
      <c r="Q30" s="91">
        <f t="shared" si="23"/>
        <v>12.059682021167445</v>
      </c>
      <c r="R30" s="104">
        <v>651384</v>
      </c>
      <c r="S30" s="91">
        <f t="shared" si="24"/>
        <v>14.512354853392429</v>
      </c>
      <c r="T30" s="104">
        <v>36800</v>
      </c>
      <c r="U30" s="91">
        <f t="shared" si="25"/>
        <v>3.1558564291141478</v>
      </c>
      <c r="V30" s="104">
        <v>111988</v>
      </c>
      <c r="W30" s="91">
        <f t="shared" si="26"/>
        <v>7.2330352615958953</v>
      </c>
      <c r="X30" s="104">
        <v>96590</v>
      </c>
      <c r="Y30" s="91">
        <f t="shared" si="27"/>
        <v>4.6149840059437208</v>
      </c>
      <c r="Z30" s="104">
        <v>162298</v>
      </c>
      <c r="AA30" s="91">
        <f t="shared" si="28"/>
        <v>7.7091665637498457</v>
      </c>
      <c r="AB30" s="104">
        <v>74063</v>
      </c>
      <c r="AC30" s="91">
        <f t="shared" si="29"/>
        <v>3.6866210345914094</v>
      </c>
      <c r="AD30" s="104">
        <v>5755</v>
      </c>
      <c r="AE30" s="91">
        <f t="shared" si="30"/>
        <v>0.41435280683527337</v>
      </c>
      <c r="AF30" s="104">
        <v>152537</v>
      </c>
      <c r="AG30" s="91">
        <f t="shared" si="31"/>
        <v>10.099112817796611</v>
      </c>
      <c r="AH30" s="104">
        <v>82389</v>
      </c>
      <c r="AI30" s="91">
        <f t="shared" si="32"/>
        <v>3.5897907360576395</v>
      </c>
      <c r="AJ30" s="104">
        <v>117035</v>
      </c>
      <c r="AK30" s="91">
        <f t="shared" si="33"/>
        <v>4.6035176877585018</v>
      </c>
      <c r="AL30" s="104">
        <v>115752</v>
      </c>
      <c r="AM30" s="91">
        <f t="shared" si="34"/>
        <v>2.8602089905625854</v>
      </c>
      <c r="AN30" s="104">
        <v>301237</v>
      </c>
      <c r="AO30" s="91">
        <f t="shared" si="35"/>
        <v>7.4246046612508874</v>
      </c>
    </row>
    <row r="31" spans="1:41" x14ac:dyDescent="0.25">
      <c r="A31" s="108" t="s">
        <v>26</v>
      </c>
      <c r="B31" s="107">
        <v>16738</v>
      </c>
      <c r="C31" s="93">
        <f t="shared" si="36"/>
        <v>0.67255375548022023</v>
      </c>
      <c r="D31" s="64">
        <v>0.67</v>
      </c>
      <c r="F31" s="107">
        <v>20230</v>
      </c>
      <c r="G31" s="93">
        <f t="shared" si="37"/>
        <v>0.94802987395373439</v>
      </c>
      <c r="H31" s="110">
        <v>19305</v>
      </c>
      <c r="I31" s="93">
        <f t="shared" si="19"/>
        <v>0.84062996953614466</v>
      </c>
      <c r="J31" s="109">
        <v>8863</v>
      </c>
      <c r="K31" s="91">
        <f t="shared" si="20"/>
        <v>0.30473569516390675</v>
      </c>
      <c r="L31" s="109">
        <v>10636</v>
      </c>
      <c r="M31" s="91">
        <f t="shared" si="21"/>
        <v>0.2970228734980252</v>
      </c>
      <c r="N31" s="109">
        <v>23446</v>
      </c>
      <c r="O31" s="91">
        <f t="shared" si="22"/>
        <v>0.92527184744182811</v>
      </c>
      <c r="P31" s="104">
        <v>19042</v>
      </c>
      <c r="Q31" s="91">
        <f t="shared" si="23"/>
        <v>0.54911242876562449</v>
      </c>
      <c r="R31" s="104">
        <v>3306</v>
      </c>
      <c r="S31" s="91">
        <f t="shared" si="24"/>
        <v>7.3655240450050008E-2</v>
      </c>
      <c r="T31" s="104">
        <v>511200</v>
      </c>
      <c r="U31" s="91">
        <f t="shared" si="25"/>
        <v>43.838962134868268</v>
      </c>
      <c r="V31" s="104">
        <v>441740</v>
      </c>
      <c r="W31" s="91">
        <f t="shared" si="26"/>
        <v>28.530922924396997</v>
      </c>
      <c r="X31" s="104">
        <v>141727</v>
      </c>
      <c r="Y31" s="91">
        <f t="shared" si="27"/>
        <v>6.7715895870212828</v>
      </c>
      <c r="Z31" s="104">
        <v>406667</v>
      </c>
      <c r="AA31" s="91">
        <f t="shared" si="28"/>
        <v>19.316711475067212</v>
      </c>
      <c r="AB31" s="104">
        <v>730401</v>
      </c>
      <c r="AC31" s="91">
        <f t="shared" si="29"/>
        <v>36.357043196827028</v>
      </c>
      <c r="AD31" s="104">
        <v>57873</v>
      </c>
      <c r="AE31" s="91">
        <f t="shared" si="30"/>
        <v>4.1667836646355818</v>
      </c>
      <c r="AF31" s="104">
        <v>76027</v>
      </c>
      <c r="AG31" s="91">
        <f t="shared" si="31"/>
        <v>5.0335672669491522</v>
      </c>
      <c r="AH31" s="104">
        <v>446505</v>
      </c>
      <c r="AI31" s="91">
        <f t="shared" si="32"/>
        <v>19.454775669123503</v>
      </c>
      <c r="AJ31" s="104">
        <v>131963</v>
      </c>
      <c r="AK31" s="91">
        <f t="shared" si="33"/>
        <v>5.1907036752225837</v>
      </c>
      <c r="AL31" s="104">
        <v>168124</v>
      </c>
      <c r="AM31" s="91">
        <f t="shared" si="34"/>
        <v>4.1543107361371217</v>
      </c>
      <c r="AN31" s="104">
        <v>183468</v>
      </c>
      <c r="AO31" s="91">
        <f t="shared" si="35"/>
        <v>4.5219457370455078</v>
      </c>
    </row>
    <row r="32" spans="1:41" x14ac:dyDescent="0.25">
      <c r="A32" s="108" t="s">
        <v>384</v>
      </c>
      <c r="B32" s="107"/>
      <c r="C32" s="93"/>
      <c r="F32" s="107"/>
      <c r="G32" s="93"/>
      <c r="H32" s="167"/>
      <c r="I32" s="93"/>
      <c r="J32" s="168"/>
      <c r="K32" s="91"/>
      <c r="L32" s="168"/>
      <c r="M32" s="91"/>
      <c r="N32" s="168"/>
      <c r="O32" s="91"/>
      <c r="P32" s="111"/>
      <c r="Q32" s="91"/>
      <c r="R32" s="111"/>
      <c r="S32" s="91"/>
      <c r="T32" s="111"/>
      <c r="U32" s="91"/>
      <c r="V32" s="111"/>
      <c r="W32" s="91"/>
      <c r="X32" s="111"/>
      <c r="Y32" s="91"/>
      <c r="Z32" s="111"/>
      <c r="AA32" s="91"/>
      <c r="AB32" s="111"/>
      <c r="AC32" s="91"/>
      <c r="AD32" s="111"/>
      <c r="AE32" s="91"/>
      <c r="AF32" s="111">
        <v>4407</v>
      </c>
      <c r="AG32" s="91">
        <f>AF32/$AF$21*100</f>
        <v>0.2917770127118644</v>
      </c>
      <c r="AH32" s="111">
        <v>18575</v>
      </c>
      <c r="AI32" s="91">
        <f>AH32/$AH$21*100</f>
        <v>0.80933574776087414</v>
      </c>
      <c r="AJ32" s="111">
        <v>25241</v>
      </c>
      <c r="AK32" s="91">
        <f>AJ32/$AJ$21*100</f>
        <v>0.99284308075970729</v>
      </c>
      <c r="AL32" s="111">
        <v>57525</v>
      </c>
      <c r="AM32" s="91">
        <f>AL32/$AL$21*100</f>
        <v>1.4214313548112578</v>
      </c>
      <c r="AN32" s="111">
        <v>0</v>
      </c>
      <c r="AO32" s="91">
        <f>AN32/$AN$21*100</f>
        <v>0</v>
      </c>
    </row>
    <row r="33" spans="1:41" x14ac:dyDescent="0.25">
      <c r="A33" s="108" t="s">
        <v>112</v>
      </c>
      <c r="B33" s="107">
        <f>5000+2000</f>
        <v>7000</v>
      </c>
      <c r="C33" s="93">
        <f t="shared" si="36"/>
        <v>0.28126874706425747</v>
      </c>
      <c r="D33" s="64">
        <v>0.28000000000000003</v>
      </c>
      <c r="F33" s="107">
        <v>1000</v>
      </c>
      <c r="G33" s="93">
        <f t="shared" si="37"/>
        <v>4.6862574095587473E-2</v>
      </c>
      <c r="H33" s="106">
        <v>18444</v>
      </c>
      <c r="I33" s="93">
        <f t="shared" si="19"/>
        <v>0.80313800352886044</v>
      </c>
      <c r="J33" s="105">
        <v>9616</v>
      </c>
      <c r="K33" s="91">
        <f t="shared" si="20"/>
        <v>0.33062602332123742</v>
      </c>
      <c r="L33" s="105">
        <v>67013</v>
      </c>
      <c r="M33" s="91">
        <f t="shared" si="21"/>
        <v>1.8714172453669766</v>
      </c>
      <c r="N33" s="105">
        <v>80350</v>
      </c>
      <c r="O33" s="91">
        <f t="shared" si="22"/>
        <v>3.1709286420690477</v>
      </c>
      <c r="P33" s="104">
        <v>106342</v>
      </c>
      <c r="Q33" s="91">
        <f t="shared" si="23"/>
        <v>3.0665746192518668</v>
      </c>
      <c r="R33" s="104">
        <v>49627</v>
      </c>
      <c r="S33" s="91">
        <f t="shared" si="24"/>
        <v>1.1056529394478618</v>
      </c>
      <c r="T33" s="104">
        <v>2825</v>
      </c>
      <c r="U33" s="91">
        <f t="shared" si="25"/>
        <v>0.24226343511542028</v>
      </c>
      <c r="V33" s="104">
        <v>7252</v>
      </c>
      <c r="W33" s="91">
        <f t="shared" si="26"/>
        <v>0.46838921774737857</v>
      </c>
      <c r="X33" s="104">
        <v>67857</v>
      </c>
      <c r="Y33" s="91">
        <f t="shared" si="27"/>
        <v>3.2421469064222288</v>
      </c>
      <c r="Z33" s="104">
        <v>32580</v>
      </c>
      <c r="AA33" s="91">
        <f t="shared" si="28"/>
        <v>1.5475523213284821</v>
      </c>
      <c r="AB33" s="104">
        <v>3500</v>
      </c>
      <c r="AC33" s="91">
        <f t="shared" si="29"/>
        <v>0.17421888960844056</v>
      </c>
      <c r="AD33" s="104">
        <v>914</v>
      </c>
      <c r="AE33" s="91">
        <f t="shared" si="30"/>
        <v>6.5806857592952184E-2</v>
      </c>
      <c r="AF33" s="104">
        <v>288</v>
      </c>
      <c r="AG33" s="91">
        <f t="shared" si="31"/>
        <v>1.9067796610169493E-2</v>
      </c>
      <c r="AH33" s="104">
        <v>16641</v>
      </c>
      <c r="AI33" s="91">
        <f t="shared" si="32"/>
        <v>0.72506897326991682</v>
      </c>
      <c r="AJ33" s="104">
        <v>10490</v>
      </c>
      <c r="AK33" s="91">
        <f t="shared" si="33"/>
        <v>0.41261930657142465</v>
      </c>
      <c r="AL33" s="104">
        <v>0</v>
      </c>
      <c r="AM33" s="91">
        <f t="shared" si="34"/>
        <v>0</v>
      </c>
      <c r="AN33" s="104">
        <v>0</v>
      </c>
      <c r="AO33" s="91">
        <f t="shared" si="35"/>
        <v>0</v>
      </c>
    </row>
    <row r="34" spans="1:41" x14ac:dyDescent="0.25">
      <c r="A34" s="64" t="s">
        <v>111</v>
      </c>
      <c r="X34" s="104">
        <v>52600</v>
      </c>
      <c r="Y34" s="91">
        <f t="shared" si="27"/>
        <v>2.5131810613173178</v>
      </c>
      <c r="Z34" s="104">
        <v>52000</v>
      </c>
      <c r="AA34" s="91">
        <f t="shared" si="28"/>
        <v>2.4700037050055577</v>
      </c>
      <c r="AB34" s="104">
        <v>0</v>
      </c>
      <c r="AC34" s="91">
        <f t="shared" si="29"/>
        <v>0</v>
      </c>
      <c r="AD34" s="104"/>
      <c r="AE34" s="91">
        <f t="shared" si="30"/>
        <v>0</v>
      </c>
      <c r="AF34" s="104"/>
      <c r="AG34" s="91">
        <f t="shared" si="31"/>
        <v>0</v>
      </c>
      <c r="AH34" s="104"/>
      <c r="AI34" s="91">
        <f t="shared" si="32"/>
        <v>0</v>
      </c>
      <c r="AJ34" s="104"/>
      <c r="AK34" s="91">
        <f t="shared" si="33"/>
        <v>0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1"/>
  <sheetViews>
    <sheetView zoomScaleNormal="100" zoomScaleSheetLayoutView="100" workbookViewId="0">
      <pane ySplit="2" topLeftCell="A3" activePane="bottomLeft" state="frozen"/>
      <selection activeCell="G19" sqref="G19"/>
      <selection pane="bottomLeft" activeCell="J3" sqref="J3"/>
    </sheetView>
  </sheetViews>
  <sheetFormatPr defaultColWidth="9.28515625" defaultRowHeight="10.5" x14ac:dyDescent="0.15"/>
  <cols>
    <col min="1" max="1" width="6.42578125" style="17" customWidth="1"/>
    <col min="2" max="2" width="55.7109375" style="8" customWidth="1"/>
    <col min="3" max="3" width="10.7109375" style="8" customWidth="1"/>
    <col min="4" max="5" width="10.7109375" style="23" customWidth="1"/>
    <col min="6" max="6" width="10.7109375" style="8" customWidth="1"/>
    <col min="7" max="7" width="8" style="8" customWidth="1"/>
    <col min="8" max="16384" width="9.28515625" style="1"/>
  </cols>
  <sheetData>
    <row r="1" spans="1:8" ht="36" customHeight="1" thickBot="1" x14ac:dyDescent="0.25">
      <c r="A1" s="485" t="s">
        <v>595</v>
      </c>
      <c r="B1" s="486"/>
      <c r="C1" s="486"/>
      <c r="D1" s="486"/>
      <c r="E1" s="486"/>
      <c r="F1" s="486"/>
      <c r="G1" s="486"/>
    </row>
    <row r="2" spans="1:8" ht="36" customHeight="1" x14ac:dyDescent="0.15">
      <c r="A2" s="321" t="s">
        <v>0</v>
      </c>
      <c r="B2" s="2" t="s">
        <v>1</v>
      </c>
      <c r="C2" s="2" t="s">
        <v>579</v>
      </c>
      <c r="D2" s="2" t="s">
        <v>580</v>
      </c>
      <c r="E2" s="2" t="s">
        <v>581</v>
      </c>
      <c r="F2" s="2" t="s">
        <v>582</v>
      </c>
      <c r="G2" s="3" t="s">
        <v>583</v>
      </c>
      <c r="H2" s="4"/>
    </row>
    <row r="3" spans="1:8" s="8" customFormat="1" ht="15" customHeight="1" x14ac:dyDescent="0.25">
      <c r="A3" s="137">
        <v>169</v>
      </c>
      <c r="B3" s="5" t="s">
        <v>126</v>
      </c>
      <c r="C3" s="13">
        <v>7200</v>
      </c>
      <c r="D3" s="13">
        <v>7200</v>
      </c>
      <c r="E3" s="13">
        <v>4768.8</v>
      </c>
      <c r="F3" s="6">
        <v>7200</v>
      </c>
      <c r="G3" s="7">
        <f t="shared" ref="G3:G45" si="0">F3/C3*100</f>
        <v>100</v>
      </c>
    </row>
    <row r="4" spans="1:8" s="8" customFormat="1" ht="15" customHeight="1" x14ac:dyDescent="0.25">
      <c r="A4" s="137">
        <v>170</v>
      </c>
      <c r="B4" s="5" t="s">
        <v>530</v>
      </c>
      <c r="C4" s="13">
        <v>0</v>
      </c>
      <c r="D4" s="13">
        <v>0</v>
      </c>
      <c r="E4" s="13">
        <v>0</v>
      </c>
      <c r="F4" s="6">
        <v>58500</v>
      </c>
      <c r="G4" s="171" t="s">
        <v>223</v>
      </c>
    </row>
    <row r="5" spans="1:8" s="8" customFormat="1" ht="15.75" customHeight="1" x14ac:dyDescent="0.25">
      <c r="A5" s="487" t="s">
        <v>875</v>
      </c>
      <c r="B5" s="488"/>
      <c r="C5" s="174">
        <f>SUM(C3:C4)</f>
        <v>7200</v>
      </c>
      <c r="D5" s="174">
        <f t="shared" ref="D5:F5" si="1">SUM(D3:D4)</f>
        <v>7200</v>
      </c>
      <c r="E5" s="174">
        <f t="shared" si="1"/>
        <v>4768.8</v>
      </c>
      <c r="F5" s="172">
        <f t="shared" si="1"/>
        <v>65700</v>
      </c>
      <c r="G5" s="10">
        <f t="shared" si="0"/>
        <v>912.5</v>
      </c>
    </row>
    <row r="6" spans="1:8" s="8" customFormat="1" ht="24" customHeight="1" x14ac:dyDescent="0.25">
      <c r="A6" s="138">
        <v>202</v>
      </c>
      <c r="B6" s="5" t="s">
        <v>3</v>
      </c>
      <c r="C6" s="13">
        <v>12000</v>
      </c>
      <c r="D6" s="13">
        <v>13924</v>
      </c>
      <c r="E6" s="13">
        <v>4083.9</v>
      </c>
      <c r="F6" s="173">
        <v>12000</v>
      </c>
      <c r="G6" s="7">
        <f>F6/C6*100</f>
        <v>100</v>
      </c>
    </row>
    <row r="7" spans="1:8" s="8" customFormat="1" ht="15" customHeight="1" x14ac:dyDescent="0.25">
      <c r="A7" s="138">
        <v>203</v>
      </c>
      <c r="B7" s="5" t="s">
        <v>127</v>
      </c>
      <c r="C7" s="13">
        <v>11000</v>
      </c>
      <c r="D7" s="13">
        <v>13830</v>
      </c>
      <c r="E7" s="13">
        <v>12725.574990000001</v>
      </c>
      <c r="F7" s="173">
        <v>21270</v>
      </c>
      <c r="G7" s="7">
        <f t="shared" si="0"/>
        <v>193.36363636363637</v>
      </c>
    </row>
    <row r="8" spans="1:8" s="8" customFormat="1" ht="24" customHeight="1" x14ac:dyDescent="0.25">
      <c r="A8" s="138">
        <v>204</v>
      </c>
      <c r="B8" s="5" t="s">
        <v>4</v>
      </c>
      <c r="C8" s="13">
        <v>1300</v>
      </c>
      <c r="D8" s="13">
        <v>1300</v>
      </c>
      <c r="E8" s="13">
        <v>1299.3</v>
      </c>
      <c r="F8" s="173">
        <v>1300</v>
      </c>
      <c r="G8" s="7">
        <f t="shared" si="0"/>
        <v>100</v>
      </c>
    </row>
    <row r="9" spans="1:8" s="8" customFormat="1" ht="24" customHeight="1" x14ac:dyDescent="0.25">
      <c r="A9" s="163">
        <v>205</v>
      </c>
      <c r="B9" s="12" t="s">
        <v>584</v>
      </c>
      <c r="C9" s="13">
        <v>0</v>
      </c>
      <c r="D9" s="13">
        <v>7600</v>
      </c>
      <c r="E9" s="13">
        <v>0</v>
      </c>
      <c r="F9" s="173">
        <v>17400</v>
      </c>
      <c r="G9" s="171" t="s">
        <v>223</v>
      </c>
    </row>
    <row r="10" spans="1:8" s="8" customFormat="1" ht="24" customHeight="1" x14ac:dyDescent="0.25">
      <c r="A10" s="163">
        <v>206</v>
      </c>
      <c r="B10" s="12" t="s">
        <v>585</v>
      </c>
      <c r="C10" s="13">
        <v>0</v>
      </c>
      <c r="D10" s="13">
        <v>35177</v>
      </c>
      <c r="E10" s="13">
        <v>25180.111329999996</v>
      </c>
      <c r="F10" s="173">
        <v>4000</v>
      </c>
      <c r="G10" s="171" t="s">
        <v>223</v>
      </c>
    </row>
    <row r="11" spans="1:8" s="8" customFormat="1" ht="24" customHeight="1" x14ac:dyDescent="0.25">
      <c r="A11" s="163">
        <v>207</v>
      </c>
      <c r="B11" s="12" t="s">
        <v>586</v>
      </c>
      <c r="C11" s="13">
        <v>0</v>
      </c>
      <c r="D11" s="13">
        <v>0</v>
      </c>
      <c r="E11" s="13">
        <v>0</v>
      </c>
      <c r="F11" s="173">
        <v>19350</v>
      </c>
      <c r="G11" s="171" t="s">
        <v>223</v>
      </c>
    </row>
    <row r="12" spans="1:8" s="8" customFormat="1" ht="24" customHeight="1" x14ac:dyDescent="0.25">
      <c r="A12" s="163">
        <v>208</v>
      </c>
      <c r="B12" s="12" t="s">
        <v>587</v>
      </c>
      <c r="C12" s="13">
        <v>0</v>
      </c>
      <c r="D12" s="13">
        <v>0</v>
      </c>
      <c r="E12" s="13">
        <v>0</v>
      </c>
      <c r="F12" s="173">
        <v>4250</v>
      </c>
      <c r="G12" s="171" t="s">
        <v>223</v>
      </c>
    </row>
    <row r="13" spans="1:8" s="8" customFormat="1" ht="24" customHeight="1" x14ac:dyDescent="0.25">
      <c r="A13" s="163">
        <v>209</v>
      </c>
      <c r="B13" s="12" t="s">
        <v>588</v>
      </c>
      <c r="C13" s="13">
        <v>0</v>
      </c>
      <c r="D13" s="13">
        <v>0</v>
      </c>
      <c r="E13" s="13">
        <v>0</v>
      </c>
      <c r="F13" s="173">
        <v>26500</v>
      </c>
      <c r="G13" s="171" t="s">
        <v>223</v>
      </c>
    </row>
    <row r="14" spans="1:8" s="8" customFormat="1" ht="15" customHeight="1" x14ac:dyDescent="0.25">
      <c r="A14" s="483" t="s">
        <v>578</v>
      </c>
      <c r="B14" s="484"/>
      <c r="C14" s="13">
        <v>0</v>
      </c>
      <c r="D14" s="13">
        <v>750</v>
      </c>
      <c r="E14" s="13">
        <v>745</v>
      </c>
      <c r="F14" s="6">
        <v>0</v>
      </c>
      <c r="G14" s="171" t="s">
        <v>223</v>
      </c>
    </row>
    <row r="15" spans="1:8" s="8" customFormat="1" ht="15.75" customHeight="1" x14ac:dyDescent="0.25">
      <c r="A15" s="487" t="s">
        <v>876</v>
      </c>
      <c r="B15" s="488"/>
      <c r="C15" s="174">
        <f>SUM(C6:C14)</f>
        <v>24300</v>
      </c>
      <c r="D15" s="174">
        <f>SUM(D6:D14)</f>
        <v>72581</v>
      </c>
      <c r="E15" s="174">
        <f>SUM(E6:E14)</f>
        <v>44033.886319999998</v>
      </c>
      <c r="F15" s="9">
        <f>SUM(F6:F14)</f>
        <v>106070</v>
      </c>
      <c r="G15" s="10">
        <f t="shared" si="0"/>
        <v>436.50205761316874</v>
      </c>
    </row>
    <row r="16" spans="1:8" s="8" customFormat="1" ht="15" customHeight="1" x14ac:dyDescent="0.25">
      <c r="A16" s="138">
        <v>285</v>
      </c>
      <c r="B16" s="5" t="s">
        <v>590</v>
      </c>
      <c r="C16" s="13">
        <v>0</v>
      </c>
      <c r="D16" s="13">
        <v>0</v>
      </c>
      <c r="E16" s="13">
        <v>0</v>
      </c>
      <c r="F16" s="173">
        <v>20000</v>
      </c>
      <c r="G16" s="171" t="s">
        <v>223</v>
      </c>
      <c r="H16" s="139"/>
    </row>
    <row r="17" spans="1:8" s="8" customFormat="1" ht="15" customHeight="1" x14ac:dyDescent="0.25">
      <c r="A17" s="138">
        <v>286</v>
      </c>
      <c r="B17" s="5" t="s">
        <v>289</v>
      </c>
      <c r="C17" s="13">
        <v>15750</v>
      </c>
      <c r="D17" s="13">
        <v>28596.65</v>
      </c>
      <c r="E17" s="13">
        <v>27426.354200000002</v>
      </c>
      <c r="F17" s="173">
        <v>6318</v>
      </c>
      <c r="G17" s="7">
        <f t="shared" si="0"/>
        <v>40.114285714285714</v>
      </c>
      <c r="H17" s="139"/>
    </row>
    <row r="18" spans="1:8" s="8" customFormat="1" ht="15" customHeight="1" x14ac:dyDescent="0.25">
      <c r="A18" s="138">
        <v>287</v>
      </c>
      <c r="B18" s="5" t="s">
        <v>591</v>
      </c>
      <c r="C18" s="13">
        <v>0</v>
      </c>
      <c r="D18" s="13">
        <v>0</v>
      </c>
      <c r="E18" s="13">
        <v>0</v>
      </c>
      <c r="F18" s="6">
        <v>12376</v>
      </c>
      <c r="G18" s="171" t="s">
        <v>223</v>
      </c>
      <c r="H18" s="139"/>
    </row>
    <row r="19" spans="1:8" s="8" customFormat="1" ht="15" customHeight="1" x14ac:dyDescent="0.25">
      <c r="A19" s="138">
        <v>288</v>
      </c>
      <c r="B19" s="5" t="s">
        <v>592</v>
      </c>
      <c r="C19" s="13">
        <v>0</v>
      </c>
      <c r="D19" s="13">
        <v>714.31</v>
      </c>
      <c r="E19" s="13">
        <v>714.29438000000005</v>
      </c>
      <c r="F19" s="6">
        <v>3005</v>
      </c>
      <c r="G19" s="171" t="s">
        <v>223</v>
      </c>
      <c r="H19" s="139"/>
    </row>
    <row r="20" spans="1:8" s="8" customFormat="1" ht="15" customHeight="1" x14ac:dyDescent="0.25">
      <c r="A20" s="138">
        <v>289</v>
      </c>
      <c r="B20" s="5" t="s">
        <v>290</v>
      </c>
      <c r="C20" s="13">
        <v>2832</v>
      </c>
      <c r="D20" s="13">
        <v>2403.87</v>
      </c>
      <c r="E20" s="13">
        <v>1301.5976999999998</v>
      </c>
      <c r="F20" s="6">
        <v>631</v>
      </c>
      <c r="G20" s="7">
        <f t="shared" si="0"/>
        <v>22.281073446327685</v>
      </c>
      <c r="H20" s="139"/>
    </row>
    <row r="21" spans="1:8" s="8" customFormat="1" ht="15" customHeight="1" x14ac:dyDescent="0.25">
      <c r="A21" s="138">
        <v>290</v>
      </c>
      <c r="B21" s="5" t="s">
        <v>249</v>
      </c>
      <c r="C21" s="13">
        <v>1171</v>
      </c>
      <c r="D21" s="13">
        <v>571.4</v>
      </c>
      <c r="E21" s="13">
        <v>405.77600000000001</v>
      </c>
      <c r="F21" s="6">
        <v>304</v>
      </c>
      <c r="G21" s="7">
        <f t="shared" si="0"/>
        <v>25.960717335610589</v>
      </c>
      <c r="H21" s="139"/>
    </row>
    <row r="22" spans="1:8" s="8" customFormat="1" ht="15" customHeight="1" x14ac:dyDescent="0.25">
      <c r="A22" s="138">
        <v>291</v>
      </c>
      <c r="B22" s="14" t="s">
        <v>593</v>
      </c>
      <c r="C22" s="13">
        <v>0</v>
      </c>
      <c r="D22" s="13">
        <v>0</v>
      </c>
      <c r="E22" s="13">
        <v>0</v>
      </c>
      <c r="F22" s="6">
        <v>2250</v>
      </c>
      <c r="G22" s="171" t="s">
        <v>223</v>
      </c>
    </row>
    <row r="23" spans="1:8" s="8" customFormat="1" ht="15" customHeight="1" x14ac:dyDescent="0.25">
      <c r="A23" s="138">
        <v>292</v>
      </c>
      <c r="B23" s="14" t="s">
        <v>594</v>
      </c>
      <c r="C23" s="13">
        <v>0</v>
      </c>
      <c r="D23" s="13">
        <v>0</v>
      </c>
      <c r="E23" s="13">
        <v>0</v>
      </c>
      <c r="F23" s="6">
        <v>2970</v>
      </c>
      <c r="G23" s="171" t="s">
        <v>223</v>
      </c>
    </row>
    <row r="24" spans="1:8" s="8" customFormat="1" ht="15" customHeight="1" x14ac:dyDescent="0.25">
      <c r="A24" s="138">
        <v>293</v>
      </c>
      <c r="B24" s="14" t="s">
        <v>596</v>
      </c>
      <c r="C24" s="13">
        <v>0</v>
      </c>
      <c r="D24" s="13">
        <v>0</v>
      </c>
      <c r="E24" s="13">
        <v>0</v>
      </c>
      <c r="F24" s="6">
        <v>8000</v>
      </c>
      <c r="G24" s="171" t="s">
        <v>223</v>
      </c>
    </row>
    <row r="25" spans="1:8" s="8" customFormat="1" ht="15" customHeight="1" x14ac:dyDescent="0.25">
      <c r="A25" s="138">
        <v>294</v>
      </c>
      <c r="B25" s="14" t="s">
        <v>291</v>
      </c>
      <c r="C25" s="13">
        <v>1500</v>
      </c>
      <c r="D25" s="13">
        <v>1500</v>
      </c>
      <c r="E25" s="13">
        <v>0</v>
      </c>
      <c r="F25" s="6">
        <v>1500</v>
      </c>
      <c r="G25" s="7">
        <f t="shared" si="0"/>
        <v>100</v>
      </c>
    </row>
    <row r="26" spans="1:8" s="8" customFormat="1" ht="15" customHeight="1" x14ac:dyDescent="0.25">
      <c r="A26" s="138">
        <v>296</v>
      </c>
      <c r="B26" s="12" t="s">
        <v>597</v>
      </c>
      <c r="C26" s="13">
        <v>0</v>
      </c>
      <c r="D26" s="13">
        <v>0</v>
      </c>
      <c r="E26" s="13">
        <v>0</v>
      </c>
      <c r="F26" s="6">
        <v>19200</v>
      </c>
      <c r="G26" s="171" t="s">
        <v>223</v>
      </c>
    </row>
    <row r="27" spans="1:8" s="8" customFormat="1" ht="15" customHeight="1" x14ac:dyDescent="0.25">
      <c r="A27" s="138">
        <v>297</v>
      </c>
      <c r="B27" s="12" t="s">
        <v>292</v>
      </c>
      <c r="C27" s="13">
        <v>13500</v>
      </c>
      <c r="D27" s="13">
        <v>28250.720000000001</v>
      </c>
      <c r="E27" s="13">
        <v>28250.720000000001</v>
      </c>
      <c r="F27" s="6">
        <v>7063</v>
      </c>
      <c r="G27" s="7">
        <f t="shared" si="0"/>
        <v>52.318518518518516</v>
      </c>
    </row>
    <row r="28" spans="1:8" s="8" customFormat="1" ht="15" customHeight="1" x14ac:dyDescent="0.25">
      <c r="A28" s="138">
        <v>298</v>
      </c>
      <c r="B28" s="12" t="s">
        <v>250</v>
      </c>
      <c r="C28" s="13">
        <v>7018</v>
      </c>
      <c r="D28" s="13">
        <v>2226</v>
      </c>
      <c r="E28" s="13">
        <v>854.43395999999996</v>
      </c>
      <c r="F28" s="173">
        <v>4792</v>
      </c>
      <c r="G28" s="7">
        <f t="shared" si="0"/>
        <v>68.281561698489597</v>
      </c>
    </row>
    <row r="29" spans="1:8" s="8" customFormat="1" ht="15" customHeight="1" x14ac:dyDescent="0.25">
      <c r="A29" s="138">
        <v>299</v>
      </c>
      <c r="B29" s="12" t="s">
        <v>598</v>
      </c>
      <c r="C29" s="13">
        <v>0</v>
      </c>
      <c r="D29" s="13">
        <v>4017.16</v>
      </c>
      <c r="E29" s="13">
        <v>2437.0813699999999</v>
      </c>
      <c r="F29" s="173">
        <v>1200</v>
      </c>
      <c r="G29" s="171" t="s">
        <v>223</v>
      </c>
    </row>
    <row r="30" spans="1:8" s="8" customFormat="1" ht="15" customHeight="1" x14ac:dyDescent="0.25">
      <c r="A30" s="138">
        <v>301</v>
      </c>
      <c r="B30" s="12" t="s">
        <v>599</v>
      </c>
      <c r="C30" s="13">
        <v>3000</v>
      </c>
      <c r="D30" s="13">
        <v>7017.7899999999991</v>
      </c>
      <c r="E30" s="13">
        <v>7004.6829400000006</v>
      </c>
      <c r="F30" s="6">
        <v>3887</v>
      </c>
      <c r="G30" s="7">
        <f t="shared" ref="G30:G31" si="2">F30/C30*100</f>
        <v>129.56666666666666</v>
      </c>
    </row>
    <row r="31" spans="1:8" s="8" customFormat="1" ht="15" customHeight="1" x14ac:dyDescent="0.25">
      <c r="A31" s="483" t="s">
        <v>589</v>
      </c>
      <c r="B31" s="484"/>
      <c r="C31" s="13">
        <v>26365</v>
      </c>
      <c r="D31" s="13">
        <v>26280.07</v>
      </c>
      <c r="E31" s="13">
        <v>6332.3856100000003</v>
      </c>
      <c r="F31" s="6">
        <v>0</v>
      </c>
      <c r="G31" s="7">
        <f t="shared" si="2"/>
        <v>0</v>
      </c>
    </row>
    <row r="32" spans="1:8" s="8" customFormat="1" ht="15.75" customHeight="1" x14ac:dyDescent="0.25">
      <c r="A32" s="487" t="s">
        <v>6</v>
      </c>
      <c r="B32" s="488"/>
      <c r="C32" s="174">
        <f>SUM(C16:C31)</f>
        <v>71136</v>
      </c>
      <c r="D32" s="174">
        <f>SUM(D16:D31)</f>
        <v>101577.97</v>
      </c>
      <c r="E32" s="174">
        <f>SUM(E16:E31)</f>
        <v>74727.326160000011</v>
      </c>
      <c r="F32" s="9">
        <f>SUM(F16:F31)</f>
        <v>93496</v>
      </c>
      <c r="G32" s="10">
        <f>F32/C32*100</f>
        <v>131.43274853801171</v>
      </c>
    </row>
    <row r="33" spans="1:7" s="8" customFormat="1" ht="15" customHeight="1" x14ac:dyDescent="0.25">
      <c r="A33" s="138">
        <v>321</v>
      </c>
      <c r="B33" s="5" t="s">
        <v>174</v>
      </c>
      <c r="C33" s="13">
        <v>2000</v>
      </c>
      <c r="D33" s="13">
        <v>1915.9</v>
      </c>
      <c r="E33" s="13">
        <v>917.94999999999993</v>
      </c>
      <c r="F33" s="6">
        <v>2500</v>
      </c>
      <c r="G33" s="7">
        <f t="shared" si="0"/>
        <v>125</v>
      </c>
    </row>
    <row r="34" spans="1:7" s="8" customFormat="1" ht="24" customHeight="1" x14ac:dyDescent="0.25">
      <c r="A34" s="138">
        <v>323</v>
      </c>
      <c r="B34" s="5" t="s">
        <v>600</v>
      </c>
      <c r="C34" s="13">
        <v>0</v>
      </c>
      <c r="D34" s="13">
        <v>0</v>
      </c>
      <c r="E34" s="13">
        <v>0</v>
      </c>
      <c r="F34" s="6">
        <v>10000</v>
      </c>
      <c r="G34" s="171" t="s">
        <v>223</v>
      </c>
    </row>
    <row r="35" spans="1:7" s="8" customFormat="1" ht="24" customHeight="1" x14ac:dyDescent="0.25">
      <c r="A35" s="138">
        <v>324</v>
      </c>
      <c r="B35" s="5" t="s">
        <v>293</v>
      </c>
      <c r="C35" s="13">
        <v>5000</v>
      </c>
      <c r="D35" s="13">
        <v>4923</v>
      </c>
      <c r="E35" s="13">
        <v>4922.6000000000004</v>
      </c>
      <c r="F35" s="6">
        <v>4925</v>
      </c>
      <c r="G35" s="7">
        <f t="shared" ref="G35" si="3">F35/C35*100</f>
        <v>98.5</v>
      </c>
    </row>
    <row r="36" spans="1:7" s="8" customFormat="1" ht="15" customHeight="1" x14ac:dyDescent="0.25">
      <c r="A36" s="138">
        <v>326</v>
      </c>
      <c r="B36" s="11" t="s">
        <v>175</v>
      </c>
      <c r="C36" s="13">
        <v>4000</v>
      </c>
      <c r="D36" s="13">
        <v>5000</v>
      </c>
      <c r="E36" s="13">
        <v>2500</v>
      </c>
      <c r="F36" s="6">
        <v>5000</v>
      </c>
      <c r="G36" s="7">
        <f t="shared" si="0"/>
        <v>125</v>
      </c>
    </row>
    <row r="37" spans="1:7" s="8" customFormat="1" ht="15" customHeight="1" x14ac:dyDescent="0.25">
      <c r="A37" s="138">
        <v>327</v>
      </c>
      <c r="B37" s="11" t="s">
        <v>601</v>
      </c>
      <c r="C37" s="13">
        <v>0</v>
      </c>
      <c r="D37" s="13">
        <v>0</v>
      </c>
      <c r="E37" s="13">
        <v>0</v>
      </c>
      <c r="F37" s="6">
        <v>2004</v>
      </c>
      <c r="G37" s="171" t="s">
        <v>223</v>
      </c>
    </row>
    <row r="38" spans="1:7" s="8" customFormat="1" ht="15" customHeight="1" x14ac:dyDescent="0.25">
      <c r="A38" s="138">
        <v>328</v>
      </c>
      <c r="B38" s="11" t="s">
        <v>294</v>
      </c>
      <c r="C38" s="13">
        <v>2004</v>
      </c>
      <c r="D38" s="13">
        <v>2004</v>
      </c>
      <c r="E38" s="13">
        <v>0</v>
      </c>
      <c r="F38" s="6">
        <v>2496</v>
      </c>
      <c r="G38" s="7">
        <f t="shared" ref="G38" si="4">F38/C38*100</f>
        <v>124.55089820359282</v>
      </c>
    </row>
    <row r="39" spans="1:7" s="8" customFormat="1" ht="15" customHeight="1" x14ac:dyDescent="0.25">
      <c r="A39" s="138">
        <v>329</v>
      </c>
      <c r="B39" s="14" t="s">
        <v>295</v>
      </c>
      <c r="C39" s="13">
        <v>20000</v>
      </c>
      <c r="D39" s="13">
        <v>21519</v>
      </c>
      <c r="E39" s="13">
        <v>13565.344000000001</v>
      </c>
      <c r="F39" s="6">
        <v>32741</v>
      </c>
      <c r="G39" s="7">
        <f t="shared" si="0"/>
        <v>163.70499999999998</v>
      </c>
    </row>
    <row r="40" spans="1:7" s="8" customFormat="1" ht="15" customHeight="1" x14ac:dyDescent="0.25">
      <c r="A40" s="138">
        <v>331</v>
      </c>
      <c r="B40" s="14" t="s">
        <v>251</v>
      </c>
      <c r="C40" s="13">
        <v>1535</v>
      </c>
      <c r="D40" s="13">
        <v>3619.3599999999997</v>
      </c>
      <c r="E40" s="13">
        <v>2534.9180000000001</v>
      </c>
      <c r="F40" s="173">
        <v>941</v>
      </c>
      <c r="G40" s="7">
        <f t="shared" si="0"/>
        <v>61.302931596091206</v>
      </c>
    </row>
    <row r="41" spans="1:7" s="8" customFormat="1" ht="15" customHeight="1" x14ac:dyDescent="0.25">
      <c r="A41" s="138">
        <v>333</v>
      </c>
      <c r="B41" s="14" t="s">
        <v>188</v>
      </c>
      <c r="C41" s="13">
        <v>789</v>
      </c>
      <c r="D41" s="13">
        <v>633.66000000000008</v>
      </c>
      <c r="E41" s="13">
        <v>138.80000000000001</v>
      </c>
      <c r="F41" s="173">
        <v>400</v>
      </c>
      <c r="G41" s="7">
        <f t="shared" si="0"/>
        <v>50.697084917617239</v>
      </c>
    </row>
    <row r="42" spans="1:7" s="8" customFormat="1" ht="15" customHeight="1" x14ac:dyDescent="0.25">
      <c r="A42" s="138">
        <v>335</v>
      </c>
      <c r="B42" s="14" t="s">
        <v>296</v>
      </c>
      <c r="C42" s="13">
        <v>2250</v>
      </c>
      <c r="D42" s="13">
        <v>2078.6499999999996</v>
      </c>
      <c r="E42" s="13">
        <v>2078.6499999999996</v>
      </c>
      <c r="F42" s="173">
        <v>2080</v>
      </c>
      <c r="G42" s="171" t="s">
        <v>223</v>
      </c>
    </row>
    <row r="43" spans="1:7" s="8" customFormat="1" ht="15" customHeight="1" x14ac:dyDescent="0.25">
      <c r="A43" s="138">
        <v>337</v>
      </c>
      <c r="B43" s="14" t="s">
        <v>602</v>
      </c>
      <c r="C43" s="13">
        <v>0</v>
      </c>
      <c r="D43" s="13">
        <v>0</v>
      </c>
      <c r="E43" s="13">
        <v>0</v>
      </c>
      <c r="F43" s="173">
        <v>2100</v>
      </c>
      <c r="G43" s="171" t="s">
        <v>223</v>
      </c>
    </row>
    <row r="44" spans="1:7" s="8" customFormat="1" ht="15" customHeight="1" x14ac:dyDescent="0.25">
      <c r="A44" s="138">
        <v>338</v>
      </c>
      <c r="B44" s="14" t="s">
        <v>603</v>
      </c>
      <c r="C44" s="13">
        <v>0</v>
      </c>
      <c r="D44" s="13">
        <v>17769</v>
      </c>
      <c r="E44" s="13">
        <v>0</v>
      </c>
      <c r="F44" s="173">
        <v>17768</v>
      </c>
      <c r="G44" s="171" t="s">
        <v>223</v>
      </c>
    </row>
    <row r="45" spans="1:7" s="8" customFormat="1" ht="15" customHeight="1" x14ac:dyDescent="0.25">
      <c r="A45" s="483" t="s">
        <v>287</v>
      </c>
      <c r="B45" s="484"/>
      <c r="C45" s="13">
        <v>12068</v>
      </c>
      <c r="D45" s="13">
        <v>11510.28</v>
      </c>
      <c r="E45" s="13">
        <v>3410.24037</v>
      </c>
      <c r="F45" s="173">
        <v>0</v>
      </c>
      <c r="G45" s="7">
        <f t="shared" si="0"/>
        <v>0</v>
      </c>
    </row>
    <row r="46" spans="1:7" s="8" customFormat="1" ht="15.75" customHeight="1" x14ac:dyDescent="0.25">
      <c r="A46" s="487" t="s">
        <v>7</v>
      </c>
      <c r="B46" s="488"/>
      <c r="C46" s="174">
        <f>SUM(C33:C45)</f>
        <v>49646</v>
      </c>
      <c r="D46" s="174">
        <f>SUM(D33:D45)</f>
        <v>70972.850000000006</v>
      </c>
      <c r="E46" s="174">
        <f>SUM(E33:E45)</f>
        <v>30068.502370000002</v>
      </c>
      <c r="F46" s="172">
        <f>SUM(F33:F45)</f>
        <v>82955</v>
      </c>
      <c r="G46" s="10">
        <f t="shared" ref="G46:G69" si="5">F46/C46*100</f>
        <v>167.09301857148614</v>
      </c>
    </row>
    <row r="47" spans="1:7" s="8" customFormat="1" ht="15" customHeight="1" x14ac:dyDescent="0.25">
      <c r="A47" s="138">
        <v>357</v>
      </c>
      <c r="B47" s="5" t="s">
        <v>297</v>
      </c>
      <c r="C47" s="13">
        <v>2000</v>
      </c>
      <c r="D47" s="13">
        <v>1520.4999999999998</v>
      </c>
      <c r="E47" s="13">
        <v>1520.4999999999998</v>
      </c>
      <c r="F47" s="173">
        <v>2500</v>
      </c>
      <c r="G47" s="7">
        <f t="shared" si="5"/>
        <v>125</v>
      </c>
    </row>
    <row r="48" spans="1:7" s="8" customFormat="1" ht="24" customHeight="1" x14ac:dyDescent="0.25">
      <c r="A48" s="138">
        <v>358</v>
      </c>
      <c r="B48" s="5" t="s">
        <v>252</v>
      </c>
      <c r="C48" s="13">
        <v>1000</v>
      </c>
      <c r="D48" s="13">
        <v>1643.3</v>
      </c>
      <c r="E48" s="13">
        <v>1643.3</v>
      </c>
      <c r="F48" s="173">
        <v>1500</v>
      </c>
      <c r="G48" s="7">
        <f t="shared" si="5"/>
        <v>150</v>
      </c>
    </row>
    <row r="49" spans="1:7" s="8" customFormat="1" ht="24" customHeight="1" x14ac:dyDescent="0.25">
      <c r="A49" s="138">
        <v>359</v>
      </c>
      <c r="B49" s="5" t="s">
        <v>8</v>
      </c>
      <c r="C49" s="13">
        <v>5000</v>
      </c>
      <c r="D49" s="13">
        <v>3358.7</v>
      </c>
      <c r="E49" s="13">
        <v>3358.7</v>
      </c>
      <c r="F49" s="173">
        <v>5000</v>
      </c>
      <c r="G49" s="7">
        <f t="shared" si="5"/>
        <v>100</v>
      </c>
    </row>
    <row r="50" spans="1:7" s="8" customFormat="1" ht="24" customHeight="1" x14ac:dyDescent="0.25">
      <c r="A50" s="138">
        <v>360</v>
      </c>
      <c r="B50" s="5" t="s">
        <v>9</v>
      </c>
      <c r="C50" s="13">
        <v>30000</v>
      </c>
      <c r="D50" s="13">
        <v>31343.699999999997</v>
      </c>
      <c r="E50" s="13">
        <v>30041.399999999998</v>
      </c>
      <c r="F50" s="173">
        <v>30000</v>
      </c>
      <c r="G50" s="7">
        <f t="shared" si="5"/>
        <v>100</v>
      </c>
    </row>
    <row r="51" spans="1:7" s="8" customFormat="1" ht="24" customHeight="1" x14ac:dyDescent="0.25">
      <c r="A51" s="138">
        <v>361</v>
      </c>
      <c r="B51" s="5" t="s">
        <v>298</v>
      </c>
      <c r="C51" s="13">
        <v>4500</v>
      </c>
      <c r="D51" s="13">
        <v>4334.5</v>
      </c>
      <c r="E51" s="13">
        <v>4334.5</v>
      </c>
      <c r="F51" s="173">
        <v>4500</v>
      </c>
      <c r="G51" s="7">
        <f t="shared" si="5"/>
        <v>100</v>
      </c>
    </row>
    <row r="52" spans="1:7" s="8" customFormat="1" ht="24" customHeight="1" x14ac:dyDescent="0.25">
      <c r="A52" s="138">
        <v>362</v>
      </c>
      <c r="B52" s="5" t="s">
        <v>10</v>
      </c>
      <c r="C52" s="13">
        <v>87000</v>
      </c>
      <c r="D52" s="13">
        <v>87000</v>
      </c>
      <c r="E52" s="13">
        <v>0</v>
      </c>
      <c r="F52" s="173">
        <v>88000</v>
      </c>
      <c r="G52" s="7">
        <f t="shared" si="5"/>
        <v>101.14942528735634</v>
      </c>
    </row>
    <row r="53" spans="1:7" s="8" customFormat="1" ht="15" customHeight="1" x14ac:dyDescent="0.25">
      <c r="A53" s="138">
        <v>364</v>
      </c>
      <c r="B53" s="5" t="s">
        <v>166</v>
      </c>
      <c r="C53" s="13">
        <v>3000</v>
      </c>
      <c r="D53" s="13">
        <v>3000.0000000000005</v>
      </c>
      <c r="E53" s="13">
        <v>2936.1000000000004</v>
      </c>
      <c r="F53" s="6">
        <v>3000</v>
      </c>
      <c r="G53" s="7">
        <f t="shared" si="5"/>
        <v>100</v>
      </c>
    </row>
    <row r="54" spans="1:7" s="8" customFormat="1" ht="15" customHeight="1" x14ac:dyDescent="0.25">
      <c r="A54" s="138">
        <v>365</v>
      </c>
      <c r="B54" s="5" t="s">
        <v>299</v>
      </c>
      <c r="C54" s="13">
        <v>3000</v>
      </c>
      <c r="D54" s="13">
        <v>1443</v>
      </c>
      <c r="E54" s="13">
        <v>1443</v>
      </c>
      <c r="F54" s="6">
        <v>2000</v>
      </c>
      <c r="G54" s="7">
        <f t="shared" si="5"/>
        <v>66.666666666666657</v>
      </c>
    </row>
    <row r="55" spans="1:7" s="8" customFormat="1" ht="24" customHeight="1" x14ac:dyDescent="0.25">
      <c r="A55" s="138">
        <v>366</v>
      </c>
      <c r="B55" s="5" t="s">
        <v>11</v>
      </c>
      <c r="C55" s="13">
        <v>199842</v>
      </c>
      <c r="D55" s="13">
        <v>197315</v>
      </c>
      <c r="E55" s="13">
        <v>197315</v>
      </c>
      <c r="F55" s="6">
        <v>170290</v>
      </c>
      <c r="G55" s="7">
        <f t="shared" si="5"/>
        <v>85.212317731007488</v>
      </c>
    </row>
    <row r="56" spans="1:7" s="8" customFormat="1" ht="15.75" customHeight="1" x14ac:dyDescent="0.25">
      <c r="A56" s="487" t="s">
        <v>12</v>
      </c>
      <c r="B56" s="488"/>
      <c r="C56" s="174">
        <f>SUM(C47:C55)</f>
        <v>335342</v>
      </c>
      <c r="D56" s="174">
        <f>SUM(D47:D55)</f>
        <v>330958.7</v>
      </c>
      <c r="E56" s="174">
        <f>SUM(E47:E55)</f>
        <v>242592.5</v>
      </c>
      <c r="F56" s="172">
        <f>SUM(F47:F55)</f>
        <v>306790</v>
      </c>
      <c r="G56" s="10">
        <f t="shared" si="5"/>
        <v>91.485707128841597</v>
      </c>
    </row>
    <row r="57" spans="1:7" s="8" customFormat="1" ht="15" customHeight="1" x14ac:dyDescent="0.25">
      <c r="A57" s="138">
        <v>428</v>
      </c>
      <c r="B57" s="132" t="s">
        <v>13</v>
      </c>
      <c r="C57" s="13">
        <v>44110</v>
      </c>
      <c r="D57" s="13">
        <v>42900</v>
      </c>
      <c r="E57" s="13">
        <v>42900</v>
      </c>
      <c r="F57" s="173">
        <v>45290</v>
      </c>
      <c r="G57" s="7">
        <f t="shared" si="5"/>
        <v>102.67513035592837</v>
      </c>
    </row>
    <row r="58" spans="1:7" s="8" customFormat="1" ht="15" customHeight="1" x14ac:dyDescent="0.25">
      <c r="A58" s="163">
        <v>429</v>
      </c>
      <c r="B58" s="164" t="s">
        <v>190</v>
      </c>
      <c r="C58" s="13">
        <v>3000</v>
      </c>
      <c r="D58" s="13">
        <v>4133.2999999999993</v>
      </c>
      <c r="E58" s="13">
        <v>3883.2999999999997</v>
      </c>
      <c r="F58" s="173">
        <v>4000</v>
      </c>
      <c r="G58" s="7">
        <f>F58/C58*100</f>
        <v>133.33333333333331</v>
      </c>
    </row>
    <row r="59" spans="1:7" s="8" customFormat="1" ht="15" customHeight="1" x14ac:dyDescent="0.25">
      <c r="A59" s="163">
        <v>430</v>
      </c>
      <c r="B59" s="164" t="s">
        <v>224</v>
      </c>
      <c r="C59" s="13">
        <v>3000</v>
      </c>
      <c r="D59" s="13">
        <v>5000</v>
      </c>
      <c r="E59" s="13">
        <v>5000</v>
      </c>
      <c r="F59" s="173">
        <v>5000</v>
      </c>
      <c r="G59" s="7">
        <f>F59/C59*100</f>
        <v>166.66666666666669</v>
      </c>
    </row>
    <row r="60" spans="1:7" s="8" customFormat="1" ht="15" customHeight="1" x14ac:dyDescent="0.25">
      <c r="A60" s="163">
        <v>431</v>
      </c>
      <c r="B60" s="164" t="s">
        <v>189</v>
      </c>
      <c r="C60" s="13">
        <v>8128</v>
      </c>
      <c r="D60" s="13">
        <v>9041.6</v>
      </c>
      <c r="E60" s="13">
        <v>7203.9800000000005</v>
      </c>
      <c r="F60" s="173">
        <v>9000</v>
      </c>
      <c r="G60" s="7">
        <f t="shared" si="5"/>
        <v>110.72834645669292</v>
      </c>
    </row>
    <row r="61" spans="1:7" s="8" customFormat="1" ht="15" customHeight="1" x14ac:dyDescent="0.25">
      <c r="A61" s="163">
        <v>432</v>
      </c>
      <c r="B61" s="164" t="s">
        <v>873</v>
      </c>
      <c r="C61" s="13">
        <v>0</v>
      </c>
      <c r="D61" s="13">
        <v>0</v>
      </c>
      <c r="E61" s="13">
        <v>0</v>
      </c>
      <c r="F61" s="173">
        <v>4000</v>
      </c>
      <c r="G61" s="171" t="s">
        <v>223</v>
      </c>
    </row>
    <row r="62" spans="1:7" s="8" customFormat="1" ht="15" customHeight="1" x14ac:dyDescent="0.25">
      <c r="A62" s="163">
        <v>433</v>
      </c>
      <c r="B62" s="164" t="s">
        <v>872</v>
      </c>
      <c r="C62" s="13">
        <v>0</v>
      </c>
      <c r="D62" s="13">
        <v>0</v>
      </c>
      <c r="E62" s="13">
        <v>0</v>
      </c>
      <c r="F62" s="173">
        <v>14500</v>
      </c>
      <c r="G62" s="171" t="s">
        <v>223</v>
      </c>
    </row>
    <row r="63" spans="1:7" s="8" customFormat="1" ht="15.75" customHeight="1" x14ac:dyDescent="0.25">
      <c r="A63" s="490" t="s">
        <v>877</v>
      </c>
      <c r="B63" s="491"/>
      <c r="C63" s="174">
        <f>SUM(C57:C62)</f>
        <v>58238</v>
      </c>
      <c r="D63" s="174">
        <f t="shared" ref="D63:F63" si="6">SUM(D57:D62)</f>
        <v>61074.9</v>
      </c>
      <c r="E63" s="174">
        <f t="shared" si="6"/>
        <v>58987.280000000006</v>
      </c>
      <c r="F63" s="172">
        <f t="shared" si="6"/>
        <v>81790</v>
      </c>
      <c r="G63" s="10">
        <f t="shared" si="5"/>
        <v>140.44094920842062</v>
      </c>
    </row>
    <row r="64" spans="1:7" s="8" customFormat="1" ht="15" customHeight="1" x14ac:dyDescent="0.25">
      <c r="A64" s="138">
        <v>684</v>
      </c>
      <c r="B64" s="5" t="s">
        <v>191</v>
      </c>
      <c r="C64" s="13">
        <v>1000</v>
      </c>
      <c r="D64" s="13">
        <v>1024</v>
      </c>
      <c r="E64" s="13">
        <v>1024</v>
      </c>
      <c r="F64" s="173">
        <v>1000</v>
      </c>
      <c r="G64" s="7">
        <f t="shared" si="5"/>
        <v>100</v>
      </c>
    </row>
    <row r="65" spans="1:7" s="8" customFormat="1" ht="15" customHeight="1" x14ac:dyDescent="0.25">
      <c r="A65" s="163">
        <v>685</v>
      </c>
      <c r="B65" s="12" t="s">
        <v>221</v>
      </c>
      <c r="C65" s="13">
        <v>1000</v>
      </c>
      <c r="D65" s="13">
        <v>928.5</v>
      </c>
      <c r="E65" s="13">
        <v>928.5</v>
      </c>
      <c r="F65" s="173">
        <v>1000</v>
      </c>
      <c r="G65" s="7">
        <f t="shared" si="5"/>
        <v>100</v>
      </c>
    </row>
    <row r="66" spans="1:7" s="8" customFormat="1" ht="15" customHeight="1" x14ac:dyDescent="0.25">
      <c r="A66" s="163">
        <v>686</v>
      </c>
      <c r="B66" s="12" t="s">
        <v>29</v>
      </c>
      <c r="C66" s="13">
        <v>3000</v>
      </c>
      <c r="D66" s="13">
        <v>3000</v>
      </c>
      <c r="E66" s="13">
        <v>3000</v>
      </c>
      <c r="F66" s="173">
        <v>5000</v>
      </c>
      <c r="G66" s="7">
        <f t="shared" si="5"/>
        <v>166.66666666666669</v>
      </c>
    </row>
    <row r="67" spans="1:7" s="8" customFormat="1" ht="15" customHeight="1" x14ac:dyDescent="0.25">
      <c r="A67" s="163">
        <v>687</v>
      </c>
      <c r="B67" s="12" t="s">
        <v>222</v>
      </c>
      <c r="C67" s="13">
        <v>3000</v>
      </c>
      <c r="D67" s="13">
        <v>2976</v>
      </c>
      <c r="E67" s="13">
        <v>2976</v>
      </c>
      <c r="F67" s="173">
        <v>3000</v>
      </c>
      <c r="G67" s="7">
        <f t="shared" si="5"/>
        <v>100</v>
      </c>
    </row>
    <row r="68" spans="1:7" s="8" customFormat="1" ht="15" customHeight="1" x14ac:dyDescent="0.25">
      <c r="A68" s="163">
        <v>688</v>
      </c>
      <c r="B68" s="12" t="s">
        <v>604</v>
      </c>
      <c r="C68" s="13">
        <v>0</v>
      </c>
      <c r="D68" s="13">
        <v>0</v>
      </c>
      <c r="E68" s="13">
        <v>0</v>
      </c>
      <c r="F68" s="173">
        <v>3000</v>
      </c>
      <c r="G68" s="171" t="s">
        <v>223</v>
      </c>
    </row>
    <row r="69" spans="1:7" s="8" customFormat="1" ht="15.75" customHeight="1" x14ac:dyDescent="0.25">
      <c r="A69" s="487" t="s">
        <v>15</v>
      </c>
      <c r="B69" s="488"/>
      <c r="C69" s="174">
        <f>SUM(C64:C68)</f>
        <v>8000</v>
      </c>
      <c r="D69" s="174">
        <f>SUM(D64:D68)</f>
        <v>7928.5</v>
      </c>
      <c r="E69" s="174">
        <f>SUM(E64:E68)</f>
        <v>7928.5</v>
      </c>
      <c r="F69" s="172">
        <f>SUM(F64:F68)</f>
        <v>13000</v>
      </c>
      <c r="G69" s="10">
        <f t="shared" si="5"/>
        <v>162.5</v>
      </c>
    </row>
    <row r="70" spans="1:7" s="8" customFormat="1" ht="15" customHeight="1" x14ac:dyDescent="0.25">
      <c r="A70" s="138">
        <v>760</v>
      </c>
      <c r="B70" s="5" t="s">
        <v>605</v>
      </c>
      <c r="C70" s="13">
        <v>0</v>
      </c>
      <c r="D70" s="13">
        <v>0</v>
      </c>
      <c r="E70" s="13">
        <v>0</v>
      </c>
      <c r="F70" s="173">
        <v>15000</v>
      </c>
      <c r="G70" s="171" t="s">
        <v>223</v>
      </c>
    </row>
    <row r="71" spans="1:7" s="8" customFormat="1" ht="15" customHeight="1" x14ac:dyDescent="0.25">
      <c r="A71" s="138">
        <v>761</v>
      </c>
      <c r="B71" s="5" t="s">
        <v>606</v>
      </c>
      <c r="C71" s="13">
        <v>0</v>
      </c>
      <c r="D71" s="13">
        <v>21406.87</v>
      </c>
      <c r="E71" s="13">
        <v>7406.1061600000003</v>
      </c>
      <c r="F71" s="173">
        <v>5170</v>
      </c>
      <c r="G71" s="171" t="s">
        <v>223</v>
      </c>
    </row>
    <row r="72" spans="1:7" s="8" customFormat="1" ht="15" customHeight="1" x14ac:dyDescent="0.25">
      <c r="A72" s="138">
        <v>762</v>
      </c>
      <c r="B72" s="5" t="s">
        <v>32</v>
      </c>
      <c r="C72" s="13">
        <v>3000</v>
      </c>
      <c r="D72" s="13">
        <v>3000</v>
      </c>
      <c r="E72" s="13">
        <v>0</v>
      </c>
      <c r="F72" s="173">
        <v>3000</v>
      </c>
      <c r="G72" s="7">
        <f>F72/C72*100</f>
        <v>100</v>
      </c>
    </row>
    <row r="73" spans="1:7" s="8" customFormat="1" ht="15" customHeight="1" x14ac:dyDescent="0.25">
      <c r="A73" s="138">
        <v>763</v>
      </c>
      <c r="B73" s="5" t="s">
        <v>253</v>
      </c>
      <c r="C73" s="13">
        <v>1800</v>
      </c>
      <c r="D73" s="13">
        <v>2773</v>
      </c>
      <c r="E73" s="13">
        <v>799.5</v>
      </c>
      <c r="F73" s="173">
        <v>1800</v>
      </c>
      <c r="G73" s="7">
        <f>F73/C73*100</f>
        <v>100</v>
      </c>
    </row>
    <row r="74" spans="1:7" s="8" customFormat="1" ht="15" customHeight="1" x14ac:dyDescent="0.25">
      <c r="A74" s="138">
        <v>764</v>
      </c>
      <c r="B74" s="5" t="s">
        <v>607</v>
      </c>
      <c r="C74" s="13">
        <v>0</v>
      </c>
      <c r="D74" s="13">
        <v>2557.5</v>
      </c>
      <c r="E74" s="13">
        <v>2552.6807999999996</v>
      </c>
      <c r="F74" s="173">
        <v>2000</v>
      </c>
      <c r="G74" s="171" t="s">
        <v>223</v>
      </c>
    </row>
    <row r="75" spans="1:7" s="8" customFormat="1" ht="15" customHeight="1" x14ac:dyDescent="0.25">
      <c r="A75" s="138">
        <v>765</v>
      </c>
      <c r="B75" s="5" t="s">
        <v>167</v>
      </c>
      <c r="C75" s="13">
        <v>1125</v>
      </c>
      <c r="D75" s="13">
        <v>1125</v>
      </c>
      <c r="E75" s="13">
        <v>0</v>
      </c>
      <c r="F75" s="173">
        <v>1125</v>
      </c>
      <c r="G75" s="7">
        <f t="shared" ref="G75" si="7">F75/C75*100</f>
        <v>100</v>
      </c>
    </row>
    <row r="76" spans="1:7" s="8" customFormat="1" ht="15" customHeight="1" x14ac:dyDescent="0.25">
      <c r="A76" s="483" t="s">
        <v>288</v>
      </c>
      <c r="B76" s="484"/>
      <c r="C76" s="13">
        <v>15000</v>
      </c>
      <c r="D76" s="13">
        <v>31425.8</v>
      </c>
      <c r="E76" s="13">
        <v>0</v>
      </c>
      <c r="F76" s="173">
        <v>0</v>
      </c>
      <c r="G76" s="7">
        <f t="shared" ref="G76" si="8">F76/C76*100</f>
        <v>0</v>
      </c>
    </row>
    <row r="77" spans="1:7" s="8" customFormat="1" ht="15.75" customHeight="1" x14ac:dyDescent="0.25">
      <c r="A77" s="487" t="s">
        <v>16</v>
      </c>
      <c r="B77" s="488"/>
      <c r="C77" s="174">
        <f>SUM(C70:C76)</f>
        <v>20925</v>
      </c>
      <c r="D77" s="174">
        <f>SUM(D70:D76)</f>
        <v>62288.17</v>
      </c>
      <c r="E77" s="174">
        <f>SUM(E70:E76)</f>
        <v>10758.286959999999</v>
      </c>
      <c r="F77" s="9">
        <f>SUM(F70:F76)</f>
        <v>28095</v>
      </c>
      <c r="G77" s="10">
        <f>F77/C77*100</f>
        <v>134.26523297491039</v>
      </c>
    </row>
    <row r="78" spans="1:7" s="8" customFormat="1" ht="16.5" customHeight="1" thickBot="1" x14ac:dyDescent="0.3">
      <c r="A78" s="492" t="s">
        <v>17</v>
      </c>
      <c r="B78" s="493"/>
      <c r="C78" s="15">
        <f>C77+C69+C63+C56+C46+C32+C15+C5</f>
        <v>574787</v>
      </c>
      <c r="D78" s="15">
        <f>D77+D69+D63+D56+D46+D32+D15+D5</f>
        <v>714582.09</v>
      </c>
      <c r="E78" s="15">
        <f>E77+E69+E63+E56+E46+E32+E15+E5</f>
        <v>473865.08180999995</v>
      </c>
      <c r="F78" s="15">
        <f>F77+F69+F63+F56+F46+F32+F15+F5</f>
        <v>777896</v>
      </c>
      <c r="G78" s="16">
        <f>F78/C78*100</f>
        <v>135.33639417732132</v>
      </c>
    </row>
    <row r="79" spans="1:7" ht="11.25" thickBot="1" x14ac:dyDescent="0.2">
      <c r="B79" s="18"/>
      <c r="C79" s="19"/>
      <c r="D79" s="20"/>
      <c r="E79" s="20"/>
      <c r="F79" s="19"/>
      <c r="G79" s="21"/>
    </row>
    <row r="80" spans="1:7" ht="36" customHeight="1" x14ac:dyDescent="0.15">
      <c r="A80" s="494" t="s">
        <v>18</v>
      </c>
      <c r="B80" s="495"/>
      <c r="C80" s="2" t="s">
        <v>579</v>
      </c>
      <c r="D80" s="2" t="s">
        <v>580</v>
      </c>
      <c r="E80" s="2" t="s">
        <v>581</v>
      </c>
      <c r="F80" s="2" t="s">
        <v>582</v>
      </c>
      <c r="G80" s="3" t="s">
        <v>583</v>
      </c>
    </row>
    <row r="81" spans="1:7" ht="15" customHeight="1" x14ac:dyDescent="0.15">
      <c r="A81" s="483" t="s">
        <v>19</v>
      </c>
      <c r="B81" s="484"/>
      <c r="C81" s="13">
        <f>C5</f>
        <v>7200</v>
      </c>
      <c r="D81" s="13">
        <f>D5</f>
        <v>7200</v>
      </c>
      <c r="E81" s="13">
        <f>E5</f>
        <v>4768.8</v>
      </c>
      <c r="F81" s="6">
        <f>F5</f>
        <v>65700</v>
      </c>
      <c r="G81" s="7">
        <f t="shared" ref="G81" si="9">F81/C81*100</f>
        <v>912.5</v>
      </c>
    </row>
    <row r="82" spans="1:7" ht="15" customHeight="1" x14ac:dyDescent="0.2">
      <c r="A82" s="483" t="s">
        <v>20</v>
      </c>
      <c r="B82" s="489"/>
      <c r="C82" s="13">
        <f>C15</f>
        <v>24300</v>
      </c>
      <c r="D82" s="13">
        <f>D15</f>
        <v>72581</v>
      </c>
      <c r="E82" s="13">
        <f>E15</f>
        <v>44033.886319999998</v>
      </c>
      <c r="F82" s="6">
        <f>F15</f>
        <v>106070</v>
      </c>
      <c r="G82" s="7">
        <f t="shared" ref="G82:G89" si="10">F82/C82*100</f>
        <v>436.50205761316874</v>
      </c>
    </row>
    <row r="83" spans="1:7" ht="15" customHeight="1" x14ac:dyDescent="0.2">
      <c r="A83" s="483" t="s">
        <v>21</v>
      </c>
      <c r="B83" s="489"/>
      <c r="C83" s="13">
        <f>C32</f>
        <v>71136</v>
      </c>
      <c r="D83" s="13">
        <f>D32</f>
        <v>101577.97</v>
      </c>
      <c r="E83" s="13">
        <f>E32</f>
        <v>74727.326160000011</v>
      </c>
      <c r="F83" s="6">
        <f>F32</f>
        <v>93496</v>
      </c>
      <c r="G83" s="7">
        <f t="shared" si="10"/>
        <v>131.43274853801171</v>
      </c>
    </row>
    <row r="84" spans="1:7" ht="15" customHeight="1" x14ac:dyDescent="0.2">
      <c r="A84" s="483" t="s">
        <v>22</v>
      </c>
      <c r="B84" s="489"/>
      <c r="C84" s="13">
        <f>C46</f>
        <v>49646</v>
      </c>
      <c r="D84" s="13">
        <f>D46</f>
        <v>70972.850000000006</v>
      </c>
      <c r="E84" s="13">
        <f>E46</f>
        <v>30068.502370000002</v>
      </c>
      <c r="F84" s="6">
        <f>F46</f>
        <v>82955</v>
      </c>
      <c r="G84" s="7">
        <f t="shared" si="10"/>
        <v>167.09301857148614</v>
      </c>
    </row>
    <row r="85" spans="1:7" ht="15" customHeight="1" x14ac:dyDescent="0.2">
      <c r="A85" s="483" t="s">
        <v>23</v>
      </c>
      <c r="B85" s="489"/>
      <c r="C85" s="13">
        <f>C56</f>
        <v>335342</v>
      </c>
      <c r="D85" s="13">
        <f>D56</f>
        <v>330958.7</v>
      </c>
      <c r="E85" s="13">
        <f>E56</f>
        <v>242592.5</v>
      </c>
      <c r="F85" s="6">
        <f>F56</f>
        <v>306790</v>
      </c>
      <c r="G85" s="7">
        <f t="shared" si="10"/>
        <v>91.485707128841597</v>
      </c>
    </row>
    <row r="86" spans="1:7" ht="15" customHeight="1" x14ac:dyDescent="0.2">
      <c r="A86" s="483" t="s">
        <v>24</v>
      </c>
      <c r="B86" s="489"/>
      <c r="C86" s="13">
        <f>C63</f>
        <v>58238</v>
      </c>
      <c r="D86" s="13">
        <f>D63</f>
        <v>61074.9</v>
      </c>
      <c r="E86" s="13">
        <f>E63</f>
        <v>58987.280000000006</v>
      </c>
      <c r="F86" s="6">
        <f>F63</f>
        <v>81790</v>
      </c>
      <c r="G86" s="7">
        <f t="shared" si="10"/>
        <v>140.44094920842062</v>
      </c>
    </row>
    <row r="87" spans="1:7" ht="15" customHeight="1" x14ac:dyDescent="0.2">
      <c r="A87" s="483" t="s">
        <v>25</v>
      </c>
      <c r="B87" s="489"/>
      <c r="C87" s="13">
        <f>C69</f>
        <v>8000</v>
      </c>
      <c r="D87" s="13">
        <f>D69</f>
        <v>7928.5</v>
      </c>
      <c r="E87" s="13">
        <f>E69</f>
        <v>7928.5</v>
      </c>
      <c r="F87" s="6">
        <f>F69</f>
        <v>13000</v>
      </c>
      <c r="G87" s="7">
        <f t="shared" si="10"/>
        <v>162.5</v>
      </c>
    </row>
    <row r="88" spans="1:7" ht="15" customHeight="1" x14ac:dyDescent="0.2">
      <c r="A88" s="483" t="s">
        <v>26</v>
      </c>
      <c r="B88" s="489"/>
      <c r="C88" s="13">
        <f>C77</f>
        <v>20925</v>
      </c>
      <c r="D88" s="13">
        <f>D77</f>
        <v>62288.17</v>
      </c>
      <c r="E88" s="13">
        <f>E77</f>
        <v>10758.286959999999</v>
      </c>
      <c r="F88" s="6">
        <f>F77</f>
        <v>28095</v>
      </c>
      <c r="G88" s="7">
        <f t="shared" si="10"/>
        <v>134.26523297491039</v>
      </c>
    </row>
    <row r="89" spans="1:7" s="8" customFormat="1" ht="16.5" customHeight="1" thickBot="1" x14ac:dyDescent="0.3">
      <c r="A89" s="492" t="s">
        <v>17</v>
      </c>
      <c r="B89" s="493"/>
      <c r="C89" s="15">
        <f>SUM(C81:C88)</f>
        <v>574787</v>
      </c>
      <c r="D89" s="15">
        <f>SUM(D81:D88)</f>
        <v>714582.09000000008</v>
      </c>
      <c r="E89" s="15">
        <f>SUM(E81:E88)</f>
        <v>473865.08181000006</v>
      </c>
      <c r="F89" s="15">
        <f>SUM(F81:F88)</f>
        <v>777896</v>
      </c>
      <c r="G89" s="16">
        <f t="shared" si="10"/>
        <v>135.33639417732132</v>
      </c>
    </row>
    <row r="90" spans="1:7" ht="12.75" x14ac:dyDescent="0.2">
      <c r="B90" s="22"/>
    </row>
    <row r="91" spans="1:7" ht="12.75" x14ac:dyDescent="0.2">
      <c r="A91" s="1" t="s">
        <v>878</v>
      </c>
      <c r="B91" s="22"/>
    </row>
  </sheetData>
  <mergeCells count="24">
    <mergeCell ref="A89:B89"/>
    <mergeCell ref="A83:B83"/>
    <mergeCell ref="A84:B84"/>
    <mergeCell ref="A85:B85"/>
    <mergeCell ref="A86:B86"/>
    <mergeCell ref="A87:B87"/>
    <mergeCell ref="A88:B88"/>
    <mergeCell ref="A82:B82"/>
    <mergeCell ref="A32:B32"/>
    <mergeCell ref="A45:B45"/>
    <mergeCell ref="A46:B46"/>
    <mergeCell ref="A56:B56"/>
    <mergeCell ref="A63:B63"/>
    <mergeCell ref="A69:B69"/>
    <mergeCell ref="A77:B77"/>
    <mergeCell ref="A78:B78"/>
    <mergeCell ref="A80:B80"/>
    <mergeCell ref="A81:B81"/>
    <mergeCell ref="A14:B14"/>
    <mergeCell ref="A76:B76"/>
    <mergeCell ref="A31:B31"/>
    <mergeCell ref="A1:G1"/>
    <mergeCell ref="A5:B5"/>
    <mergeCell ref="A15:B15"/>
  </mergeCells>
  <phoneticPr fontId="36" type="noConversion"/>
  <printOptions horizontalCentered="1"/>
  <pageMargins left="0.31496062992125984" right="0.31496062992125984" top="0.78740157480314965" bottom="0.39370078740157483" header="0.31496062992125984" footer="0.11811023622047245"/>
  <pageSetup paperSize="9" scale="86" firstPageNumber="2" fitToHeight="0" orientation="portrait" useFirstPageNumber="1" r:id="rId1"/>
  <headerFooter>
    <oddHeader>&amp;L&amp;"Tahoma,Kurzíva"&amp;10Návrh rozpočtu na rok 2026
Příloha č. 9&amp;R&amp;"Tahoma,Kurzíva"&amp;10Přehled dotačních programů v návrhu rozpočtu kraje na rok 2026</oddHeader>
    <oddFooter>&amp;C&amp;"Tahoma,Obyčejné"&amp;10&amp;P</oddFooter>
  </headerFooter>
  <rowBreaks count="1" manualBreakCount="1">
    <brk id="4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00A2-E1DC-4D1E-9F0D-C1DB34A93B9E}">
  <sheetPr>
    <pageSetUpPr fitToPage="1"/>
  </sheetPr>
  <dimension ref="A1:H86"/>
  <sheetViews>
    <sheetView zoomScaleNormal="100" zoomScaleSheetLayoutView="100" workbookViewId="0">
      <pane ySplit="2" topLeftCell="A3" activePane="bottomLeft" state="frozen"/>
      <selection activeCell="G19" sqref="G19"/>
      <selection pane="bottomLeft" activeCell="J3" sqref="J3"/>
    </sheetView>
  </sheetViews>
  <sheetFormatPr defaultColWidth="9.28515625" defaultRowHeight="10.5" x14ac:dyDescent="0.15"/>
  <cols>
    <col min="1" max="1" width="6.42578125" style="17" customWidth="1"/>
    <col min="2" max="2" width="55.7109375" style="8" customWidth="1"/>
    <col min="3" max="3" width="10.7109375" style="8" customWidth="1"/>
    <col min="4" max="5" width="10.7109375" style="23" customWidth="1"/>
    <col min="6" max="6" width="10.7109375" style="8" customWidth="1"/>
    <col min="7" max="7" width="8" style="8" customWidth="1"/>
    <col min="8" max="16384" width="9.28515625" style="1"/>
  </cols>
  <sheetData>
    <row r="1" spans="1:8" ht="40.5" customHeight="1" thickBot="1" x14ac:dyDescent="0.25">
      <c r="A1" s="485" t="s">
        <v>608</v>
      </c>
      <c r="B1" s="486"/>
      <c r="C1" s="486"/>
      <c r="D1" s="486"/>
      <c r="E1" s="486"/>
      <c r="F1" s="486"/>
      <c r="G1" s="486"/>
    </row>
    <row r="2" spans="1:8" ht="36" customHeight="1" x14ac:dyDescent="0.15">
      <c r="A2" s="321" t="s">
        <v>0</v>
      </c>
      <c r="B2" s="2" t="s">
        <v>518</v>
      </c>
      <c r="C2" s="2" t="s">
        <v>579</v>
      </c>
      <c r="D2" s="2" t="s">
        <v>580</v>
      </c>
      <c r="E2" s="2" t="s">
        <v>581</v>
      </c>
      <c r="F2" s="2" t="s">
        <v>582</v>
      </c>
      <c r="G2" s="3" t="s">
        <v>583</v>
      </c>
      <c r="H2" s="4"/>
    </row>
    <row r="3" spans="1:8" s="8" customFormat="1" ht="15" customHeight="1" x14ac:dyDescent="0.25">
      <c r="A3" s="137">
        <v>20</v>
      </c>
      <c r="B3" s="5" t="s">
        <v>519</v>
      </c>
      <c r="C3" s="13">
        <v>30</v>
      </c>
      <c r="D3" s="13">
        <v>30</v>
      </c>
      <c r="E3" s="13">
        <v>30</v>
      </c>
      <c r="F3" s="6">
        <v>30</v>
      </c>
      <c r="G3" s="7">
        <f t="shared" ref="G3:G63" si="0">F3/C3*100</f>
        <v>100</v>
      </c>
    </row>
    <row r="4" spans="1:8" s="8" customFormat="1" ht="15.75" customHeight="1" x14ac:dyDescent="0.25">
      <c r="A4" s="487" t="s">
        <v>520</v>
      </c>
      <c r="B4" s="488"/>
      <c r="C4" s="174">
        <f>SUM(C3)</f>
        <v>30</v>
      </c>
      <c r="D4" s="174">
        <f>SUM(D3)</f>
        <v>30</v>
      </c>
      <c r="E4" s="174">
        <f>SUM(E3)</f>
        <v>30</v>
      </c>
      <c r="F4" s="172">
        <f>SUM(F3)</f>
        <v>30</v>
      </c>
      <c r="G4" s="10">
        <f t="shared" si="0"/>
        <v>100</v>
      </c>
    </row>
    <row r="5" spans="1:8" s="8" customFormat="1" ht="15" customHeight="1" x14ac:dyDescent="0.25">
      <c r="A5" s="138">
        <v>47</v>
      </c>
      <c r="B5" s="5" t="s">
        <v>524</v>
      </c>
      <c r="C5" s="13">
        <v>167500</v>
      </c>
      <c r="D5" s="13">
        <v>29100</v>
      </c>
      <c r="E5" s="13">
        <v>4500</v>
      </c>
      <c r="F5" s="173">
        <v>153500</v>
      </c>
      <c r="G5" s="7">
        <f>F5/C5*100</f>
        <v>91.641791044776127</v>
      </c>
    </row>
    <row r="6" spans="1:8" s="8" customFormat="1" ht="15" customHeight="1" x14ac:dyDescent="0.25">
      <c r="A6" s="138">
        <v>49</v>
      </c>
      <c r="B6" s="5" t="s">
        <v>523</v>
      </c>
      <c r="C6" s="13">
        <v>74000</v>
      </c>
      <c r="D6" s="13">
        <v>74000</v>
      </c>
      <c r="E6" s="13">
        <v>53622</v>
      </c>
      <c r="F6" s="173">
        <v>74000</v>
      </c>
      <c r="G6" s="7">
        <f t="shared" ref="G6" si="1">F6/C6*100</f>
        <v>100</v>
      </c>
    </row>
    <row r="7" spans="1:8" s="8" customFormat="1" ht="15" customHeight="1" x14ac:dyDescent="0.25">
      <c r="A7" s="138">
        <v>50</v>
      </c>
      <c r="B7" s="5" t="s">
        <v>522</v>
      </c>
      <c r="C7" s="13">
        <v>1000</v>
      </c>
      <c r="D7" s="13">
        <v>1000</v>
      </c>
      <c r="E7" s="13">
        <v>800</v>
      </c>
      <c r="F7" s="173">
        <v>1200</v>
      </c>
      <c r="G7" s="7">
        <f>F7/C7*100</f>
        <v>120</v>
      </c>
    </row>
    <row r="8" spans="1:8" s="8" customFormat="1" ht="15" customHeight="1" x14ac:dyDescent="0.25">
      <c r="A8" s="138">
        <v>51</v>
      </c>
      <c r="B8" s="5" t="s">
        <v>525</v>
      </c>
      <c r="C8" s="13">
        <v>5000</v>
      </c>
      <c r="D8" s="13">
        <v>14271.1</v>
      </c>
      <c r="E8" s="13">
        <v>7642.1221599999999</v>
      </c>
      <c r="F8" s="173">
        <v>5610</v>
      </c>
      <c r="G8" s="7">
        <f t="shared" ref="G8:G9" si="2">F8/C8*100</f>
        <v>112.20000000000002</v>
      </c>
    </row>
    <row r="9" spans="1:8" s="8" customFormat="1" ht="15" customHeight="1" x14ac:dyDescent="0.25">
      <c r="A9" s="483" t="s">
        <v>617</v>
      </c>
      <c r="B9" s="484"/>
      <c r="C9" s="13">
        <v>19329</v>
      </c>
      <c r="D9" s="13">
        <v>18407</v>
      </c>
      <c r="E9" s="13">
        <v>7406.6909999999998</v>
      </c>
      <c r="F9" s="6">
        <v>0</v>
      </c>
      <c r="G9" s="7">
        <f t="shared" si="2"/>
        <v>0</v>
      </c>
    </row>
    <row r="10" spans="1:8" s="8" customFormat="1" ht="15.75" customHeight="1" x14ac:dyDescent="0.25">
      <c r="A10" s="487" t="s">
        <v>521</v>
      </c>
      <c r="B10" s="488"/>
      <c r="C10" s="174">
        <f>SUM(C5:C9)</f>
        <v>266829</v>
      </c>
      <c r="D10" s="174">
        <f>SUM(D5:D9)</f>
        <v>136778.1</v>
      </c>
      <c r="E10" s="174">
        <f>SUM(E5:E9)</f>
        <v>73970.813160000005</v>
      </c>
      <c r="F10" s="9">
        <f>SUM(F5:F9)</f>
        <v>234310</v>
      </c>
      <c r="G10" s="10">
        <f t="shared" ref="G10" si="3">F10/C10*100</f>
        <v>87.812793961675823</v>
      </c>
    </row>
    <row r="11" spans="1:8" s="8" customFormat="1" ht="24" customHeight="1" x14ac:dyDescent="0.25">
      <c r="A11" s="138">
        <v>172</v>
      </c>
      <c r="B11" s="5" t="s">
        <v>526</v>
      </c>
      <c r="C11" s="13">
        <v>26000</v>
      </c>
      <c r="D11" s="13">
        <v>26000</v>
      </c>
      <c r="E11" s="13">
        <v>0</v>
      </c>
      <c r="F11" s="173">
        <v>27300</v>
      </c>
      <c r="G11" s="7">
        <f t="shared" ref="G11:G22" si="4">F11/C11*100</f>
        <v>105</v>
      </c>
    </row>
    <row r="12" spans="1:8" s="8" customFormat="1" ht="15" customHeight="1" x14ac:dyDescent="0.25">
      <c r="A12" s="138">
        <v>173</v>
      </c>
      <c r="B12" s="5" t="s">
        <v>527</v>
      </c>
      <c r="C12" s="13">
        <v>1215</v>
      </c>
      <c r="D12" s="13">
        <v>1215</v>
      </c>
      <c r="E12" s="13">
        <v>1215</v>
      </c>
      <c r="F12" s="173">
        <v>1300</v>
      </c>
      <c r="G12" s="7">
        <f t="shared" ref="G12:G20" si="5">F12/C12*100</f>
        <v>106.99588477366255</v>
      </c>
    </row>
    <row r="13" spans="1:8" s="8" customFormat="1" ht="24" customHeight="1" x14ac:dyDescent="0.25">
      <c r="A13" s="138">
        <v>174</v>
      </c>
      <c r="B13" s="5" t="s">
        <v>528</v>
      </c>
      <c r="C13" s="13">
        <v>3650</v>
      </c>
      <c r="D13" s="13">
        <v>3650</v>
      </c>
      <c r="E13" s="13">
        <v>350</v>
      </c>
      <c r="F13" s="173">
        <v>3650</v>
      </c>
      <c r="G13" s="7">
        <f t="shared" si="5"/>
        <v>100</v>
      </c>
    </row>
    <row r="14" spans="1:8" s="8" customFormat="1" ht="15" customHeight="1" x14ac:dyDescent="0.25">
      <c r="A14" s="138">
        <v>176</v>
      </c>
      <c r="B14" s="5" t="s">
        <v>529</v>
      </c>
      <c r="C14" s="13">
        <v>11380</v>
      </c>
      <c r="D14" s="13">
        <v>11380</v>
      </c>
      <c r="E14" s="13">
        <v>11376.975</v>
      </c>
      <c r="F14" s="173">
        <v>12000</v>
      </c>
      <c r="G14" s="7">
        <f t="shared" si="5"/>
        <v>105.44815465729349</v>
      </c>
    </row>
    <row r="15" spans="1:8" s="8" customFormat="1" ht="15" customHeight="1" x14ac:dyDescent="0.25">
      <c r="A15" s="138">
        <v>177</v>
      </c>
      <c r="B15" s="5" t="s">
        <v>530</v>
      </c>
      <c r="C15" s="13">
        <v>20664</v>
      </c>
      <c r="D15" s="13">
        <v>125973</v>
      </c>
      <c r="E15" s="13">
        <v>28004.942080000001</v>
      </c>
      <c r="F15" s="173">
        <v>41480</v>
      </c>
      <c r="G15" s="7">
        <f t="shared" si="5"/>
        <v>200.73557878435926</v>
      </c>
    </row>
    <row r="16" spans="1:8" s="8" customFormat="1" ht="15" customHeight="1" x14ac:dyDescent="0.25">
      <c r="A16" s="138">
        <v>178</v>
      </c>
      <c r="B16" s="5" t="s">
        <v>531</v>
      </c>
      <c r="C16" s="13">
        <v>3000</v>
      </c>
      <c r="D16" s="13">
        <v>3000</v>
      </c>
      <c r="E16" s="13">
        <v>3000</v>
      </c>
      <c r="F16" s="173">
        <v>3000</v>
      </c>
      <c r="G16" s="7">
        <f t="shared" si="5"/>
        <v>100</v>
      </c>
    </row>
    <row r="17" spans="1:8" s="8" customFormat="1" ht="24" customHeight="1" x14ac:dyDescent="0.25">
      <c r="A17" s="138">
        <v>180</v>
      </c>
      <c r="B17" s="5" t="s">
        <v>532</v>
      </c>
      <c r="C17" s="13">
        <v>2573</v>
      </c>
      <c r="D17" s="13">
        <v>2573</v>
      </c>
      <c r="E17" s="13">
        <v>2573</v>
      </c>
      <c r="F17" s="173">
        <v>2573</v>
      </c>
      <c r="G17" s="7">
        <f t="shared" si="5"/>
        <v>100</v>
      </c>
    </row>
    <row r="18" spans="1:8" s="8" customFormat="1" ht="24" customHeight="1" x14ac:dyDescent="0.25">
      <c r="A18" s="138">
        <v>182</v>
      </c>
      <c r="B18" s="5" t="s">
        <v>533</v>
      </c>
      <c r="C18" s="13">
        <v>20338</v>
      </c>
      <c r="D18" s="13">
        <v>20338</v>
      </c>
      <c r="E18" s="13">
        <v>20338</v>
      </c>
      <c r="F18" s="173">
        <v>22591</v>
      </c>
      <c r="G18" s="7">
        <f t="shared" si="5"/>
        <v>111.07778542629561</v>
      </c>
    </row>
    <row r="19" spans="1:8" s="8" customFormat="1" ht="24" customHeight="1" x14ac:dyDescent="0.25">
      <c r="A19" s="138">
        <v>183</v>
      </c>
      <c r="B19" s="5" t="s">
        <v>534</v>
      </c>
      <c r="C19" s="13">
        <v>3000</v>
      </c>
      <c r="D19" s="13">
        <v>3000</v>
      </c>
      <c r="E19" s="13">
        <v>3000</v>
      </c>
      <c r="F19" s="173">
        <v>3150</v>
      </c>
      <c r="G19" s="7">
        <f t="shared" si="5"/>
        <v>105</v>
      </c>
    </row>
    <row r="20" spans="1:8" s="8" customFormat="1" ht="14.25" customHeight="1" x14ac:dyDescent="0.25">
      <c r="A20" s="138">
        <v>184</v>
      </c>
      <c r="B20" s="5" t="s">
        <v>535</v>
      </c>
      <c r="C20" s="13">
        <v>150</v>
      </c>
      <c r="D20" s="13">
        <v>250</v>
      </c>
      <c r="E20" s="13">
        <v>100</v>
      </c>
      <c r="F20" s="173">
        <v>2328</v>
      </c>
      <c r="G20" s="7">
        <f t="shared" si="5"/>
        <v>1552</v>
      </c>
    </row>
    <row r="21" spans="1:8" s="8" customFormat="1" ht="24" customHeight="1" x14ac:dyDescent="0.25">
      <c r="A21" s="483" t="s">
        <v>609</v>
      </c>
      <c r="B21" s="484"/>
      <c r="C21" s="13">
        <v>0</v>
      </c>
      <c r="D21" s="13">
        <v>84331.760000000009</v>
      </c>
      <c r="E21" s="13">
        <v>80862.746169999999</v>
      </c>
      <c r="F21" s="6">
        <v>0</v>
      </c>
      <c r="G21" s="171" t="s">
        <v>223</v>
      </c>
    </row>
    <row r="22" spans="1:8" s="8" customFormat="1" ht="15.75" customHeight="1" x14ac:dyDescent="0.25">
      <c r="A22" s="487" t="s">
        <v>2</v>
      </c>
      <c r="B22" s="488"/>
      <c r="C22" s="174">
        <f t="shared" ref="C22:F22" si="6">SUM(C11:C21)</f>
        <v>91970</v>
      </c>
      <c r="D22" s="174">
        <f t="shared" si="6"/>
        <v>281710.76</v>
      </c>
      <c r="E22" s="174">
        <f t="shared" si="6"/>
        <v>150820.66324999998</v>
      </c>
      <c r="F22" s="172">
        <f t="shared" si="6"/>
        <v>119372</v>
      </c>
      <c r="G22" s="10">
        <f t="shared" si="4"/>
        <v>129.79449820593672</v>
      </c>
    </row>
    <row r="23" spans="1:8" s="8" customFormat="1" ht="15" customHeight="1" x14ac:dyDescent="0.25">
      <c r="A23" s="138">
        <v>210</v>
      </c>
      <c r="B23" s="5" t="s">
        <v>536</v>
      </c>
      <c r="C23" s="13">
        <v>23600</v>
      </c>
      <c r="D23" s="13">
        <v>23600</v>
      </c>
      <c r="E23" s="13">
        <v>23600</v>
      </c>
      <c r="F23" s="173">
        <v>24300</v>
      </c>
      <c r="G23" s="7">
        <f t="shared" si="0"/>
        <v>102.96610169491525</v>
      </c>
    </row>
    <row r="24" spans="1:8" s="8" customFormat="1" ht="15" customHeight="1" x14ac:dyDescent="0.25">
      <c r="A24" s="138">
        <v>211</v>
      </c>
      <c r="B24" s="5" t="s">
        <v>537</v>
      </c>
      <c r="C24" s="13">
        <v>7000</v>
      </c>
      <c r="D24" s="13">
        <v>5829</v>
      </c>
      <c r="E24" s="13">
        <v>3647</v>
      </c>
      <c r="F24" s="173">
        <v>500</v>
      </c>
      <c r="G24" s="7">
        <f>F24/C24*100</f>
        <v>7.1428571428571423</v>
      </c>
    </row>
    <row r="25" spans="1:8" s="8" customFormat="1" ht="15" customHeight="1" x14ac:dyDescent="0.25">
      <c r="A25" s="138">
        <v>212</v>
      </c>
      <c r="B25" s="5" t="s">
        <v>618</v>
      </c>
      <c r="C25" s="13">
        <v>0</v>
      </c>
      <c r="D25" s="13">
        <v>0</v>
      </c>
      <c r="E25" s="13">
        <v>0</v>
      </c>
      <c r="F25" s="173">
        <v>2000</v>
      </c>
      <c r="G25" s="171" t="s">
        <v>223</v>
      </c>
    </row>
    <row r="26" spans="1:8" s="8" customFormat="1" ht="15" customHeight="1" x14ac:dyDescent="0.25">
      <c r="A26" s="138">
        <v>213</v>
      </c>
      <c r="B26" s="5" t="s">
        <v>619</v>
      </c>
      <c r="C26" s="13">
        <v>0</v>
      </c>
      <c r="D26" s="13">
        <v>0</v>
      </c>
      <c r="E26" s="13">
        <v>0</v>
      </c>
      <c r="F26" s="173">
        <v>1000</v>
      </c>
      <c r="G26" s="171" t="s">
        <v>223</v>
      </c>
    </row>
    <row r="27" spans="1:8" s="8" customFormat="1" ht="15" customHeight="1" x14ac:dyDescent="0.25">
      <c r="A27" s="483" t="s">
        <v>610</v>
      </c>
      <c r="B27" s="484"/>
      <c r="C27" s="13">
        <v>163000</v>
      </c>
      <c r="D27" s="13">
        <v>268292</v>
      </c>
      <c r="E27" s="13">
        <v>263137</v>
      </c>
      <c r="F27" s="6">
        <v>0</v>
      </c>
      <c r="G27" s="171" t="s">
        <v>223</v>
      </c>
    </row>
    <row r="28" spans="1:8" s="8" customFormat="1" ht="15.75" customHeight="1" x14ac:dyDescent="0.25">
      <c r="A28" s="487" t="s">
        <v>5</v>
      </c>
      <c r="B28" s="488"/>
      <c r="C28" s="174">
        <f>SUM(C23:C27)</f>
        <v>193600</v>
      </c>
      <c r="D28" s="174">
        <f>SUM(D23:D27)</f>
        <v>297721</v>
      </c>
      <c r="E28" s="174">
        <f>SUM(E23:E27)</f>
        <v>290384</v>
      </c>
      <c r="F28" s="9">
        <f>SUM(F23:F27)</f>
        <v>27800</v>
      </c>
      <c r="G28" s="10">
        <f t="shared" si="0"/>
        <v>14.359504132231404</v>
      </c>
    </row>
    <row r="29" spans="1:8" s="8" customFormat="1" ht="15" customHeight="1" x14ac:dyDescent="0.25">
      <c r="A29" s="137">
        <v>271</v>
      </c>
      <c r="B29" s="5" t="s">
        <v>539</v>
      </c>
      <c r="C29" s="13">
        <v>4400</v>
      </c>
      <c r="D29" s="13">
        <v>4900</v>
      </c>
      <c r="E29" s="13">
        <v>4500</v>
      </c>
      <c r="F29" s="6">
        <v>4000</v>
      </c>
      <c r="G29" s="7">
        <f t="shared" ref="G29:G31" si="7">F29/C29*100</f>
        <v>90.909090909090907</v>
      </c>
    </row>
    <row r="30" spans="1:8" s="8" customFormat="1" ht="24" customHeight="1" x14ac:dyDescent="0.25">
      <c r="A30" s="483" t="s">
        <v>611</v>
      </c>
      <c r="B30" s="484"/>
      <c r="C30" s="13">
        <v>0</v>
      </c>
      <c r="D30" s="13">
        <v>280</v>
      </c>
      <c r="E30" s="13">
        <v>280</v>
      </c>
      <c r="F30" s="6">
        <v>0</v>
      </c>
      <c r="G30" s="171" t="s">
        <v>223</v>
      </c>
    </row>
    <row r="31" spans="1:8" s="8" customFormat="1" ht="15.75" customHeight="1" x14ac:dyDescent="0.25">
      <c r="A31" s="487" t="s">
        <v>538</v>
      </c>
      <c r="B31" s="488"/>
      <c r="C31" s="174">
        <f t="shared" ref="C31:F31" si="8">SUM(C29:C30)</f>
        <v>4400</v>
      </c>
      <c r="D31" s="174">
        <f t="shared" si="8"/>
        <v>5180</v>
      </c>
      <c r="E31" s="174">
        <f t="shared" si="8"/>
        <v>4780</v>
      </c>
      <c r="F31" s="172">
        <f t="shared" si="8"/>
        <v>4000</v>
      </c>
      <c r="G31" s="10">
        <f t="shared" si="7"/>
        <v>90.909090909090907</v>
      </c>
    </row>
    <row r="32" spans="1:8" s="8" customFormat="1" ht="15" customHeight="1" x14ac:dyDescent="0.25">
      <c r="A32" s="138">
        <v>303</v>
      </c>
      <c r="B32" s="5" t="s">
        <v>540</v>
      </c>
      <c r="C32" s="13">
        <v>1341</v>
      </c>
      <c r="D32" s="13">
        <v>3010.88</v>
      </c>
      <c r="E32" s="13">
        <v>1489.884</v>
      </c>
      <c r="F32" s="173">
        <v>1500</v>
      </c>
      <c r="G32" s="7">
        <f t="shared" si="0"/>
        <v>111.85682326621924</v>
      </c>
      <c r="H32" s="139"/>
    </row>
    <row r="33" spans="1:8" s="8" customFormat="1" ht="15" customHeight="1" x14ac:dyDescent="0.25">
      <c r="A33" s="138">
        <v>304</v>
      </c>
      <c r="B33" s="5" t="s">
        <v>541</v>
      </c>
      <c r="C33" s="13">
        <v>12000</v>
      </c>
      <c r="D33" s="13">
        <v>12000</v>
      </c>
      <c r="E33" s="13">
        <v>12000</v>
      </c>
      <c r="F33" s="173">
        <v>16000</v>
      </c>
      <c r="G33" s="7">
        <f t="shared" si="0"/>
        <v>133.33333333333331</v>
      </c>
      <c r="H33" s="139"/>
    </row>
    <row r="34" spans="1:8" s="8" customFormat="1" ht="15" customHeight="1" x14ac:dyDescent="0.25">
      <c r="A34" s="138">
        <v>305</v>
      </c>
      <c r="B34" s="5" t="s">
        <v>542</v>
      </c>
      <c r="C34" s="13">
        <v>6000</v>
      </c>
      <c r="D34" s="13">
        <v>6000</v>
      </c>
      <c r="E34" s="13">
        <v>3000</v>
      </c>
      <c r="F34" s="6">
        <v>3200</v>
      </c>
      <c r="G34" s="7">
        <f t="shared" si="0"/>
        <v>53.333333333333336</v>
      </c>
      <c r="H34" s="139"/>
    </row>
    <row r="35" spans="1:8" s="8" customFormat="1" ht="15" customHeight="1" x14ac:dyDescent="0.25">
      <c r="A35" s="138">
        <v>306</v>
      </c>
      <c r="B35" s="5" t="s">
        <v>543</v>
      </c>
      <c r="C35" s="13">
        <v>10950</v>
      </c>
      <c r="D35" s="13">
        <v>12886</v>
      </c>
      <c r="E35" s="13">
        <v>6065.1194800000003</v>
      </c>
      <c r="F35" s="6">
        <v>14837</v>
      </c>
      <c r="G35" s="7">
        <f t="shared" si="0"/>
        <v>135.49771689497717</v>
      </c>
      <c r="H35" s="139"/>
    </row>
    <row r="36" spans="1:8" s="8" customFormat="1" ht="24" customHeight="1" x14ac:dyDescent="0.25">
      <c r="A36" s="483" t="s">
        <v>612</v>
      </c>
      <c r="B36" s="484"/>
      <c r="C36" s="13">
        <v>0</v>
      </c>
      <c r="D36" s="13">
        <v>8163.41</v>
      </c>
      <c r="E36" s="13">
        <v>6683.5540000000001</v>
      </c>
      <c r="F36" s="6">
        <v>0</v>
      </c>
      <c r="G36" s="171" t="s">
        <v>223</v>
      </c>
    </row>
    <row r="37" spans="1:8" s="8" customFormat="1" ht="15.75" customHeight="1" x14ac:dyDescent="0.25">
      <c r="A37" s="487" t="s">
        <v>6</v>
      </c>
      <c r="B37" s="488"/>
      <c r="C37" s="174">
        <f>SUM(C32:C36)</f>
        <v>30291</v>
      </c>
      <c r="D37" s="174">
        <f>SUM(D32:D36)</f>
        <v>42060.290000000008</v>
      </c>
      <c r="E37" s="174">
        <f>SUM(E32:E36)</f>
        <v>29238.557479999999</v>
      </c>
      <c r="F37" s="9">
        <f>SUM(F32:F36)</f>
        <v>35537</v>
      </c>
      <c r="G37" s="10">
        <f>F37/C37*100</f>
        <v>117.31867551417913</v>
      </c>
    </row>
    <row r="38" spans="1:8" s="8" customFormat="1" ht="15" customHeight="1" x14ac:dyDescent="0.25">
      <c r="A38" s="138">
        <v>339</v>
      </c>
      <c r="B38" s="5" t="s">
        <v>544</v>
      </c>
      <c r="C38" s="13">
        <v>7877</v>
      </c>
      <c r="D38" s="13">
        <v>47759</v>
      </c>
      <c r="E38" s="13">
        <v>34271.539980000001</v>
      </c>
      <c r="F38" s="6">
        <v>30880</v>
      </c>
      <c r="G38" s="7">
        <f t="shared" si="0"/>
        <v>392.02742160721084</v>
      </c>
      <c r="H38" s="139"/>
    </row>
    <row r="39" spans="1:8" s="8" customFormat="1" ht="15" customHeight="1" x14ac:dyDescent="0.25">
      <c r="A39" s="138">
        <v>341</v>
      </c>
      <c r="B39" s="5" t="s">
        <v>545</v>
      </c>
      <c r="C39" s="13">
        <v>1155</v>
      </c>
      <c r="D39" s="13">
        <v>1155</v>
      </c>
      <c r="E39" s="13">
        <v>770</v>
      </c>
      <c r="F39" s="6">
        <v>1185</v>
      </c>
      <c r="G39" s="7">
        <f t="shared" si="0"/>
        <v>102.59740259740259</v>
      </c>
      <c r="H39" s="139"/>
    </row>
    <row r="40" spans="1:8" s="8" customFormat="1" ht="15" customHeight="1" x14ac:dyDescent="0.25">
      <c r="A40" s="138">
        <v>342</v>
      </c>
      <c r="B40" s="5" t="s">
        <v>546</v>
      </c>
      <c r="C40" s="13">
        <v>10000</v>
      </c>
      <c r="D40" s="13">
        <v>6000</v>
      </c>
      <c r="E40" s="13">
        <v>4800</v>
      </c>
      <c r="F40" s="6">
        <v>7000</v>
      </c>
      <c r="G40" s="7">
        <f t="shared" si="0"/>
        <v>70</v>
      </c>
    </row>
    <row r="41" spans="1:8" s="8" customFormat="1" ht="15" customHeight="1" x14ac:dyDescent="0.25">
      <c r="A41" s="138">
        <v>343</v>
      </c>
      <c r="B41" s="5" t="s">
        <v>620</v>
      </c>
      <c r="C41" s="13">
        <v>500</v>
      </c>
      <c r="D41" s="13">
        <v>1000</v>
      </c>
      <c r="E41" s="13">
        <v>0</v>
      </c>
      <c r="F41" s="6">
        <v>1000</v>
      </c>
      <c r="G41" s="7">
        <f t="shared" ref="G41" si="9">F41/C41*100</f>
        <v>200</v>
      </c>
    </row>
    <row r="42" spans="1:8" s="8" customFormat="1" ht="15" customHeight="1" x14ac:dyDescent="0.25">
      <c r="A42" s="138">
        <v>345</v>
      </c>
      <c r="B42" s="5" t="s">
        <v>621</v>
      </c>
      <c r="C42" s="13">
        <v>0</v>
      </c>
      <c r="D42" s="13">
        <v>980</v>
      </c>
      <c r="E42" s="13">
        <v>0</v>
      </c>
      <c r="F42" s="6">
        <v>980</v>
      </c>
      <c r="G42" s="171" t="s">
        <v>223</v>
      </c>
    </row>
    <row r="43" spans="1:8" s="8" customFormat="1" ht="15.75" customHeight="1" x14ac:dyDescent="0.25">
      <c r="A43" s="487" t="s">
        <v>7</v>
      </c>
      <c r="B43" s="488"/>
      <c r="C43" s="174">
        <f>SUM(C38:C42)</f>
        <v>19532</v>
      </c>
      <c r="D43" s="174">
        <f>SUM(D38:D42)</f>
        <v>56894</v>
      </c>
      <c r="E43" s="174">
        <f>SUM(E38:E42)</f>
        <v>39841.539980000001</v>
      </c>
      <c r="F43" s="172">
        <f>SUM(F38:F42)</f>
        <v>41045</v>
      </c>
      <c r="G43" s="10">
        <f t="shared" si="0"/>
        <v>210.14233053450747</v>
      </c>
    </row>
    <row r="44" spans="1:8" s="8" customFormat="1" ht="24" customHeight="1" x14ac:dyDescent="0.25">
      <c r="A44" s="138">
        <v>368</v>
      </c>
      <c r="B44" s="5" t="s">
        <v>554</v>
      </c>
      <c r="C44" s="13">
        <v>2030</v>
      </c>
      <c r="D44" s="13">
        <v>2130</v>
      </c>
      <c r="E44" s="13">
        <v>1300</v>
      </c>
      <c r="F44" s="6">
        <v>2000</v>
      </c>
      <c r="G44" s="7">
        <f t="shared" si="0"/>
        <v>98.522167487684726</v>
      </c>
    </row>
    <row r="45" spans="1:8" s="8" customFormat="1" ht="15" customHeight="1" x14ac:dyDescent="0.25">
      <c r="A45" s="138">
        <v>369</v>
      </c>
      <c r="B45" s="5" t="s">
        <v>622</v>
      </c>
      <c r="C45" s="13">
        <v>0</v>
      </c>
      <c r="D45" s="13">
        <v>50000</v>
      </c>
      <c r="E45" s="13">
        <v>0</v>
      </c>
      <c r="F45" s="6">
        <v>250000</v>
      </c>
      <c r="G45" s="171" t="s">
        <v>223</v>
      </c>
    </row>
    <row r="46" spans="1:8" s="8" customFormat="1" ht="24" customHeight="1" x14ac:dyDescent="0.25">
      <c r="A46" s="483" t="s">
        <v>613</v>
      </c>
      <c r="B46" s="484"/>
      <c r="C46" s="13">
        <v>8045</v>
      </c>
      <c r="D46" s="13">
        <v>3645</v>
      </c>
      <c r="E46" s="13">
        <v>1419.6</v>
      </c>
      <c r="F46" s="173">
        <v>0</v>
      </c>
      <c r="G46" s="171" t="s">
        <v>223</v>
      </c>
    </row>
    <row r="47" spans="1:8" s="8" customFormat="1" ht="15.75" customHeight="1" x14ac:dyDescent="0.25">
      <c r="A47" s="487" t="s">
        <v>12</v>
      </c>
      <c r="B47" s="488"/>
      <c r="C47" s="174">
        <f>SUM(C44:C46)</f>
        <v>10075</v>
      </c>
      <c r="D47" s="174">
        <f>SUM(D44:D46)</f>
        <v>55775</v>
      </c>
      <c r="E47" s="174">
        <f>SUM(E44:E46)</f>
        <v>2719.6</v>
      </c>
      <c r="F47" s="172">
        <f>SUM(F44:F46)</f>
        <v>252000</v>
      </c>
      <c r="G47" s="10">
        <f t="shared" si="0"/>
        <v>2501.2406947890822</v>
      </c>
    </row>
    <row r="48" spans="1:8" s="8" customFormat="1" ht="15" customHeight="1" x14ac:dyDescent="0.25">
      <c r="A48" s="138">
        <v>434</v>
      </c>
      <c r="B48" s="5" t="s">
        <v>548</v>
      </c>
      <c r="C48" s="13">
        <v>20000</v>
      </c>
      <c r="D48" s="13">
        <v>20000</v>
      </c>
      <c r="E48" s="13">
        <v>20000</v>
      </c>
      <c r="F48" s="6">
        <v>30000</v>
      </c>
      <c r="G48" s="7">
        <f>F48/C48*100</f>
        <v>150</v>
      </c>
    </row>
    <row r="49" spans="1:7" s="8" customFormat="1" ht="15" customHeight="1" x14ac:dyDescent="0.25">
      <c r="A49" s="138">
        <v>435</v>
      </c>
      <c r="B49" s="5" t="s">
        <v>547</v>
      </c>
      <c r="C49" s="13">
        <v>40000</v>
      </c>
      <c r="D49" s="13">
        <v>0</v>
      </c>
      <c r="E49" s="13">
        <v>0</v>
      </c>
      <c r="F49" s="6">
        <v>50000</v>
      </c>
      <c r="G49" s="7">
        <f>F49/C49*100</f>
        <v>125</v>
      </c>
    </row>
    <row r="50" spans="1:7" s="8" customFormat="1" ht="15" customHeight="1" x14ac:dyDescent="0.25">
      <c r="A50" s="138">
        <v>436</v>
      </c>
      <c r="B50" s="5" t="s">
        <v>623</v>
      </c>
      <c r="C50" s="13">
        <v>0</v>
      </c>
      <c r="D50" s="13">
        <v>0</v>
      </c>
      <c r="E50" s="13">
        <v>0</v>
      </c>
      <c r="F50" s="6">
        <v>50000</v>
      </c>
      <c r="G50" s="171" t="s">
        <v>223</v>
      </c>
    </row>
    <row r="51" spans="1:7" s="8" customFormat="1" ht="15" customHeight="1" x14ac:dyDescent="0.25">
      <c r="A51" s="138">
        <v>437</v>
      </c>
      <c r="B51" s="5" t="s">
        <v>549</v>
      </c>
      <c r="C51" s="13">
        <v>2500</v>
      </c>
      <c r="D51" s="13">
        <v>2136.09</v>
      </c>
      <c r="E51" s="13">
        <v>2136.09</v>
      </c>
      <c r="F51" s="6">
        <v>2700</v>
      </c>
      <c r="G51" s="7">
        <f t="shared" si="0"/>
        <v>108</v>
      </c>
    </row>
    <row r="52" spans="1:7" s="8" customFormat="1" ht="15" customHeight="1" x14ac:dyDescent="0.25">
      <c r="A52" s="138">
        <v>439</v>
      </c>
      <c r="B52" s="5" t="s">
        <v>550</v>
      </c>
      <c r="C52" s="13">
        <v>6050</v>
      </c>
      <c r="D52" s="13">
        <v>3175.93</v>
      </c>
      <c r="E52" s="13">
        <v>538.9298</v>
      </c>
      <c r="F52" s="6">
        <v>2000</v>
      </c>
      <c r="G52" s="7">
        <f t="shared" si="0"/>
        <v>33.057851239669425</v>
      </c>
    </row>
    <row r="53" spans="1:7" s="8" customFormat="1" ht="15" customHeight="1" x14ac:dyDescent="0.25">
      <c r="A53" s="138">
        <v>440</v>
      </c>
      <c r="B53" s="5" t="s">
        <v>551</v>
      </c>
      <c r="C53" s="13">
        <v>55900</v>
      </c>
      <c r="D53" s="13">
        <v>104099.61</v>
      </c>
      <c r="E53" s="13">
        <v>87575.750999999989</v>
      </c>
      <c r="F53" s="6">
        <v>43500</v>
      </c>
      <c r="G53" s="7">
        <f t="shared" ref="G53:G54" si="10">F53/C53*100</f>
        <v>77.817531305903401</v>
      </c>
    </row>
    <row r="54" spans="1:7" s="8" customFormat="1" ht="15" customHeight="1" x14ac:dyDescent="0.25">
      <c r="A54" s="138">
        <v>442</v>
      </c>
      <c r="B54" s="5" t="s">
        <v>552</v>
      </c>
      <c r="C54" s="13">
        <v>700</v>
      </c>
      <c r="D54" s="13">
        <v>685</v>
      </c>
      <c r="E54" s="13">
        <v>120</v>
      </c>
      <c r="F54" s="6">
        <v>746</v>
      </c>
      <c r="G54" s="7">
        <f t="shared" si="10"/>
        <v>106.57142857142856</v>
      </c>
    </row>
    <row r="55" spans="1:7" s="8" customFormat="1" ht="15" customHeight="1" x14ac:dyDescent="0.25">
      <c r="A55" s="138">
        <v>444</v>
      </c>
      <c r="B55" s="5" t="s">
        <v>553</v>
      </c>
      <c r="C55" s="13">
        <v>40000</v>
      </c>
      <c r="D55" s="13">
        <v>40000</v>
      </c>
      <c r="E55" s="13">
        <v>40000</v>
      </c>
      <c r="F55" s="6">
        <v>40000</v>
      </c>
      <c r="G55" s="7">
        <f>F55/C55*100</f>
        <v>100</v>
      </c>
    </row>
    <row r="56" spans="1:7" s="8" customFormat="1" ht="15" customHeight="1" x14ac:dyDescent="0.25">
      <c r="A56" s="483" t="s">
        <v>614</v>
      </c>
      <c r="B56" s="484"/>
      <c r="C56" s="13">
        <v>525</v>
      </c>
      <c r="D56" s="13">
        <v>571.72</v>
      </c>
      <c r="E56" s="13">
        <v>172</v>
      </c>
      <c r="F56" s="6">
        <v>0</v>
      </c>
      <c r="G56" s="7">
        <f>F56/C56*100</f>
        <v>0</v>
      </c>
    </row>
    <row r="57" spans="1:7" s="8" customFormat="1" ht="15.75" customHeight="1" x14ac:dyDescent="0.25">
      <c r="A57" s="490" t="s">
        <v>14</v>
      </c>
      <c r="B57" s="491"/>
      <c r="C57" s="174">
        <f>SUM(C48:C56)</f>
        <v>165675</v>
      </c>
      <c r="D57" s="174">
        <f>SUM(D48:D56)</f>
        <v>170668.35</v>
      </c>
      <c r="E57" s="174">
        <f>SUM(E48:E56)</f>
        <v>150542.7708</v>
      </c>
      <c r="F57" s="172">
        <f>SUM(F48:F56)</f>
        <v>218946</v>
      </c>
      <c r="G57" s="10">
        <f t="shared" si="0"/>
        <v>132.1539157990041</v>
      </c>
    </row>
    <row r="58" spans="1:7" s="8" customFormat="1" ht="15" customHeight="1" x14ac:dyDescent="0.25">
      <c r="A58" s="138">
        <v>689</v>
      </c>
      <c r="B58" s="5" t="s">
        <v>555</v>
      </c>
      <c r="C58" s="13">
        <v>11000</v>
      </c>
      <c r="D58" s="13">
        <v>11000</v>
      </c>
      <c r="E58" s="13">
        <v>11000</v>
      </c>
      <c r="F58" s="173">
        <v>11000</v>
      </c>
      <c r="G58" s="7">
        <f t="shared" si="0"/>
        <v>100</v>
      </c>
    </row>
    <row r="59" spans="1:7" s="8" customFormat="1" ht="15" customHeight="1" x14ac:dyDescent="0.25">
      <c r="A59" s="163">
        <v>690</v>
      </c>
      <c r="B59" s="12" t="s">
        <v>556</v>
      </c>
      <c r="C59" s="13">
        <v>850</v>
      </c>
      <c r="D59" s="13">
        <v>1025</v>
      </c>
      <c r="E59" s="13">
        <v>551.35</v>
      </c>
      <c r="F59" s="173">
        <v>775</v>
      </c>
      <c r="G59" s="7">
        <f t="shared" si="0"/>
        <v>91.17647058823529</v>
      </c>
    </row>
    <row r="60" spans="1:7" s="8" customFormat="1" ht="15" customHeight="1" x14ac:dyDescent="0.25">
      <c r="A60" s="163">
        <v>692</v>
      </c>
      <c r="B60" s="12" t="s">
        <v>557</v>
      </c>
      <c r="C60" s="13">
        <v>375</v>
      </c>
      <c r="D60" s="13">
        <v>450</v>
      </c>
      <c r="E60" s="13">
        <v>320</v>
      </c>
      <c r="F60" s="173">
        <v>319</v>
      </c>
      <c r="G60" s="7">
        <f t="shared" si="0"/>
        <v>85.066666666666663</v>
      </c>
    </row>
    <row r="61" spans="1:7" s="8" customFormat="1" ht="24" customHeight="1" x14ac:dyDescent="0.25">
      <c r="A61" s="483" t="s">
        <v>615</v>
      </c>
      <c r="B61" s="484"/>
      <c r="C61" s="13">
        <v>0</v>
      </c>
      <c r="D61" s="13">
        <v>18167.560000000001</v>
      </c>
      <c r="E61" s="13">
        <v>14565.413</v>
      </c>
      <c r="F61" s="173">
        <v>0</v>
      </c>
      <c r="G61" s="171" t="s">
        <v>223</v>
      </c>
    </row>
    <row r="62" spans="1:7" s="8" customFormat="1" ht="15.75" customHeight="1" x14ac:dyDescent="0.25">
      <c r="A62" s="487" t="s">
        <v>15</v>
      </c>
      <c r="B62" s="488"/>
      <c r="C62" s="174">
        <f>SUM(C58:C61)</f>
        <v>12225</v>
      </c>
      <c r="D62" s="174">
        <f>SUM(D58:D61)</f>
        <v>30642.560000000001</v>
      </c>
      <c r="E62" s="174">
        <f>SUM(E58:E61)</f>
        <v>26436.762999999999</v>
      </c>
      <c r="F62" s="172">
        <f>SUM(F58:F61)</f>
        <v>12094</v>
      </c>
      <c r="G62" s="10">
        <f t="shared" si="0"/>
        <v>98.928425357873209</v>
      </c>
    </row>
    <row r="63" spans="1:7" s="8" customFormat="1" ht="15" customHeight="1" x14ac:dyDescent="0.25">
      <c r="A63" s="163">
        <v>766</v>
      </c>
      <c r="B63" s="12" t="s">
        <v>558</v>
      </c>
      <c r="C63" s="13">
        <v>1400</v>
      </c>
      <c r="D63" s="13">
        <v>1026.4000000000001</v>
      </c>
      <c r="E63" s="13">
        <v>200</v>
      </c>
      <c r="F63" s="173">
        <v>1400</v>
      </c>
      <c r="G63" s="7">
        <f t="shared" si="0"/>
        <v>100</v>
      </c>
    </row>
    <row r="64" spans="1:7" s="8" customFormat="1" ht="15" customHeight="1" x14ac:dyDescent="0.25">
      <c r="A64" s="163">
        <v>768</v>
      </c>
      <c r="B64" s="12" t="s">
        <v>559</v>
      </c>
      <c r="C64" s="13">
        <v>2000</v>
      </c>
      <c r="D64" s="13">
        <v>2000</v>
      </c>
      <c r="E64" s="13">
        <v>2000</v>
      </c>
      <c r="F64" s="173">
        <v>2000</v>
      </c>
      <c r="G64" s="7">
        <f>F64/C64*100</f>
        <v>100</v>
      </c>
    </row>
    <row r="65" spans="1:7" s="8" customFormat="1" ht="15" customHeight="1" x14ac:dyDescent="0.25">
      <c r="A65" s="163">
        <v>769</v>
      </c>
      <c r="B65" s="12" t="s">
        <v>560</v>
      </c>
      <c r="C65" s="13">
        <v>718</v>
      </c>
      <c r="D65" s="13">
        <v>838</v>
      </c>
      <c r="E65" s="13">
        <v>130</v>
      </c>
      <c r="F65" s="173">
        <v>1000</v>
      </c>
      <c r="G65" s="7">
        <f>F65/C65*100</f>
        <v>139.27576601671311</v>
      </c>
    </row>
    <row r="66" spans="1:7" s="8" customFormat="1" ht="15" customHeight="1" x14ac:dyDescent="0.25">
      <c r="A66" s="163">
        <v>770</v>
      </c>
      <c r="B66" s="12" t="s">
        <v>561</v>
      </c>
      <c r="C66" s="13">
        <v>1344</v>
      </c>
      <c r="D66" s="13">
        <v>1844</v>
      </c>
      <c r="E66" s="13">
        <v>1844</v>
      </c>
      <c r="F66" s="173">
        <v>1500</v>
      </c>
      <c r="G66" s="7">
        <f t="shared" ref="G66" si="11">F66/C66*100</f>
        <v>111.60714285714286</v>
      </c>
    </row>
    <row r="67" spans="1:7" s="8" customFormat="1" ht="15" customHeight="1" x14ac:dyDescent="0.25">
      <c r="A67" s="163">
        <v>771</v>
      </c>
      <c r="B67" s="12" t="s">
        <v>562</v>
      </c>
      <c r="C67" s="13">
        <v>563</v>
      </c>
      <c r="D67" s="13">
        <v>1313</v>
      </c>
      <c r="E67" s="13">
        <v>750</v>
      </c>
      <c r="F67" s="173">
        <v>479</v>
      </c>
      <c r="G67" s="7">
        <f>F67/C67*100</f>
        <v>85.079928952042621</v>
      </c>
    </row>
    <row r="68" spans="1:7" s="8" customFormat="1" ht="24" customHeight="1" x14ac:dyDescent="0.25">
      <c r="A68" s="483" t="s">
        <v>616</v>
      </c>
      <c r="B68" s="484"/>
      <c r="C68" s="13">
        <v>1000</v>
      </c>
      <c r="D68" s="13">
        <v>4701.54</v>
      </c>
      <c r="E68" s="13">
        <v>1691.5331200000001</v>
      </c>
      <c r="F68" s="173">
        <v>0</v>
      </c>
      <c r="G68" s="7">
        <f t="shared" ref="G68" si="12">F68/C68*100</f>
        <v>0</v>
      </c>
    </row>
    <row r="69" spans="1:7" s="8" customFormat="1" ht="15.75" customHeight="1" x14ac:dyDescent="0.25">
      <c r="A69" s="487" t="s">
        <v>16</v>
      </c>
      <c r="B69" s="488"/>
      <c r="C69" s="174">
        <f>SUM(C63:C68)</f>
        <v>7025</v>
      </c>
      <c r="D69" s="174">
        <f>SUM(D63:D68)</f>
        <v>11722.939999999999</v>
      </c>
      <c r="E69" s="174">
        <f>SUM(E63:E68)</f>
        <v>6615.5331200000001</v>
      </c>
      <c r="F69" s="9">
        <f>SUM(F63:F68)</f>
        <v>6379</v>
      </c>
      <c r="G69" s="10">
        <f>F69/C69*100</f>
        <v>90.804270462633454</v>
      </c>
    </row>
    <row r="70" spans="1:7" s="8" customFormat="1" ht="16.5" customHeight="1" thickBot="1" x14ac:dyDescent="0.3">
      <c r="A70" s="492" t="s">
        <v>17</v>
      </c>
      <c r="B70" s="493"/>
      <c r="C70" s="15">
        <f>C69+C62+C57+C47+C43+C37+C31+C28+C22+C10+C4</f>
        <v>801652</v>
      </c>
      <c r="D70" s="15">
        <f>D69+D62+D57+D47+D43+D37+D31+D28+D22+D10+D4</f>
        <v>1089183</v>
      </c>
      <c r="E70" s="15">
        <f>E69+E62+E57+E47+E43+E37+E31+E28+E22+E10+E4</f>
        <v>775380.24079000007</v>
      </c>
      <c r="F70" s="15">
        <f>F69+F62+F57+F47+F43+F37+F31+F28+F22+F10+F4</f>
        <v>951513</v>
      </c>
      <c r="G70" s="16">
        <f>F70/C70*100</f>
        <v>118.6940218448903</v>
      </c>
    </row>
    <row r="71" spans="1:7" ht="11.25" thickBot="1" x14ac:dyDescent="0.2">
      <c r="B71" s="18"/>
      <c r="C71" s="19"/>
      <c r="D71" s="20"/>
      <c r="E71" s="20"/>
      <c r="F71" s="19"/>
      <c r="G71" s="21"/>
    </row>
    <row r="72" spans="1:7" ht="36" customHeight="1" x14ac:dyDescent="0.15">
      <c r="A72" s="494" t="s">
        <v>564</v>
      </c>
      <c r="B72" s="495"/>
      <c r="C72" s="2" t="s">
        <v>579</v>
      </c>
      <c r="D72" s="2" t="s">
        <v>580</v>
      </c>
      <c r="E72" s="2" t="s">
        <v>581</v>
      </c>
      <c r="F72" s="2" t="s">
        <v>582</v>
      </c>
      <c r="G72" s="3" t="s">
        <v>583</v>
      </c>
    </row>
    <row r="73" spans="1:7" ht="15" customHeight="1" x14ac:dyDescent="0.15">
      <c r="A73" s="483" t="s">
        <v>111</v>
      </c>
      <c r="B73" s="484"/>
      <c r="C73" s="13">
        <f>C4</f>
        <v>30</v>
      </c>
      <c r="D73" s="13">
        <f>D4</f>
        <v>30</v>
      </c>
      <c r="E73" s="13">
        <f>E4</f>
        <v>30</v>
      </c>
      <c r="F73" s="6">
        <f>F4</f>
        <v>30</v>
      </c>
      <c r="G73" s="7">
        <f t="shared" ref="G73:G84" si="13">F73/C73*100</f>
        <v>100</v>
      </c>
    </row>
    <row r="74" spans="1:7" ht="15" customHeight="1" x14ac:dyDescent="0.2">
      <c r="A74" s="483" t="s">
        <v>173</v>
      </c>
      <c r="B74" s="489"/>
      <c r="C74" s="13">
        <f>C10</f>
        <v>266829</v>
      </c>
      <c r="D74" s="13">
        <f>D10</f>
        <v>136778.1</v>
      </c>
      <c r="E74" s="13">
        <f>E10</f>
        <v>73970.813160000005</v>
      </c>
      <c r="F74" s="6">
        <f>F10</f>
        <v>234310</v>
      </c>
      <c r="G74" s="7">
        <f t="shared" si="13"/>
        <v>87.812793961675823</v>
      </c>
    </row>
    <row r="75" spans="1:7" ht="15" customHeight="1" x14ac:dyDescent="0.2">
      <c r="A75" s="483" t="s">
        <v>19</v>
      </c>
      <c r="B75" s="489"/>
      <c r="C75" s="13">
        <f>C22</f>
        <v>91970</v>
      </c>
      <c r="D75" s="13">
        <f>D22</f>
        <v>281710.76</v>
      </c>
      <c r="E75" s="13">
        <f>E22</f>
        <v>150820.66324999998</v>
      </c>
      <c r="F75" s="6">
        <f>F22</f>
        <v>119372</v>
      </c>
      <c r="G75" s="7">
        <f t="shared" si="13"/>
        <v>129.79449820593672</v>
      </c>
    </row>
    <row r="76" spans="1:7" ht="15" customHeight="1" x14ac:dyDescent="0.2">
      <c r="A76" s="483" t="s">
        <v>20</v>
      </c>
      <c r="B76" s="489"/>
      <c r="C76" s="13">
        <f>C28</f>
        <v>193600</v>
      </c>
      <c r="D76" s="13">
        <f>D28</f>
        <v>297721</v>
      </c>
      <c r="E76" s="13">
        <f>E28</f>
        <v>290384</v>
      </c>
      <c r="F76" s="6">
        <f>F28</f>
        <v>27800</v>
      </c>
      <c r="G76" s="7">
        <f t="shared" si="13"/>
        <v>14.359504132231404</v>
      </c>
    </row>
    <row r="77" spans="1:7" ht="15" customHeight="1" x14ac:dyDescent="0.2">
      <c r="A77" s="483" t="s">
        <v>563</v>
      </c>
      <c r="B77" s="489"/>
      <c r="C77" s="13">
        <f>C31</f>
        <v>4400</v>
      </c>
      <c r="D77" s="13">
        <f>D31</f>
        <v>5180</v>
      </c>
      <c r="E77" s="13">
        <f>E31</f>
        <v>4780</v>
      </c>
      <c r="F77" s="6">
        <f>F31</f>
        <v>4000</v>
      </c>
      <c r="G77" s="7">
        <f t="shared" si="13"/>
        <v>90.909090909090907</v>
      </c>
    </row>
    <row r="78" spans="1:7" ht="15" customHeight="1" x14ac:dyDescent="0.2">
      <c r="A78" s="483" t="s">
        <v>21</v>
      </c>
      <c r="B78" s="489"/>
      <c r="C78" s="13">
        <f>C37</f>
        <v>30291</v>
      </c>
      <c r="D78" s="13">
        <f>D37</f>
        <v>42060.290000000008</v>
      </c>
      <c r="E78" s="13">
        <f>E37</f>
        <v>29238.557479999999</v>
      </c>
      <c r="F78" s="6">
        <f>F37</f>
        <v>35537</v>
      </c>
      <c r="G78" s="7">
        <f t="shared" si="13"/>
        <v>117.31867551417913</v>
      </c>
    </row>
    <row r="79" spans="1:7" ht="15" customHeight="1" x14ac:dyDescent="0.2">
      <c r="A79" s="483" t="s">
        <v>22</v>
      </c>
      <c r="B79" s="489"/>
      <c r="C79" s="13">
        <f>C43</f>
        <v>19532</v>
      </c>
      <c r="D79" s="13">
        <f>D43</f>
        <v>56894</v>
      </c>
      <c r="E79" s="13">
        <f>E43</f>
        <v>39841.539980000001</v>
      </c>
      <c r="F79" s="6">
        <f>F43</f>
        <v>41045</v>
      </c>
      <c r="G79" s="7">
        <f t="shared" si="13"/>
        <v>210.14233053450747</v>
      </c>
    </row>
    <row r="80" spans="1:7" ht="15" customHeight="1" x14ac:dyDescent="0.2">
      <c r="A80" s="483" t="s">
        <v>23</v>
      </c>
      <c r="B80" s="489"/>
      <c r="C80" s="13">
        <f>C47</f>
        <v>10075</v>
      </c>
      <c r="D80" s="13">
        <f>D47</f>
        <v>55775</v>
      </c>
      <c r="E80" s="13">
        <f>E47</f>
        <v>2719.6</v>
      </c>
      <c r="F80" s="6">
        <f>F47</f>
        <v>252000</v>
      </c>
      <c r="G80" s="7">
        <f t="shared" si="13"/>
        <v>2501.2406947890822</v>
      </c>
    </row>
    <row r="81" spans="1:8" ht="15" customHeight="1" x14ac:dyDescent="0.2">
      <c r="A81" s="483" t="s">
        <v>24</v>
      </c>
      <c r="B81" s="489"/>
      <c r="C81" s="13">
        <f>C57</f>
        <v>165675</v>
      </c>
      <c r="D81" s="13">
        <f>D57</f>
        <v>170668.35</v>
      </c>
      <c r="E81" s="13">
        <f>E57</f>
        <v>150542.7708</v>
      </c>
      <c r="F81" s="6">
        <f>F57</f>
        <v>218946</v>
      </c>
      <c r="G81" s="7">
        <f t="shared" si="13"/>
        <v>132.1539157990041</v>
      </c>
    </row>
    <row r="82" spans="1:8" ht="15" customHeight="1" x14ac:dyDescent="0.2">
      <c r="A82" s="483" t="s">
        <v>25</v>
      </c>
      <c r="B82" s="489"/>
      <c r="C82" s="13">
        <f>C62</f>
        <v>12225</v>
      </c>
      <c r="D82" s="13">
        <f>D62</f>
        <v>30642.560000000001</v>
      </c>
      <c r="E82" s="13">
        <f>E62</f>
        <v>26436.762999999999</v>
      </c>
      <c r="F82" s="6">
        <f>F62</f>
        <v>12094</v>
      </c>
      <c r="G82" s="7">
        <f t="shared" si="13"/>
        <v>98.928425357873209</v>
      </c>
    </row>
    <row r="83" spans="1:8" ht="15" customHeight="1" x14ac:dyDescent="0.2">
      <c r="A83" s="483" t="s">
        <v>26</v>
      </c>
      <c r="B83" s="489"/>
      <c r="C83" s="13">
        <f>C69</f>
        <v>7025</v>
      </c>
      <c r="D83" s="13">
        <f>D69</f>
        <v>11722.939999999999</v>
      </c>
      <c r="E83" s="13">
        <f>E69</f>
        <v>6615.5331200000001</v>
      </c>
      <c r="F83" s="6">
        <f>F69</f>
        <v>6379</v>
      </c>
      <c r="G83" s="7">
        <f t="shared" si="13"/>
        <v>90.804270462633454</v>
      </c>
    </row>
    <row r="84" spans="1:8" s="8" customFormat="1" ht="16.5" customHeight="1" thickBot="1" x14ac:dyDescent="0.3">
      <c r="A84" s="492" t="s">
        <v>17</v>
      </c>
      <c r="B84" s="493"/>
      <c r="C84" s="15">
        <f>SUM(C73:C83)</f>
        <v>801652</v>
      </c>
      <c r="D84" s="15">
        <f>SUM(D73:D83)</f>
        <v>1089183</v>
      </c>
      <c r="E84" s="15">
        <f>SUM(E73:E83)</f>
        <v>775380.24078999995</v>
      </c>
      <c r="F84" s="15">
        <f>SUM(F73:F83)</f>
        <v>951513</v>
      </c>
      <c r="G84" s="16">
        <f t="shared" si="13"/>
        <v>118.6940218448903</v>
      </c>
    </row>
    <row r="85" spans="1:8" s="8" customFormat="1" ht="12.75" x14ac:dyDescent="0.2">
      <c r="A85" s="17"/>
      <c r="B85" s="22"/>
      <c r="D85" s="23"/>
      <c r="E85" s="23"/>
      <c r="H85" s="1"/>
    </row>
    <row r="86" spans="1:8" s="8" customFormat="1" ht="12.75" x14ac:dyDescent="0.2">
      <c r="A86" s="17"/>
      <c r="B86" s="22"/>
      <c r="D86" s="23"/>
      <c r="E86" s="23"/>
      <c r="H86" s="1"/>
    </row>
  </sheetData>
  <mergeCells count="35">
    <mergeCell ref="A37:B37"/>
    <mergeCell ref="A22:B22"/>
    <mergeCell ref="A10:B10"/>
    <mergeCell ref="A31:B31"/>
    <mergeCell ref="A9:B9"/>
    <mergeCell ref="A21:B21"/>
    <mergeCell ref="A30:B30"/>
    <mergeCell ref="A1:G1"/>
    <mergeCell ref="A4:B4"/>
    <mergeCell ref="A27:B27"/>
    <mergeCell ref="A28:B28"/>
    <mergeCell ref="A36:B36"/>
    <mergeCell ref="A73:B73"/>
    <mergeCell ref="A76:B76"/>
    <mergeCell ref="A75:B75"/>
    <mergeCell ref="A74:B74"/>
    <mergeCell ref="A81:B81"/>
    <mergeCell ref="A78:B78"/>
    <mergeCell ref="A77:B77"/>
    <mergeCell ref="A82:B82"/>
    <mergeCell ref="A83:B83"/>
    <mergeCell ref="A84:B84"/>
    <mergeCell ref="A79:B79"/>
    <mergeCell ref="A80:B80"/>
    <mergeCell ref="A69:B69"/>
    <mergeCell ref="A70:B70"/>
    <mergeCell ref="A72:B72"/>
    <mergeCell ref="A61:B61"/>
    <mergeCell ref="A43:B43"/>
    <mergeCell ref="A47:B47"/>
    <mergeCell ref="A57:B57"/>
    <mergeCell ref="A62:B62"/>
    <mergeCell ref="A68:B68"/>
    <mergeCell ref="A46:B46"/>
    <mergeCell ref="A56:B56"/>
  </mergeCells>
  <printOptions horizontalCentered="1"/>
  <pageMargins left="0.31496062992125984" right="0.31496062992125984" top="0.78740157480314965" bottom="0.39370078740157483" header="0.31496062992125984" footer="0.11811023622047245"/>
  <pageSetup paperSize="9" scale="86" firstPageNumber="4" fitToHeight="0" orientation="portrait" useFirstPageNumber="1" r:id="rId1"/>
  <headerFooter>
    <oddHeader>&amp;L&amp;"Tahoma,Kurzíva"&amp;10Návrh rozpočtu na rok 2026
Příloha č. 9&amp;R&amp;"Tahoma,Kurzíva"&amp;10Přehled prostředků na individuální dotace v návrhu rozpočtu kraje na rok 2026</oddHeader>
    <oddFooter>&amp;C&amp;"Tahoma,Obyčejné"&amp;10&amp;P</oddFooter>
  </headerFooter>
  <rowBreaks count="1" manualBreakCount="1">
    <brk id="5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335C-8089-4FF0-9B80-B58979C5C02C}">
  <sheetPr>
    <pageSetUpPr fitToPage="1"/>
  </sheetPr>
  <dimension ref="A1:R250"/>
  <sheetViews>
    <sheetView topLeftCell="B1" zoomScaleNormal="100" zoomScaleSheetLayoutView="100" workbookViewId="0">
      <pane ySplit="4" topLeftCell="A5" activePane="bottomLeft" state="frozen"/>
      <selection activeCell="G19" sqref="G19"/>
      <selection pane="bottomLeft" activeCell="S5" sqref="S5"/>
    </sheetView>
  </sheetViews>
  <sheetFormatPr defaultColWidth="9.28515625" defaultRowHeight="10.5" x14ac:dyDescent="0.15"/>
  <cols>
    <col min="1" max="1" width="5.140625" style="286" hidden="1" customWidth="1"/>
    <col min="2" max="2" width="6.42578125" style="286" customWidth="1"/>
    <col min="3" max="3" width="42.7109375" style="287" customWidth="1"/>
    <col min="4" max="5" width="9.28515625" style="286" hidden="1" customWidth="1"/>
    <col min="6" max="6" width="9.28515625" style="288" hidden="1" customWidth="1"/>
    <col min="7" max="7" width="9.28515625" style="289" hidden="1" customWidth="1"/>
    <col min="8" max="8" width="9.7109375" style="290" customWidth="1"/>
    <col min="9" max="9" width="9.7109375" style="286" customWidth="1"/>
    <col min="10" max="10" width="10.7109375" style="286" customWidth="1"/>
    <col min="11" max="16" width="9.5703125" style="286" customWidth="1"/>
    <col min="17" max="17" width="35.7109375" style="286" customWidth="1"/>
    <col min="18" max="16384" width="9.28515625" style="286"/>
  </cols>
  <sheetData>
    <row r="1" spans="1:18" ht="23.25" customHeight="1" x14ac:dyDescent="0.15">
      <c r="B1" s="506" t="s">
        <v>681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</row>
    <row r="2" spans="1:18" ht="13.5" customHeight="1" thickBot="1" x14ac:dyDescent="0.2">
      <c r="L2" s="339"/>
      <c r="Q2" s="318" t="s">
        <v>30</v>
      </c>
    </row>
    <row r="3" spans="1:18" s="291" customFormat="1" ht="24" customHeight="1" x14ac:dyDescent="0.15">
      <c r="A3" s="508" t="s">
        <v>248</v>
      </c>
      <c r="B3" s="510" t="s">
        <v>394</v>
      </c>
      <c r="C3" s="512" t="s">
        <v>33</v>
      </c>
      <c r="D3" s="512" t="s">
        <v>395</v>
      </c>
      <c r="E3" s="512" t="s">
        <v>396</v>
      </c>
      <c r="F3" s="512" t="s">
        <v>397</v>
      </c>
      <c r="G3" s="515"/>
      <c r="H3" s="496" t="s">
        <v>398</v>
      </c>
      <c r="I3" s="496" t="s">
        <v>512</v>
      </c>
      <c r="J3" s="496" t="s">
        <v>682</v>
      </c>
      <c r="K3" s="496" t="s">
        <v>683</v>
      </c>
      <c r="L3" s="496" t="s">
        <v>582</v>
      </c>
      <c r="M3" s="499" t="s">
        <v>125</v>
      </c>
      <c r="N3" s="500"/>
      <c r="O3" s="500"/>
      <c r="P3" s="501"/>
      <c r="Q3" s="502" t="s">
        <v>34</v>
      </c>
    </row>
    <row r="4" spans="1:18" s="291" customFormat="1" ht="24" customHeight="1" thickBot="1" x14ac:dyDescent="0.2">
      <c r="A4" s="509"/>
      <c r="B4" s="511"/>
      <c r="C4" s="513"/>
      <c r="D4" s="514"/>
      <c r="E4" s="514"/>
      <c r="F4" s="292" t="s">
        <v>399</v>
      </c>
      <c r="G4" s="340" t="s">
        <v>400</v>
      </c>
      <c r="H4" s="497"/>
      <c r="I4" s="497"/>
      <c r="J4" s="497"/>
      <c r="K4" s="497"/>
      <c r="L4" s="498"/>
      <c r="M4" s="292">
        <v>2027</v>
      </c>
      <c r="N4" s="292">
        <v>2028</v>
      </c>
      <c r="O4" s="292">
        <v>2029</v>
      </c>
      <c r="P4" s="292" t="s">
        <v>629</v>
      </c>
      <c r="Q4" s="503"/>
    </row>
    <row r="5" spans="1:18" s="298" customFormat="1" ht="18" customHeight="1" x14ac:dyDescent="0.25">
      <c r="A5" s="341"/>
      <c r="B5" s="347" t="s">
        <v>401</v>
      </c>
      <c r="C5" s="294"/>
      <c r="D5" s="293"/>
      <c r="E5" s="293"/>
      <c r="F5" s="295"/>
      <c r="G5" s="296"/>
      <c r="H5" s="294"/>
      <c r="I5" s="294"/>
      <c r="J5" s="294"/>
      <c r="K5" s="294"/>
      <c r="L5" s="294"/>
      <c r="M5" s="294"/>
      <c r="N5" s="294"/>
      <c r="O5" s="294"/>
      <c r="P5" s="294"/>
      <c r="Q5" s="297"/>
      <c r="R5" s="338"/>
    </row>
    <row r="6" spans="1:18" s="305" customFormat="1" ht="34.5" customHeight="1" x14ac:dyDescent="0.25">
      <c r="A6" s="299">
        <v>7</v>
      </c>
      <c r="B6" s="319">
        <v>14</v>
      </c>
      <c r="C6" s="300" t="s">
        <v>402</v>
      </c>
      <c r="D6" s="301">
        <v>4077</v>
      </c>
      <c r="E6" s="301" t="s">
        <v>403</v>
      </c>
      <c r="F6" s="504" t="s">
        <v>416</v>
      </c>
      <c r="G6" s="505"/>
      <c r="H6" s="130">
        <v>22899</v>
      </c>
      <c r="I6" s="130">
        <v>0</v>
      </c>
      <c r="J6" s="130">
        <v>218</v>
      </c>
      <c r="K6" s="130">
        <v>2681</v>
      </c>
      <c r="L6" s="43">
        <v>20000</v>
      </c>
      <c r="M6" s="342">
        <v>0</v>
      </c>
      <c r="N6" s="342">
        <v>0</v>
      </c>
      <c r="O6" s="342">
        <v>0</v>
      </c>
      <c r="P6" s="342">
        <v>0</v>
      </c>
      <c r="Q6" s="304" t="s">
        <v>836</v>
      </c>
    </row>
    <row r="7" spans="1:18" s="305" customFormat="1" ht="34.5" customHeight="1" x14ac:dyDescent="0.25">
      <c r="A7" s="299">
        <v>2</v>
      </c>
      <c r="B7" s="319">
        <v>17</v>
      </c>
      <c r="C7" s="300" t="s">
        <v>404</v>
      </c>
      <c r="D7" s="301">
        <v>5338</v>
      </c>
      <c r="E7" s="301" t="s">
        <v>405</v>
      </c>
      <c r="F7" s="504" t="s">
        <v>416</v>
      </c>
      <c r="G7" s="505"/>
      <c r="H7" s="130">
        <v>26600</v>
      </c>
      <c r="I7" s="130">
        <v>0</v>
      </c>
      <c r="J7" s="130">
        <v>0</v>
      </c>
      <c r="K7" s="130">
        <v>9391</v>
      </c>
      <c r="L7" s="43">
        <v>26600</v>
      </c>
      <c r="M7" s="342">
        <v>0</v>
      </c>
      <c r="N7" s="342">
        <v>0</v>
      </c>
      <c r="O7" s="342">
        <v>0</v>
      </c>
      <c r="P7" s="342">
        <v>0</v>
      </c>
      <c r="Q7" s="304" t="s">
        <v>684</v>
      </c>
    </row>
    <row r="8" spans="1:18" s="305" customFormat="1" ht="26.25" customHeight="1" x14ac:dyDescent="0.25">
      <c r="A8" s="299"/>
      <c r="B8" s="516" t="s">
        <v>406</v>
      </c>
      <c r="C8" s="517"/>
      <c r="D8" s="343"/>
      <c r="E8" s="343"/>
      <c r="F8" s="344"/>
      <c r="G8" s="345"/>
      <c r="H8" s="306">
        <f t="shared" ref="H8:K8" si="0">SUM(H6:H7)</f>
        <v>49499</v>
      </c>
      <c r="I8" s="306">
        <f t="shared" si="0"/>
        <v>0</v>
      </c>
      <c r="J8" s="306">
        <f t="shared" si="0"/>
        <v>218</v>
      </c>
      <c r="K8" s="306">
        <f t="shared" si="0"/>
        <v>12072</v>
      </c>
      <c r="L8" s="306">
        <f>SUM(L6:L7)</f>
        <v>46600</v>
      </c>
      <c r="M8" s="306">
        <f t="shared" ref="M8:P8" si="1">SUM(M6:M7)</f>
        <v>0</v>
      </c>
      <c r="N8" s="306">
        <f t="shared" si="1"/>
        <v>0</v>
      </c>
      <c r="O8" s="306">
        <f t="shared" si="1"/>
        <v>0</v>
      </c>
      <c r="P8" s="306">
        <f t="shared" si="1"/>
        <v>0</v>
      </c>
      <c r="Q8" s="346"/>
    </row>
    <row r="9" spans="1:18" s="298" customFormat="1" ht="18" customHeight="1" x14ac:dyDescent="0.25">
      <c r="A9" s="341"/>
      <c r="B9" s="347" t="s">
        <v>407</v>
      </c>
      <c r="C9" s="348"/>
      <c r="D9" s="349"/>
      <c r="E9" s="349"/>
      <c r="F9" s="350"/>
      <c r="G9" s="351"/>
      <c r="H9" s="348"/>
      <c r="I9" s="348"/>
      <c r="J9" s="348"/>
      <c r="K9" s="348"/>
      <c r="L9" s="348"/>
      <c r="M9" s="348"/>
      <c r="N9" s="348"/>
      <c r="O9" s="348"/>
      <c r="P9" s="348"/>
      <c r="Q9" s="352"/>
    </row>
    <row r="10" spans="1:18" s="305" customFormat="1" ht="34.5" customHeight="1" x14ac:dyDescent="0.25">
      <c r="A10" s="299">
        <v>7</v>
      </c>
      <c r="B10" s="476">
        <v>39</v>
      </c>
      <c r="C10" s="307" t="s">
        <v>408</v>
      </c>
      <c r="D10" s="308">
        <v>5344</v>
      </c>
      <c r="E10" s="301" t="s">
        <v>685</v>
      </c>
      <c r="F10" s="323">
        <v>200000</v>
      </c>
      <c r="G10" s="303" t="s">
        <v>686</v>
      </c>
      <c r="H10" s="309">
        <v>50000</v>
      </c>
      <c r="I10" s="309">
        <v>0</v>
      </c>
      <c r="J10" s="309">
        <v>0</v>
      </c>
      <c r="K10" s="309">
        <v>0</v>
      </c>
      <c r="L10" s="310">
        <v>50000</v>
      </c>
      <c r="M10" s="309">
        <v>50000</v>
      </c>
      <c r="N10" s="309">
        <v>50000</v>
      </c>
      <c r="O10" s="309">
        <v>50000</v>
      </c>
      <c r="P10" s="309">
        <v>0</v>
      </c>
      <c r="Q10" s="304" t="s">
        <v>687</v>
      </c>
    </row>
    <row r="11" spans="1:18" s="305" customFormat="1" ht="34.5" customHeight="1" x14ac:dyDescent="0.25">
      <c r="A11" s="299">
        <v>7</v>
      </c>
      <c r="B11" s="476">
        <v>41</v>
      </c>
      <c r="C11" s="307" t="s">
        <v>411</v>
      </c>
      <c r="D11" s="308">
        <v>4707</v>
      </c>
      <c r="E11" s="301" t="s">
        <v>412</v>
      </c>
      <c r="F11" s="504" t="s">
        <v>410</v>
      </c>
      <c r="G11" s="505"/>
      <c r="H11" s="309">
        <v>3000</v>
      </c>
      <c r="I11" s="309">
        <v>0</v>
      </c>
      <c r="J11" s="309">
        <v>0</v>
      </c>
      <c r="K11" s="309">
        <v>0</v>
      </c>
      <c r="L11" s="310">
        <v>3000</v>
      </c>
      <c r="M11" s="309">
        <v>0</v>
      </c>
      <c r="N11" s="309">
        <v>0</v>
      </c>
      <c r="O11" s="309">
        <v>0</v>
      </c>
      <c r="P11" s="309">
        <v>0</v>
      </c>
      <c r="Q11" s="304" t="s">
        <v>687</v>
      </c>
    </row>
    <row r="12" spans="1:18" s="305" customFormat="1" ht="15.75" customHeight="1" x14ac:dyDescent="0.25">
      <c r="A12" s="353"/>
      <c r="B12" s="311" t="s">
        <v>413</v>
      </c>
      <c r="C12" s="354"/>
      <c r="D12" s="343"/>
      <c r="E12" s="343"/>
      <c r="F12" s="355"/>
      <c r="G12" s="345"/>
      <c r="H12" s="356">
        <f t="shared" ref="H12:K12" si="2">SUM(H10:H11)</f>
        <v>53000</v>
      </c>
      <c r="I12" s="356">
        <f t="shared" si="2"/>
        <v>0</v>
      </c>
      <c r="J12" s="356">
        <f t="shared" si="2"/>
        <v>0</v>
      </c>
      <c r="K12" s="356">
        <f t="shared" si="2"/>
        <v>0</v>
      </c>
      <c r="L12" s="356">
        <f>SUM(L10:L11)</f>
        <v>53000</v>
      </c>
      <c r="M12" s="356">
        <f t="shared" ref="M12:P12" si="3">SUM(M10:M11)</f>
        <v>50000</v>
      </c>
      <c r="N12" s="356">
        <f t="shared" si="3"/>
        <v>50000</v>
      </c>
      <c r="O12" s="356">
        <f t="shared" si="3"/>
        <v>50000</v>
      </c>
      <c r="P12" s="356">
        <f t="shared" si="3"/>
        <v>0</v>
      </c>
      <c r="Q12" s="346"/>
    </row>
    <row r="13" spans="1:18" s="298" customFormat="1" ht="18" customHeight="1" x14ac:dyDescent="0.25">
      <c r="A13" s="349"/>
      <c r="B13" s="357" t="s">
        <v>178</v>
      </c>
      <c r="C13" s="348"/>
      <c r="D13" s="349"/>
      <c r="E13" s="349"/>
      <c r="F13" s="350"/>
      <c r="G13" s="351"/>
      <c r="H13" s="348"/>
      <c r="I13" s="348"/>
      <c r="J13" s="348"/>
      <c r="K13" s="348"/>
      <c r="L13" s="348"/>
      <c r="M13" s="348"/>
      <c r="N13" s="348"/>
      <c r="O13" s="348"/>
      <c r="P13" s="348"/>
      <c r="Q13" s="352"/>
    </row>
    <row r="14" spans="1:18" s="305" customFormat="1" ht="34.5" customHeight="1" x14ac:dyDescent="0.25">
      <c r="A14" s="299">
        <v>16</v>
      </c>
      <c r="B14" s="476">
        <v>67</v>
      </c>
      <c r="C14" s="307" t="s">
        <v>509</v>
      </c>
      <c r="D14" s="308">
        <v>4355</v>
      </c>
      <c r="E14" s="301" t="s">
        <v>414</v>
      </c>
      <c r="F14" s="504" t="s">
        <v>410</v>
      </c>
      <c r="G14" s="505"/>
      <c r="H14" s="309">
        <v>264000</v>
      </c>
      <c r="I14" s="309">
        <v>0</v>
      </c>
      <c r="J14" s="309">
        <v>0</v>
      </c>
      <c r="K14" s="309">
        <v>419858</v>
      </c>
      <c r="L14" s="43">
        <v>264000</v>
      </c>
      <c r="M14" s="342">
        <v>0</v>
      </c>
      <c r="N14" s="342">
        <v>0</v>
      </c>
      <c r="O14" s="342">
        <v>0</v>
      </c>
      <c r="P14" s="342">
        <v>0</v>
      </c>
      <c r="Q14" s="304" t="s">
        <v>687</v>
      </c>
    </row>
    <row r="15" spans="1:18" s="305" customFormat="1" ht="34.5" customHeight="1" x14ac:dyDescent="0.25">
      <c r="A15" s="299">
        <v>16</v>
      </c>
      <c r="B15" s="476">
        <v>69</v>
      </c>
      <c r="C15" s="307" t="s">
        <v>418</v>
      </c>
      <c r="D15" s="308">
        <v>4700</v>
      </c>
      <c r="E15" s="301" t="s">
        <v>414</v>
      </c>
      <c r="F15" s="504" t="s">
        <v>410</v>
      </c>
      <c r="G15" s="505"/>
      <c r="H15" s="309">
        <v>300000</v>
      </c>
      <c r="I15" s="309">
        <v>0</v>
      </c>
      <c r="J15" s="309">
        <v>0</v>
      </c>
      <c r="K15" s="309">
        <v>239800</v>
      </c>
      <c r="L15" s="43">
        <v>300000</v>
      </c>
      <c r="M15" s="342">
        <v>0</v>
      </c>
      <c r="N15" s="342">
        <v>0</v>
      </c>
      <c r="O15" s="342">
        <v>0</v>
      </c>
      <c r="P15" s="342">
        <v>0</v>
      </c>
      <c r="Q15" s="304" t="s">
        <v>687</v>
      </c>
    </row>
    <row r="16" spans="1:18" s="305" customFormat="1" ht="34.5" customHeight="1" x14ac:dyDescent="0.25">
      <c r="A16" s="299">
        <v>16</v>
      </c>
      <c r="B16" s="476">
        <v>71</v>
      </c>
      <c r="C16" s="307" t="s">
        <v>415</v>
      </c>
      <c r="D16" s="308">
        <v>4340</v>
      </c>
      <c r="E16" s="301" t="s">
        <v>414</v>
      </c>
      <c r="F16" s="504" t="s">
        <v>410</v>
      </c>
      <c r="G16" s="505"/>
      <c r="H16" s="309">
        <v>30000</v>
      </c>
      <c r="I16" s="309">
        <v>0</v>
      </c>
      <c r="J16" s="309">
        <v>0</v>
      </c>
      <c r="K16" s="309">
        <v>30000</v>
      </c>
      <c r="L16" s="43">
        <v>30000</v>
      </c>
      <c r="M16" s="342">
        <v>0</v>
      </c>
      <c r="N16" s="342">
        <v>0</v>
      </c>
      <c r="O16" s="342">
        <v>0</v>
      </c>
      <c r="P16" s="342">
        <v>0</v>
      </c>
      <c r="Q16" s="304" t="s">
        <v>687</v>
      </c>
    </row>
    <row r="17" spans="1:17" s="305" customFormat="1" ht="34.5" customHeight="1" x14ac:dyDescent="0.25">
      <c r="A17" s="299">
        <v>16</v>
      </c>
      <c r="B17" s="476">
        <v>73</v>
      </c>
      <c r="C17" s="307" t="s">
        <v>510</v>
      </c>
      <c r="D17" s="308">
        <v>4450</v>
      </c>
      <c r="E17" s="301" t="s">
        <v>414</v>
      </c>
      <c r="F17" s="504" t="s">
        <v>410</v>
      </c>
      <c r="G17" s="505"/>
      <c r="H17" s="309">
        <v>4000</v>
      </c>
      <c r="I17" s="309">
        <v>0</v>
      </c>
      <c r="J17" s="309">
        <v>0</v>
      </c>
      <c r="K17" s="309">
        <v>4000</v>
      </c>
      <c r="L17" s="43">
        <v>4000</v>
      </c>
      <c r="M17" s="342">
        <v>0</v>
      </c>
      <c r="N17" s="342">
        <v>0</v>
      </c>
      <c r="O17" s="342">
        <v>0</v>
      </c>
      <c r="P17" s="342">
        <v>0</v>
      </c>
      <c r="Q17" s="304" t="s">
        <v>687</v>
      </c>
    </row>
    <row r="18" spans="1:17" s="305" customFormat="1" ht="34.5" customHeight="1" x14ac:dyDescent="0.25">
      <c r="A18" s="299">
        <v>16</v>
      </c>
      <c r="B18" s="476">
        <v>75</v>
      </c>
      <c r="C18" s="307" t="s">
        <v>417</v>
      </c>
      <c r="D18" s="308">
        <v>4334</v>
      </c>
      <c r="E18" s="301" t="s">
        <v>414</v>
      </c>
      <c r="F18" s="504" t="s">
        <v>410</v>
      </c>
      <c r="G18" s="505"/>
      <c r="H18" s="309">
        <v>74000</v>
      </c>
      <c r="I18" s="309">
        <v>0</v>
      </c>
      <c r="J18" s="309">
        <v>228.69</v>
      </c>
      <c r="K18" s="309">
        <v>7771.31</v>
      </c>
      <c r="L18" s="43">
        <v>1000</v>
      </c>
      <c r="M18" s="342">
        <v>30000</v>
      </c>
      <c r="N18" s="342">
        <v>35000</v>
      </c>
      <c r="O18" s="342">
        <v>0</v>
      </c>
      <c r="P18" s="342">
        <v>0</v>
      </c>
      <c r="Q18" s="358" t="s">
        <v>688</v>
      </c>
    </row>
    <row r="19" spans="1:17" s="305" customFormat="1" ht="34.5" customHeight="1" x14ac:dyDescent="0.25">
      <c r="A19" s="299">
        <v>16</v>
      </c>
      <c r="B19" s="476">
        <v>77</v>
      </c>
      <c r="C19" s="307" t="s">
        <v>689</v>
      </c>
      <c r="D19" s="308">
        <v>4335</v>
      </c>
      <c r="E19" s="301" t="s">
        <v>405</v>
      </c>
      <c r="F19" s="504" t="s">
        <v>410</v>
      </c>
      <c r="G19" s="505"/>
      <c r="H19" s="309">
        <v>6369.6170000000002</v>
      </c>
      <c r="I19" s="309">
        <v>0.03</v>
      </c>
      <c r="J19" s="309">
        <v>1513.587</v>
      </c>
      <c r="K19" s="309">
        <v>856</v>
      </c>
      <c r="L19" s="43">
        <v>4000</v>
      </c>
      <c r="M19" s="130">
        <v>0</v>
      </c>
      <c r="N19" s="342">
        <v>0</v>
      </c>
      <c r="O19" s="342">
        <v>0</v>
      </c>
      <c r="P19" s="342">
        <v>0</v>
      </c>
      <c r="Q19" s="358" t="s">
        <v>690</v>
      </c>
    </row>
    <row r="20" spans="1:17" s="305" customFormat="1" ht="24" customHeight="1" x14ac:dyDescent="0.25">
      <c r="A20" s="299">
        <v>16</v>
      </c>
      <c r="B20" s="476">
        <v>79</v>
      </c>
      <c r="C20" s="307" t="s">
        <v>691</v>
      </c>
      <c r="D20" s="308">
        <v>4809</v>
      </c>
      <c r="E20" s="301" t="s">
        <v>405</v>
      </c>
      <c r="F20" s="323">
        <v>83000</v>
      </c>
      <c r="G20" s="303" t="s">
        <v>692</v>
      </c>
      <c r="H20" s="309">
        <v>83000</v>
      </c>
      <c r="I20" s="309">
        <v>0</v>
      </c>
      <c r="J20" s="309">
        <v>0</v>
      </c>
      <c r="K20" s="309">
        <v>0</v>
      </c>
      <c r="L20" s="43">
        <v>3000</v>
      </c>
      <c r="M20" s="342">
        <v>0</v>
      </c>
      <c r="N20" s="342">
        <v>20000</v>
      </c>
      <c r="O20" s="342">
        <v>60000</v>
      </c>
      <c r="P20" s="342">
        <v>0</v>
      </c>
      <c r="Q20" s="304" t="s">
        <v>416</v>
      </c>
    </row>
    <row r="21" spans="1:17" s="305" customFormat="1" ht="34.5" customHeight="1" x14ac:dyDescent="0.25">
      <c r="A21" s="299">
        <v>16</v>
      </c>
      <c r="B21" s="476">
        <v>81</v>
      </c>
      <c r="C21" s="307" t="s">
        <v>693</v>
      </c>
      <c r="D21" s="308">
        <v>4571</v>
      </c>
      <c r="E21" s="301" t="s">
        <v>414</v>
      </c>
      <c r="F21" s="504" t="s">
        <v>410</v>
      </c>
      <c r="G21" s="505"/>
      <c r="H21" s="309">
        <v>403012.1</v>
      </c>
      <c r="I21" s="309">
        <v>12.1</v>
      </c>
      <c r="J21" s="309">
        <v>4719</v>
      </c>
      <c r="K21" s="309">
        <v>7281</v>
      </c>
      <c r="L21" s="43">
        <v>1000</v>
      </c>
      <c r="M21" s="342">
        <v>40000</v>
      </c>
      <c r="N21" s="342">
        <v>50000</v>
      </c>
      <c r="O21" s="342">
        <v>300000</v>
      </c>
      <c r="P21" s="342">
        <v>0</v>
      </c>
      <c r="Q21" s="304" t="s">
        <v>416</v>
      </c>
    </row>
    <row r="22" spans="1:17" s="305" customFormat="1" ht="34.5" customHeight="1" x14ac:dyDescent="0.25">
      <c r="A22" s="299">
        <v>16</v>
      </c>
      <c r="B22" s="476">
        <v>83</v>
      </c>
      <c r="C22" s="307" t="s">
        <v>694</v>
      </c>
      <c r="D22" s="308">
        <v>5180</v>
      </c>
      <c r="E22" s="301" t="s">
        <v>414</v>
      </c>
      <c r="F22" s="504" t="s">
        <v>410</v>
      </c>
      <c r="G22" s="505"/>
      <c r="H22" s="309">
        <v>544</v>
      </c>
      <c r="I22" s="309">
        <v>0</v>
      </c>
      <c r="J22" s="309">
        <v>0</v>
      </c>
      <c r="K22" s="309">
        <v>9223.0609999999997</v>
      </c>
      <c r="L22" s="43">
        <v>544</v>
      </c>
      <c r="M22" s="342">
        <v>0</v>
      </c>
      <c r="N22" s="342">
        <v>0</v>
      </c>
      <c r="O22" s="342">
        <v>0</v>
      </c>
      <c r="P22" s="342">
        <v>0</v>
      </c>
      <c r="Q22" s="304" t="s">
        <v>687</v>
      </c>
    </row>
    <row r="23" spans="1:17" s="305" customFormat="1" ht="34.5" customHeight="1" x14ac:dyDescent="0.25">
      <c r="A23" s="299">
        <v>16</v>
      </c>
      <c r="B23" s="476">
        <v>85</v>
      </c>
      <c r="C23" s="307" t="s">
        <v>695</v>
      </c>
      <c r="D23" s="308">
        <v>4807</v>
      </c>
      <c r="E23" s="301" t="s">
        <v>414</v>
      </c>
      <c r="F23" s="504" t="s">
        <v>410</v>
      </c>
      <c r="G23" s="505"/>
      <c r="H23" s="309">
        <v>622</v>
      </c>
      <c r="I23" s="309">
        <v>0</v>
      </c>
      <c r="J23" s="309">
        <v>0</v>
      </c>
      <c r="K23" s="309">
        <v>0</v>
      </c>
      <c r="L23" s="43">
        <v>622</v>
      </c>
      <c r="M23" s="342">
        <v>0</v>
      </c>
      <c r="N23" s="342">
        <v>0</v>
      </c>
      <c r="O23" s="342">
        <v>0</v>
      </c>
      <c r="P23" s="342">
        <v>0</v>
      </c>
      <c r="Q23" s="358" t="s">
        <v>416</v>
      </c>
    </row>
    <row r="24" spans="1:17" s="305" customFormat="1" ht="34.5" customHeight="1" x14ac:dyDescent="0.25">
      <c r="A24" s="299">
        <v>7</v>
      </c>
      <c r="B24" s="476">
        <v>85</v>
      </c>
      <c r="C24" s="307" t="s">
        <v>419</v>
      </c>
      <c r="D24" s="308">
        <v>4788</v>
      </c>
      <c r="E24" s="301" t="s">
        <v>412</v>
      </c>
      <c r="F24" s="504" t="s">
        <v>410</v>
      </c>
      <c r="G24" s="505"/>
      <c r="H24" s="309">
        <v>5000</v>
      </c>
      <c r="I24" s="309">
        <v>0</v>
      </c>
      <c r="J24" s="309">
        <v>0</v>
      </c>
      <c r="K24" s="309">
        <v>5000</v>
      </c>
      <c r="L24" s="43">
        <v>5000</v>
      </c>
      <c r="M24" s="342">
        <v>0</v>
      </c>
      <c r="N24" s="342">
        <v>0</v>
      </c>
      <c r="O24" s="342">
        <v>0</v>
      </c>
      <c r="P24" s="342">
        <v>0</v>
      </c>
      <c r="Q24" s="304" t="s">
        <v>687</v>
      </c>
    </row>
    <row r="25" spans="1:17" s="305" customFormat="1" ht="34.5" customHeight="1" x14ac:dyDescent="0.25">
      <c r="A25" s="299">
        <v>7</v>
      </c>
      <c r="B25" s="476">
        <v>87</v>
      </c>
      <c r="C25" s="307" t="s">
        <v>420</v>
      </c>
      <c r="D25" s="308">
        <v>5752</v>
      </c>
      <c r="E25" s="301" t="s">
        <v>412</v>
      </c>
      <c r="F25" s="504" t="s">
        <v>410</v>
      </c>
      <c r="G25" s="505"/>
      <c r="H25" s="309">
        <v>8954</v>
      </c>
      <c r="I25" s="309">
        <v>0</v>
      </c>
      <c r="J25" s="309">
        <v>0</v>
      </c>
      <c r="K25" s="309">
        <v>1554</v>
      </c>
      <c r="L25" s="310">
        <v>8954</v>
      </c>
      <c r="M25" s="342">
        <v>0</v>
      </c>
      <c r="N25" s="342">
        <v>0</v>
      </c>
      <c r="O25" s="342">
        <v>0</v>
      </c>
      <c r="P25" s="342">
        <v>0</v>
      </c>
      <c r="Q25" s="304" t="s">
        <v>687</v>
      </c>
    </row>
    <row r="26" spans="1:17" s="305" customFormat="1" ht="24" customHeight="1" x14ac:dyDescent="0.25">
      <c r="A26" s="299">
        <v>7</v>
      </c>
      <c r="B26" s="476">
        <v>89</v>
      </c>
      <c r="C26" s="307" t="s">
        <v>696</v>
      </c>
      <c r="D26" s="308">
        <v>5954</v>
      </c>
      <c r="E26" s="301" t="s">
        <v>403</v>
      </c>
      <c r="F26" s="323">
        <v>4053100</v>
      </c>
      <c r="G26" s="323" t="s">
        <v>697</v>
      </c>
      <c r="H26" s="309">
        <v>4053093.6</v>
      </c>
      <c r="I26" s="309">
        <v>0</v>
      </c>
      <c r="J26" s="309">
        <v>33118</v>
      </c>
      <c r="K26" s="309">
        <v>39975.599999999999</v>
      </c>
      <c r="L26" s="43">
        <v>500000</v>
      </c>
      <c r="M26" s="342">
        <v>1888000</v>
      </c>
      <c r="N26" s="342">
        <v>1592000</v>
      </c>
      <c r="O26" s="342">
        <v>0</v>
      </c>
      <c r="P26" s="342">
        <v>0</v>
      </c>
      <c r="Q26" s="304" t="s">
        <v>416</v>
      </c>
    </row>
    <row r="27" spans="1:17" s="305" customFormat="1" ht="34.5" customHeight="1" x14ac:dyDescent="0.25">
      <c r="A27" s="299">
        <v>7</v>
      </c>
      <c r="B27" s="476">
        <v>91</v>
      </c>
      <c r="C27" s="307" t="s">
        <v>511</v>
      </c>
      <c r="D27" s="308">
        <v>4343</v>
      </c>
      <c r="E27" s="301" t="s">
        <v>698</v>
      </c>
      <c r="F27" s="323">
        <v>125000</v>
      </c>
      <c r="G27" s="323" t="s">
        <v>699</v>
      </c>
      <c r="H27" s="309">
        <v>119684.948</v>
      </c>
      <c r="I27" s="309">
        <v>84.94</v>
      </c>
      <c r="J27" s="309">
        <v>980.178</v>
      </c>
      <c r="K27" s="309">
        <v>20919.830000000002</v>
      </c>
      <c r="L27" s="43">
        <v>43100</v>
      </c>
      <c r="M27" s="342">
        <v>54600</v>
      </c>
      <c r="N27" s="342">
        <v>0</v>
      </c>
      <c r="O27" s="342">
        <v>0</v>
      </c>
      <c r="P27" s="342">
        <v>0</v>
      </c>
      <c r="Q27" s="313" t="s">
        <v>416</v>
      </c>
    </row>
    <row r="28" spans="1:17" s="305" customFormat="1" ht="34.5" customHeight="1" x14ac:dyDescent="0.25">
      <c r="A28" s="299">
        <v>7</v>
      </c>
      <c r="B28" s="476">
        <v>93</v>
      </c>
      <c r="C28" s="307" t="s">
        <v>881</v>
      </c>
      <c r="D28" s="308">
        <v>4342</v>
      </c>
      <c r="E28" s="301" t="s">
        <v>698</v>
      </c>
      <c r="F28" s="323">
        <v>13900</v>
      </c>
      <c r="G28" s="323" t="s">
        <v>430</v>
      </c>
      <c r="H28" s="309">
        <v>13900.33</v>
      </c>
      <c r="I28" s="309">
        <v>0</v>
      </c>
      <c r="J28" s="309">
        <v>88.33</v>
      </c>
      <c r="K28" s="309">
        <v>1000</v>
      </c>
      <c r="L28" s="43">
        <v>11812</v>
      </c>
      <c r="M28" s="342">
        <v>1000</v>
      </c>
      <c r="N28" s="342">
        <v>0</v>
      </c>
      <c r="O28" s="342">
        <v>0</v>
      </c>
      <c r="P28" s="342">
        <v>0</v>
      </c>
      <c r="Q28" s="313" t="s">
        <v>416</v>
      </c>
    </row>
    <row r="29" spans="1:17" s="305" customFormat="1" ht="15" customHeight="1" x14ac:dyDescent="0.25">
      <c r="A29" s="299">
        <v>14</v>
      </c>
      <c r="B29" s="476">
        <v>95</v>
      </c>
      <c r="C29" s="307" t="s">
        <v>703</v>
      </c>
      <c r="D29" s="362">
        <v>4778</v>
      </c>
      <c r="E29" s="308" t="s">
        <v>405</v>
      </c>
      <c r="F29" s="363">
        <v>317000</v>
      </c>
      <c r="G29" s="363" t="s">
        <v>704</v>
      </c>
      <c r="H29" s="309">
        <v>317000</v>
      </c>
      <c r="I29" s="309">
        <v>0</v>
      </c>
      <c r="J29" s="309">
        <v>0</v>
      </c>
      <c r="K29" s="309">
        <v>238.62</v>
      </c>
      <c r="L29" s="310">
        <v>3800</v>
      </c>
      <c r="M29" s="364">
        <v>0</v>
      </c>
      <c r="N29" s="364">
        <v>62400</v>
      </c>
      <c r="O29" s="364">
        <v>98544</v>
      </c>
      <c r="P29" s="364">
        <v>0</v>
      </c>
      <c r="Q29" s="520" t="s">
        <v>705</v>
      </c>
    </row>
    <row r="30" spans="1:17" s="305" customFormat="1" ht="24" customHeight="1" x14ac:dyDescent="0.25">
      <c r="A30" s="299">
        <v>14</v>
      </c>
      <c r="B30" s="476">
        <v>97</v>
      </c>
      <c r="C30" s="307" t="s">
        <v>706</v>
      </c>
      <c r="D30" s="362">
        <v>4780</v>
      </c>
      <c r="E30" s="301" t="s">
        <v>405</v>
      </c>
      <c r="F30" s="323">
        <v>140999</v>
      </c>
      <c r="G30" s="323" t="s">
        <v>704</v>
      </c>
      <c r="H30" s="309">
        <v>140999</v>
      </c>
      <c r="I30" s="309">
        <v>0</v>
      </c>
      <c r="J30" s="309">
        <v>0</v>
      </c>
      <c r="K30" s="309">
        <v>2594.5100000000002</v>
      </c>
      <c r="L30" s="43">
        <v>26478</v>
      </c>
      <c r="M30" s="342">
        <v>24320</v>
      </c>
      <c r="N30" s="342">
        <v>0</v>
      </c>
      <c r="O30" s="342">
        <v>21483</v>
      </c>
      <c r="P30" s="342">
        <v>0</v>
      </c>
      <c r="Q30" s="521"/>
    </row>
    <row r="31" spans="1:17" s="305" customFormat="1" ht="24" customHeight="1" x14ac:dyDescent="0.25">
      <c r="A31" s="299">
        <v>14</v>
      </c>
      <c r="B31" s="476">
        <v>99</v>
      </c>
      <c r="C31" s="307" t="s">
        <v>707</v>
      </c>
      <c r="D31" s="362">
        <v>4779</v>
      </c>
      <c r="E31" s="301" t="s">
        <v>405</v>
      </c>
      <c r="F31" s="323">
        <v>307001</v>
      </c>
      <c r="G31" s="323" t="s">
        <v>704</v>
      </c>
      <c r="H31" s="309">
        <v>307001</v>
      </c>
      <c r="I31" s="309">
        <v>0</v>
      </c>
      <c r="J31" s="309">
        <v>0</v>
      </c>
      <c r="K31" s="309">
        <v>552.25</v>
      </c>
      <c r="L31" s="43">
        <v>2700</v>
      </c>
      <c r="M31" s="342">
        <v>31200</v>
      </c>
      <c r="N31" s="342">
        <v>62400</v>
      </c>
      <c r="O31" s="342">
        <v>63120</v>
      </c>
      <c r="P31" s="342">
        <v>0</v>
      </c>
      <c r="Q31" s="521"/>
    </row>
    <row r="32" spans="1:17" s="305" customFormat="1" ht="15" customHeight="1" x14ac:dyDescent="0.25">
      <c r="A32" s="299">
        <v>14</v>
      </c>
      <c r="B32" s="476">
        <v>101</v>
      </c>
      <c r="C32" s="307" t="s">
        <v>708</v>
      </c>
      <c r="D32" s="362">
        <v>4790</v>
      </c>
      <c r="E32" s="301" t="s">
        <v>405</v>
      </c>
      <c r="F32" s="323">
        <v>35999</v>
      </c>
      <c r="G32" s="323" t="s">
        <v>704</v>
      </c>
      <c r="H32" s="309">
        <v>35999</v>
      </c>
      <c r="I32" s="309">
        <v>0</v>
      </c>
      <c r="J32" s="309">
        <v>0</v>
      </c>
      <c r="K32" s="309">
        <v>34.606000000000002</v>
      </c>
      <c r="L32" s="43">
        <v>12600</v>
      </c>
      <c r="M32" s="342">
        <v>0</v>
      </c>
      <c r="N32" s="342">
        <v>0</v>
      </c>
      <c r="O32" s="342">
        <v>6106</v>
      </c>
      <c r="P32" s="342">
        <v>0</v>
      </c>
      <c r="Q32" s="521"/>
    </row>
    <row r="33" spans="1:17" s="305" customFormat="1" ht="15" customHeight="1" x14ac:dyDescent="0.25">
      <c r="A33" s="299">
        <v>14</v>
      </c>
      <c r="B33" s="476">
        <v>103</v>
      </c>
      <c r="C33" s="307" t="s">
        <v>709</v>
      </c>
      <c r="D33" s="362">
        <v>4804</v>
      </c>
      <c r="E33" s="301" t="s">
        <v>405</v>
      </c>
      <c r="F33" s="323">
        <v>20000</v>
      </c>
      <c r="G33" s="323" t="s">
        <v>704</v>
      </c>
      <c r="H33" s="309">
        <v>20000</v>
      </c>
      <c r="I33" s="309">
        <v>0</v>
      </c>
      <c r="J33" s="309">
        <v>0</v>
      </c>
      <c r="K33" s="309">
        <v>0</v>
      </c>
      <c r="L33" s="43">
        <v>10400</v>
      </c>
      <c r="M33" s="342">
        <v>0</v>
      </c>
      <c r="N33" s="342">
        <v>0</v>
      </c>
      <c r="O33" s="342">
        <v>0</v>
      </c>
      <c r="P33" s="342">
        <v>0</v>
      </c>
      <c r="Q33" s="521"/>
    </row>
    <row r="34" spans="1:17" s="305" customFormat="1" ht="24" customHeight="1" x14ac:dyDescent="0.25">
      <c r="A34" s="299">
        <v>14</v>
      </c>
      <c r="B34" s="476">
        <v>105</v>
      </c>
      <c r="C34" s="307" t="s">
        <v>710</v>
      </c>
      <c r="D34" s="362">
        <v>4784</v>
      </c>
      <c r="E34" s="301" t="s">
        <v>405</v>
      </c>
      <c r="F34" s="323">
        <v>78001</v>
      </c>
      <c r="G34" s="323" t="s">
        <v>704</v>
      </c>
      <c r="H34" s="309">
        <v>78001</v>
      </c>
      <c r="I34" s="309">
        <v>0</v>
      </c>
      <c r="J34" s="309">
        <v>0</v>
      </c>
      <c r="K34" s="309">
        <v>1523.95</v>
      </c>
      <c r="L34" s="43">
        <v>6351</v>
      </c>
      <c r="M34" s="342">
        <v>21000</v>
      </c>
      <c r="N34" s="342">
        <v>12600</v>
      </c>
      <c r="O34" s="342">
        <v>0</v>
      </c>
      <c r="P34" s="342">
        <v>0</v>
      </c>
      <c r="Q34" s="521"/>
    </row>
    <row r="35" spans="1:17" s="305" customFormat="1" ht="15" customHeight="1" x14ac:dyDescent="0.25">
      <c r="A35" s="299">
        <v>14</v>
      </c>
      <c r="B35" s="476">
        <v>107</v>
      </c>
      <c r="C35" s="307" t="s">
        <v>711</v>
      </c>
      <c r="D35" s="362">
        <v>4786</v>
      </c>
      <c r="E35" s="301" t="s">
        <v>405</v>
      </c>
      <c r="F35" s="323">
        <v>47999</v>
      </c>
      <c r="G35" s="323" t="s">
        <v>704</v>
      </c>
      <c r="H35" s="309">
        <v>47999</v>
      </c>
      <c r="I35" s="309">
        <v>0</v>
      </c>
      <c r="J35" s="309">
        <v>0</v>
      </c>
      <c r="K35" s="309">
        <v>410.67399999999998</v>
      </c>
      <c r="L35" s="43">
        <v>15960</v>
      </c>
      <c r="M35" s="342">
        <v>0</v>
      </c>
      <c r="N35" s="342">
        <v>0</v>
      </c>
      <c r="O35" s="342">
        <v>8836</v>
      </c>
      <c r="P35" s="342">
        <v>0</v>
      </c>
      <c r="Q35" s="521"/>
    </row>
    <row r="36" spans="1:17" s="305" customFormat="1" ht="15" customHeight="1" x14ac:dyDescent="0.25">
      <c r="A36" s="299">
        <v>14</v>
      </c>
      <c r="B36" s="476">
        <v>109</v>
      </c>
      <c r="C36" s="307" t="s">
        <v>712</v>
      </c>
      <c r="D36" s="362">
        <v>4789</v>
      </c>
      <c r="E36" s="301" t="s">
        <v>405</v>
      </c>
      <c r="F36" s="323">
        <v>36000</v>
      </c>
      <c r="G36" s="323" t="s">
        <v>704</v>
      </c>
      <c r="H36" s="309">
        <v>36000</v>
      </c>
      <c r="I36" s="309">
        <v>0</v>
      </c>
      <c r="J36" s="309">
        <v>0</v>
      </c>
      <c r="K36" s="309">
        <v>123</v>
      </c>
      <c r="L36" s="43">
        <v>12551</v>
      </c>
      <c r="M36" s="342">
        <v>6120</v>
      </c>
      <c r="N36" s="342">
        <v>0</v>
      </c>
      <c r="O36" s="342">
        <v>0</v>
      </c>
      <c r="P36" s="342">
        <v>0</v>
      </c>
      <c r="Q36" s="521"/>
    </row>
    <row r="37" spans="1:17" s="305" customFormat="1" ht="24" customHeight="1" x14ac:dyDescent="0.25">
      <c r="A37" s="299">
        <v>14</v>
      </c>
      <c r="B37" s="476">
        <v>111</v>
      </c>
      <c r="C37" s="307" t="s">
        <v>713</v>
      </c>
      <c r="D37" s="362">
        <v>4805</v>
      </c>
      <c r="E37" s="301" t="s">
        <v>405</v>
      </c>
      <c r="F37" s="323">
        <v>29000</v>
      </c>
      <c r="G37" s="323" t="s">
        <v>704</v>
      </c>
      <c r="H37" s="309">
        <v>29000</v>
      </c>
      <c r="I37" s="309">
        <v>0</v>
      </c>
      <c r="J37" s="309">
        <v>0</v>
      </c>
      <c r="K37" s="309">
        <v>130.32</v>
      </c>
      <c r="L37" s="43">
        <v>13948</v>
      </c>
      <c r="M37" s="342">
        <v>0</v>
      </c>
      <c r="N37" s="342">
        <v>0</v>
      </c>
      <c r="O37" s="342">
        <v>0</v>
      </c>
      <c r="P37" s="342">
        <v>0</v>
      </c>
      <c r="Q37" s="521"/>
    </row>
    <row r="38" spans="1:17" s="305" customFormat="1" ht="15" customHeight="1" x14ac:dyDescent="0.25">
      <c r="A38" s="299">
        <v>14</v>
      </c>
      <c r="B38" s="476">
        <v>113</v>
      </c>
      <c r="C38" s="307" t="s">
        <v>714</v>
      </c>
      <c r="D38" s="362">
        <v>4785</v>
      </c>
      <c r="E38" s="301" t="s">
        <v>405</v>
      </c>
      <c r="F38" s="323">
        <v>69999</v>
      </c>
      <c r="G38" s="323" t="s">
        <v>704</v>
      </c>
      <c r="H38" s="309">
        <v>69999</v>
      </c>
      <c r="I38" s="309">
        <v>0</v>
      </c>
      <c r="J38" s="309">
        <v>0</v>
      </c>
      <c r="K38" s="309">
        <v>411.4</v>
      </c>
      <c r="L38" s="43">
        <v>720</v>
      </c>
      <c r="M38" s="342">
        <v>26000</v>
      </c>
      <c r="N38" s="342">
        <v>9515</v>
      </c>
      <c r="O38" s="342">
        <v>0</v>
      </c>
      <c r="P38" s="342">
        <v>0</v>
      </c>
      <c r="Q38" s="521"/>
    </row>
    <row r="39" spans="1:17" s="305" customFormat="1" ht="15" customHeight="1" x14ac:dyDescent="0.25">
      <c r="A39" s="299">
        <v>14</v>
      </c>
      <c r="B39" s="476">
        <v>115</v>
      </c>
      <c r="C39" s="307" t="s">
        <v>715</v>
      </c>
      <c r="D39" s="362">
        <v>4803</v>
      </c>
      <c r="E39" s="301" t="s">
        <v>405</v>
      </c>
      <c r="F39" s="323">
        <v>30000</v>
      </c>
      <c r="G39" s="323" t="s">
        <v>704</v>
      </c>
      <c r="H39" s="309">
        <v>30000</v>
      </c>
      <c r="I39" s="309">
        <v>0</v>
      </c>
      <c r="J39" s="309">
        <v>0</v>
      </c>
      <c r="K39" s="309">
        <v>0</v>
      </c>
      <c r="L39" s="43">
        <v>10320</v>
      </c>
      <c r="M39" s="342">
        <v>0</v>
      </c>
      <c r="N39" s="342">
        <v>0</v>
      </c>
      <c r="O39" s="342">
        <v>5280</v>
      </c>
      <c r="P39" s="342">
        <v>0</v>
      </c>
      <c r="Q39" s="521"/>
    </row>
    <row r="40" spans="1:17" s="305" customFormat="1" ht="15" customHeight="1" x14ac:dyDescent="0.25">
      <c r="A40" s="299">
        <v>14</v>
      </c>
      <c r="B40" s="476">
        <v>117</v>
      </c>
      <c r="C40" s="307" t="s">
        <v>716</v>
      </c>
      <c r="D40" s="362">
        <v>4782</v>
      </c>
      <c r="E40" s="301" t="s">
        <v>405</v>
      </c>
      <c r="F40" s="323">
        <v>113000</v>
      </c>
      <c r="G40" s="323" t="s">
        <v>704</v>
      </c>
      <c r="H40" s="309">
        <v>113000</v>
      </c>
      <c r="I40" s="309">
        <v>0</v>
      </c>
      <c r="J40" s="309">
        <v>0</v>
      </c>
      <c r="K40" s="309">
        <v>61.47</v>
      </c>
      <c r="L40" s="43">
        <v>43160</v>
      </c>
      <c r="M40" s="342">
        <v>0</v>
      </c>
      <c r="N40" s="342">
        <v>0</v>
      </c>
      <c r="O40" s="342">
        <v>16656</v>
      </c>
      <c r="P40" s="342">
        <v>0</v>
      </c>
      <c r="Q40" s="521"/>
    </row>
    <row r="41" spans="1:17" s="305" customFormat="1" ht="15" customHeight="1" x14ac:dyDescent="0.25">
      <c r="A41" s="299">
        <v>14</v>
      </c>
      <c r="B41" s="476">
        <v>119</v>
      </c>
      <c r="C41" s="307" t="s">
        <v>717</v>
      </c>
      <c r="D41" s="362">
        <v>4806</v>
      </c>
      <c r="E41" s="301" t="s">
        <v>405</v>
      </c>
      <c r="F41" s="323">
        <v>15000</v>
      </c>
      <c r="G41" s="323" t="s">
        <v>704</v>
      </c>
      <c r="H41" s="309">
        <v>15000</v>
      </c>
      <c r="I41" s="309">
        <v>0</v>
      </c>
      <c r="J41" s="309">
        <v>0</v>
      </c>
      <c r="K41" s="309">
        <v>0</v>
      </c>
      <c r="L41" s="43">
        <v>4600</v>
      </c>
      <c r="M41" s="342">
        <v>0</v>
      </c>
      <c r="N41" s="342">
        <v>0</v>
      </c>
      <c r="O41" s="342">
        <v>3200</v>
      </c>
      <c r="P41" s="342">
        <v>0</v>
      </c>
      <c r="Q41" s="522"/>
    </row>
    <row r="42" spans="1:17" s="305" customFormat="1" ht="57" customHeight="1" x14ac:dyDescent="0.25">
      <c r="A42" s="299">
        <v>7</v>
      </c>
      <c r="B42" s="476">
        <v>121</v>
      </c>
      <c r="C42" s="307" t="s">
        <v>700</v>
      </c>
      <c r="D42" s="308">
        <v>4808</v>
      </c>
      <c r="E42" s="301" t="s">
        <v>414</v>
      </c>
      <c r="F42" s="523" t="s">
        <v>410</v>
      </c>
      <c r="G42" s="505"/>
      <c r="H42" s="309">
        <v>8750</v>
      </c>
      <c r="I42" s="309">
        <v>0</v>
      </c>
      <c r="J42" s="309">
        <v>0</v>
      </c>
      <c r="K42" s="309">
        <v>0</v>
      </c>
      <c r="L42" s="43">
        <v>8750</v>
      </c>
      <c r="M42" s="342">
        <v>0</v>
      </c>
      <c r="N42" s="342">
        <v>0</v>
      </c>
      <c r="O42" s="342">
        <v>0</v>
      </c>
      <c r="P42" s="342">
        <v>0</v>
      </c>
      <c r="Q42" s="304" t="s">
        <v>701</v>
      </c>
    </row>
    <row r="43" spans="1:17" s="305" customFormat="1" ht="15" customHeight="1" x14ac:dyDescent="0.25">
      <c r="A43" s="353"/>
      <c r="B43" s="319"/>
      <c r="C43" s="377" t="s">
        <v>702</v>
      </c>
      <c r="D43" s="377"/>
      <c r="E43" s="377"/>
      <c r="F43" s="377"/>
      <c r="G43" s="377"/>
      <c r="H43" s="445"/>
      <c r="I43" s="447"/>
      <c r="J43" s="447"/>
      <c r="K43" s="447"/>
      <c r="L43" s="444"/>
      <c r="M43" s="447"/>
      <c r="N43" s="447"/>
      <c r="O43" s="447"/>
      <c r="P43" s="446"/>
      <c r="Q43" s="377"/>
    </row>
    <row r="44" spans="1:17" s="305" customFormat="1" ht="34.5" customHeight="1" x14ac:dyDescent="0.25">
      <c r="A44" s="353"/>
      <c r="B44" s="476"/>
      <c r="C44" s="360" t="s">
        <v>825</v>
      </c>
      <c r="D44" s="437">
        <v>4808</v>
      </c>
      <c r="E44" s="438" t="s">
        <v>414</v>
      </c>
      <c r="F44" s="518" t="s">
        <v>410</v>
      </c>
      <c r="G44" s="519"/>
      <c r="H44" s="361">
        <v>1450</v>
      </c>
      <c r="I44" s="361">
        <v>0</v>
      </c>
      <c r="J44" s="361">
        <v>0</v>
      </c>
      <c r="K44" s="361">
        <v>0</v>
      </c>
      <c r="L44" s="378">
        <v>1450</v>
      </c>
      <c r="M44" s="361">
        <v>0</v>
      </c>
      <c r="N44" s="361">
        <v>0</v>
      </c>
      <c r="O44" s="361">
        <v>0</v>
      </c>
      <c r="P44" s="361">
        <v>0</v>
      </c>
      <c r="Q44" s="439" t="s">
        <v>416</v>
      </c>
    </row>
    <row r="45" spans="1:17" s="305" customFormat="1" ht="34.5" customHeight="1" x14ac:dyDescent="0.25">
      <c r="A45" s="353"/>
      <c r="B45" s="476"/>
      <c r="C45" s="360" t="s">
        <v>826</v>
      </c>
      <c r="D45" s="437">
        <v>4808</v>
      </c>
      <c r="E45" s="438" t="s">
        <v>414</v>
      </c>
      <c r="F45" s="518" t="s">
        <v>410</v>
      </c>
      <c r="G45" s="519"/>
      <c r="H45" s="361">
        <v>2100</v>
      </c>
      <c r="I45" s="361">
        <v>0</v>
      </c>
      <c r="J45" s="361">
        <v>0</v>
      </c>
      <c r="K45" s="361">
        <v>0</v>
      </c>
      <c r="L45" s="378">
        <v>2100</v>
      </c>
      <c r="M45" s="361">
        <v>0</v>
      </c>
      <c r="N45" s="361">
        <v>0</v>
      </c>
      <c r="O45" s="361">
        <v>0</v>
      </c>
      <c r="P45" s="361">
        <v>0</v>
      </c>
      <c r="Q45" s="439" t="s">
        <v>416</v>
      </c>
    </row>
    <row r="46" spans="1:17" s="305" customFormat="1" ht="34.5" customHeight="1" x14ac:dyDescent="0.25">
      <c r="A46" s="353"/>
      <c r="B46" s="476"/>
      <c r="C46" s="360" t="s">
        <v>827</v>
      </c>
      <c r="D46" s="437">
        <v>4808</v>
      </c>
      <c r="E46" s="438" t="s">
        <v>414</v>
      </c>
      <c r="F46" s="518" t="s">
        <v>410</v>
      </c>
      <c r="G46" s="519"/>
      <c r="H46" s="361">
        <v>1000</v>
      </c>
      <c r="I46" s="361">
        <v>0</v>
      </c>
      <c r="J46" s="361">
        <v>0</v>
      </c>
      <c r="K46" s="361">
        <v>0</v>
      </c>
      <c r="L46" s="378">
        <v>1000</v>
      </c>
      <c r="M46" s="361">
        <v>0</v>
      </c>
      <c r="N46" s="361">
        <v>0</v>
      </c>
      <c r="O46" s="361">
        <v>0</v>
      </c>
      <c r="P46" s="361">
        <v>0</v>
      </c>
      <c r="Q46" s="439" t="s">
        <v>416</v>
      </c>
    </row>
    <row r="47" spans="1:17" s="305" customFormat="1" ht="34.5" customHeight="1" x14ac:dyDescent="0.25">
      <c r="A47" s="353"/>
      <c r="B47" s="476"/>
      <c r="C47" s="360" t="s">
        <v>828</v>
      </c>
      <c r="D47" s="437">
        <v>4808</v>
      </c>
      <c r="E47" s="438" t="s">
        <v>414</v>
      </c>
      <c r="F47" s="518" t="s">
        <v>410</v>
      </c>
      <c r="G47" s="519"/>
      <c r="H47" s="361">
        <v>2000</v>
      </c>
      <c r="I47" s="361">
        <v>0</v>
      </c>
      <c r="J47" s="361">
        <v>0</v>
      </c>
      <c r="K47" s="361">
        <v>0</v>
      </c>
      <c r="L47" s="378">
        <v>2000</v>
      </c>
      <c r="M47" s="361">
        <v>0</v>
      </c>
      <c r="N47" s="361">
        <v>0</v>
      </c>
      <c r="O47" s="361">
        <v>0</v>
      </c>
      <c r="P47" s="361">
        <v>0</v>
      </c>
      <c r="Q47" s="439" t="s">
        <v>416</v>
      </c>
    </row>
    <row r="48" spans="1:17" s="305" customFormat="1" ht="34.5" customHeight="1" x14ac:dyDescent="0.25">
      <c r="A48" s="353"/>
      <c r="B48" s="476"/>
      <c r="C48" s="360" t="s">
        <v>829</v>
      </c>
      <c r="D48" s="437">
        <v>4808</v>
      </c>
      <c r="E48" s="438" t="s">
        <v>414</v>
      </c>
      <c r="F48" s="518" t="s">
        <v>410</v>
      </c>
      <c r="G48" s="519"/>
      <c r="H48" s="361">
        <v>2200</v>
      </c>
      <c r="I48" s="361">
        <v>0</v>
      </c>
      <c r="J48" s="361">
        <v>0</v>
      </c>
      <c r="K48" s="361">
        <v>0</v>
      </c>
      <c r="L48" s="378">
        <v>2200</v>
      </c>
      <c r="M48" s="361">
        <v>0</v>
      </c>
      <c r="N48" s="361">
        <v>0</v>
      </c>
      <c r="O48" s="361">
        <v>0</v>
      </c>
      <c r="P48" s="361">
        <v>0</v>
      </c>
      <c r="Q48" s="439" t="s">
        <v>416</v>
      </c>
    </row>
    <row r="49" spans="1:17" s="305" customFormat="1" ht="15.75" customHeight="1" x14ac:dyDescent="0.25">
      <c r="A49" s="353"/>
      <c r="B49" s="311" t="s">
        <v>177</v>
      </c>
      <c r="C49" s="354"/>
      <c r="D49" s="343"/>
      <c r="E49" s="343"/>
      <c r="F49" s="344"/>
      <c r="G49" s="345"/>
      <c r="H49" s="306">
        <f>SUM(H14:H42)</f>
        <v>6614928.5949999997</v>
      </c>
      <c r="I49" s="306">
        <f t="shared" ref="I49:P49" si="4">SUM(I14:I42)</f>
        <v>97.07</v>
      </c>
      <c r="J49" s="306">
        <f t="shared" si="4"/>
        <v>40647.785000000003</v>
      </c>
      <c r="K49" s="306">
        <f t="shared" si="4"/>
        <v>793319.60099999991</v>
      </c>
      <c r="L49" s="306">
        <f t="shared" si="4"/>
        <v>1349370</v>
      </c>
      <c r="M49" s="306">
        <f t="shared" si="4"/>
        <v>2122240</v>
      </c>
      <c r="N49" s="306">
        <f t="shared" si="4"/>
        <v>1843915</v>
      </c>
      <c r="O49" s="306">
        <f t="shared" si="4"/>
        <v>583225</v>
      </c>
      <c r="P49" s="306">
        <f t="shared" si="4"/>
        <v>0</v>
      </c>
      <c r="Q49" s="346"/>
    </row>
    <row r="50" spans="1:17" s="298" customFormat="1" ht="18" customHeight="1" x14ac:dyDescent="0.25">
      <c r="A50" s="349"/>
      <c r="B50" s="347" t="s">
        <v>342</v>
      </c>
      <c r="C50" s="294"/>
      <c r="D50" s="349"/>
      <c r="E50" s="349"/>
      <c r="F50" s="350"/>
      <c r="G50" s="351"/>
      <c r="H50" s="348"/>
      <c r="I50" s="348"/>
      <c r="J50" s="348"/>
      <c r="K50" s="348"/>
      <c r="L50" s="348"/>
      <c r="M50" s="348"/>
      <c r="N50" s="348"/>
      <c r="O50" s="348"/>
      <c r="P50" s="348"/>
      <c r="Q50" s="352"/>
    </row>
    <row r="51" spans="1:17" s="305" customFormat="1" ht="34.5" customHeight="1" x14ac:dyDescent="0.25">
      <c r="A51" s="299">
        <v>5</v>
      </c>
      <c r="B51" s="476">
        <v>154</v>
      </c>
      <c r="C51" s="307" t="s">
        <v>421</v>
      </c>
      <c r="D51" s="301">
        <v>5337</v>
      </c>
      <c r="E51" s="301" t="s">
        <v>405</v>
      </c>
      <c r="F51" s="504" t="s">
        <v>410</v>
      </c>
      <c r="G51" s="505"/>
      <c r="H51" s="309">
        <v>12190</v>
      </c>
      <c r="I51" s="130">
        <v>0</v>
      </c>
      <c r="J51" s="130">
        <v>0</v>
      </c>
      <c r="K51" s="130">
        <v>20042</v>
      </c>
      <c r="L51" s="43">
        <v>12190</v>
      </c>
      <c r="M51" s="342">
        <v>0</v>
      </c>
      <c r="N51" s="342">
        <v>0</v>
      </c>
      <c r="O51" s="342">
        <v>0</v>
      </c>
      <c r="P51" s="342">
        <v>0</v>
      </c>
      <c r="Q51" s="304" t="s">
        <v>687</v>
      </c>
    </row>
    <row r="52" spans="1:17" s="305" customFormat="1" ht="34.5" customHeight="1" x14ac:dyDescent="0.25">
      <c r="A52" s="299">
        <v>5</v>
      </c>
      <c r="B52" s="476">
        <v>156</v>
      </c>
      <c r="C52" s="307" t="s">
        <v>422</v>
      </c>
      <c r="D52" s="308">
        <v>5829</v>
      </c>
      <c r="E52" s="301" t="s">
        <v>405</v>
      </c>
      <c r="F52" s="504" t="s">
        <v>416</v>
      </c>
      <c r="G52" s="505"/>
      <c r="H52" s="309">
        <v>250</v>
      </c>
      <c r="I52" s="309">
        <v>0</v>
      </c>
      <c r="J52" s="309">
        <v>0</v>
      </c>
      <c r="K52" s="309">
        <v>250</v>
      </c>
      <c r="L52" s="43">
        <v>250</v>
      </c>
      <c r="M52" s="342">
        <v>0</v>
      </c>
      <c r="N52" s="342">
        <v>0</v>
      </c>
      <c r="O52" s="342">
        <v>0</v>
      </c>
      <c r="P52" s="342">
        <v>0</v>
      </c>
      <c r="Q52" s="304" t="s">
        <v>687</v>
      </c>
    </row>
    <row r="53" spans="1:17" s="305" customFormat="1" ht="24" customHeight="1" x14ac:dyDescent="0.25">
      <c r="A53" s="299">
        <v>5</v>
      </c>
      <c r="B53" s="476">
        <v>158</v>
      </c>
      <c r="C53" s="307" t="s">
        <v>423</v>
      </c>
      <c r="D53" s="308">
        <v>5878</v>
      </c>
      <c r="E53" s="301" t="s">
        <v>414</v>
      </c>
      <c r="F53" s="504" t="s">
        <v>416</v>
      </c>
      <c r="G53" s="505"/>
      <c r="H53" s="309">
        <v>142173.28</v>
      </c>
      <c r="I53" s="309">
        <v>0</v>
      </c>
      <c r="J53" s="309">
        <v>49624</v>
      </c>
      <c r="K53" s="309">
        <v>28045.279999999999</v>
      </c>
      <c r="L53" s="43">
        <v>16126</v>
      </c>
      <c r="M53" s="342">
        <v>16126</v>
      </c>
      <c r="N53" s="342">
        <v>16126</v>
      </c>
      <c r="O53" s="342">
        <v>16126</v>
      </c>
      <c r="P53" s="130">
        <v>0</v>
      </c>
      <c r="Q53" s="313" t="s">
        <v>416</v>
      </c>
    </row>
    <row r="54" spans="1:17" s="305" customFormat="1" ht="15" customHeight="1" x14ac:dyDescent="0.25">
      <c r="A54" s="299">
        <v>5</v>
      </c>
      <c r="B54" s="476">
        <v>161</v>
      </c>
      <c r="C54" s="307" t="s">
        <v>718</v>
      </c>
      <c r="D54" s="308">
        <v>5335</v>
      </c>
      <c r="E54" s="301" t="s">
        <v>405</v>
      </c>
      <c r="F54" s="504" t="s">
        <v>416</v>
      </c>
      <c r="G54" s="505"/>
      <c r="H54" s="309">
        <v>100000</v>
      </c>
      <c r="I54" s="309">
        <v>0</v>
      </c>
      <c r="J54" s="309">
        <v>0</v>
      </c>
      <c r="K54" s="309">
        <v>0</v>
      </c>
      <c r="L54" s="43">
        <v>100000</v>
      </c>
      <c r="M54" s="342">
        <v>0</v>
      </c>
      <c r="N54" s="342">
        <v>0</v>
      </c>
      <c r="O54" s="342">
        <v>0</v>
      </c>
      <c r="P54" s="130">
        <v>0</v>
      </c>
      <c r="Q54" s="313" t="s">
        <v>416</v>
      </c>
    </row>
    <row r="55" spans="1:17" s="305" customFormat="1" ht="34.5" customHeight="1" x14ac:dyDescent="0.25">
      <c r="A55" s="299">
        <v>5</v>
      </c>
      <c r="B55" s="476">
        <v>163</v>
      </c>
      <c r="C55" s="307" t="s">
        <v>719</v>
      </c>
      <c r="D55" s="308">
        <v>4769</v>
      </c>
      <c r="E55" s="301" t="s">
        <v>414</v>
      </c>
      <c r="F55" s="504" t="s">
        <v>416</v>
      </c>
      <c r="G55" s="505"/>
      <c r="H55" s="309">
        <v>1500</v>
      </c>
      <c r="I55" s="309">
        <v>0</v>
      </c>
      <c r="J55" s="309">
        <v>0</v>
      </c>
      <c r="K55" s="309">
        <v>2173.877</v>
      </c>
      <c r="L55" s="43">
        <v>1500</v>
      </c>
      <c r="M55" s="342">
        <v>0</v>
      </c>
      <c r="N55" s="342">
        <v>0</v>
      </c>
      <c r="O55" s="342">
        <v>0</v>
      </c>
      <c r="P55" s="130">
        <v>0</v>
      </c>
      <c r="Q55" s="304" t="s">
        <v>687</v>
      </c>
    </row>
    <row r="56" spans="1:17" s="305" customFormat="1" ht="24" customHeight="1" x14ac:dyDescent="0.25">
      <c r="A56" s="299">
        <v>5</v>
      </c>
      <c r="B56" s="476">
        <v>165</v>
      </c>
      <c r="C56" s="307" t="s">
        <v>720</v>
      </c>
      <c r="D56" s="308">
        <v>5336</v>
      </c>
      <c r="E56" s="301" t="s">
        <v>414</v>
      </c>
      <c r="F56" s="504" t="s">
        <v>416</v>
      </c>
      <c r="G56" s="505"/>
      <c r="H56" s="309">
        <v>3100</v>
      </c>
      <c r="I56" s="309">
        <v>0</v>
      </c>
      <c r="J56" s="309">
        <v>0</v>
      </c>
      <c r="K56" s="309">
        <v>0</v>
      </c>
      <c r="L56" s="43">
        <v>3100</v>
      </c>
      <c r="M56" s="342">
        <v>0</v>
      </c>
      <c r="N56" s="342">
        <v>0</v>
      </c>
      <c r="O56" s="342">
        <v>0</v>
      </c>
      <c r="P56" s="130">
        <v>0</v>
      </c>
      <c r="Q56" s="313" t="s">
        <v>416</v>
      </c>
    </row>
    <row r="57" spans="1:17" s="305" customFormat="1" ht="26.25" customHeight="1" x14ac:dyDescent="0.25">
      <c r="A57" s="353"/>
      <c r="B57" s="516" t="s">
        <v>343</v>
      </c>
      <c r="C57" s="517"/>
      <c r="D57" s="343"/>
      <c r="E57" s="343"/>
      <c r="F57" s="355"/>
      <c r="G57" s="345"/>
      <c r="H57" s="306">
        <f t="shared" ref="H57:K57" si="5">SUM(H51:H56)</f>
        <v>259213.28</v>
      </c>
      <c r="I57" s="306">
        <f t="shared" si="5"/>
        <v>0</v>
      </c>
      <c r="J57" s="306">
        <f t="shared" si="5"/>
        <v>49624</v>
      </c>
      <c r="K57" s="306">
        <f t="shared" si="5"/>
        <v>50511.156999999999</v>
      </c>
      <c r="L57" s="306">
        <f>SUM(L51:L56)</f>
        <v>133166</v>
      </c>
      <c r="M57" s="306">
        <f t="shared" ref="M57:P57" si="6">SUM(M51:M56)</f>
        <v>16126</v>
      </c>
      <c r="N57" s="306">
        <f t="shared" si="6"/>
        <v>16126</v>
      </c>
      <c r="O57" s="306">
        <f t="shared" si="6"/>
        <v>16126</v>
      </c>
      <c r="P57" s="306">
        <f t="shared" si="6"/>
        <v>0</v>
      </c>
      <c r="Q57" s="346"/>
    </row>
    <row r="58" spans="1:17" s="298" customFormat="1" ht="18" customHeight="1" x14ac:dyDescent="0.25">
      <c r="A58" s="349"/>
      <c r="B58" s="347" t="s">
        <v>38</v>
      </c>
      <c r="C58" s="348"/>
      <c r="D58" s="349"/>
      <c r="E58" s="349"/>
      <c r="F58" s="350"/>
      <c r="G58" s="351"/>
      <c r="H58" s="348"/>
      <c r="I58" s="348"/>
      <c r="J58" s="348"/>
      <c r="K58" s="348"/>
      <c r="L58" s="348"/>
      <c r="M58" s="365"/>
      <c r="N58" s="365"/>
      <c r="O58" s="365"/>
      <c r="P58" s="348"/>
      <c r="Q58" s="352"/>
    </row>
    <row r="59" spans="1:17" s="305" customFormat="1" ht="24" customHeight="1" x14ac:dyDescent="0.25">
      <c r="A59" s="320">
        <v>7</v>
      </c>
      <c r="B59" s="319">
        <v>229</v>
      </c>
      <c r="C59" s="300" t="s">
        <v>428</v>
      </c>
      <c r="D59" s="301">
        <v>4416</v>
      </c>
      <c r="E59" s="301" t="s">
        <v>403</v>
      </c>
      <c r="F59" s="302">
        <v>30000</v>
      </c>
      <c r="G59" s="303" t="s">
        <v>430</v>
      </c>
      <c r="H59" s="309">
        <v>29727</v>
      </c>
      <c r="I59" s="309">
        <v>227</v>
      </c>
      <c r="J59" s="309">
        <v>0</v>
      </c>
      <c r="K59" s="309">
        <v>1150</v>
      </c>
      <c r="L59" s="43">
        <v>4850</v>
      </c>
      <c r="M59" s="342">
        <v>23500</v>
      </c>
      <c r="N59" s="342">
        <v>0</v>
      </c>
      <c r="O59" s="342">
        <v>0</v>
      </c>
      <c r="P59" s="130">
        <v>0</v>
      </c>
      <c r="Q59" s="314" t="s">
        <v>416</v>
      </c>
    </row>
    <row r="60" spans="1:17" s="305" customFormat="1" ht="24" customHeight="1" x14ac:dyDescent="0.25">
      <c r="A60" s="320">
        <v>7</v>
      </c>
      <c r="B60" s="319">
        <v>231</v>
      </c>
      <c r="C60" s="300" t="s">
        <v>429</v>
      </c>
      <c r="D60" s="301">
        <v>4347</v>
      </c>
      <c r="E60" s="301" t="s">
        <v>403</v>
      </c>
      <c r="F60" s="302">
        <v>177000</v>
      </c>
      <c r="G60" s="303" t="s">
        <v>721</v>
      </c>
      <c r="H60" s="309">
        <v>176070.85</v>
      </c>
      <c r="I60" s="309">
        <v>0</v>
      </c>
      <c r="J60" s="309">
        <v>1070.8499999999999</v>
      </c>
      <c r="K60" s="309">
        <v>750</v>
      </c>
      <c r="L60" s="43">
        <v>12000</v>
      </c>
      <c r="M60" s="342">
        <v>62250</v>
      </c>
      <c r="N60" s="342">
        <v>100000</v>
      </c>
      <c r="O60" s="342">
        <v>0</v>
      </c>
      <c r="P60" s="130">
        <v>0</v>
      </c>
      <c r="Q60" s="314" t="s">
        <v>416</v>
      </c>
    </row>
    <row r="61" spans="1:17" s="305" customFormat="1" ht="24" customHeight="1" x14ac:dyDescent="0.25">
      <c r="A61" s="320">
        <v>7</v>
      </c>
      <c r="B61" s="319">
        <v>233</v>
      </c>
      <c r="C61" s="300" t="s">
        <v>427</v>
      </c>
      <c r="D61" s="301">
        <v>4419</v>
      </c>
      <c r="E61" s="301" t="s">
        <v>403</v>
      </c>
      <c r="F61" s="302">
        <v>50000</v>
      </c>
      <c r="G61" s="303" t="s">
        <v>424</v>
      </c>
      <c r="H61" s="309">
        <v>55000</v>
      </c>
      <c r="I61" s="309">
        <v>0</v>
      </c>
      <c r="J61" s="309">
        <v>0</v>
      </c>
      <c r="K61" s="309">
        <v>150</v>
      </c>
      <c r="L61" s="43">
        <v>34850</v>
      </c>
      <c r="M61" s="342">
        <v>20000</v>
      </c>
      <c r="N61" s="342">
        <v>0</v>
      </c>
      <c r="O61" s="342">
        <v>0</v>
      </c>
      <c r="P61" s="130">
        <v>0</v>
      </c>
      <c r="Q61" s="314" t="s">
        <v>416</v>
      </c>
    </row>
    <row r="62" spans="1:17" s="305" customFormat="1" ht="24" customHeight="1" x14ac:dyDescent="0.25">
      <c r="A62" s="320">
        <v>7</v>
      </c>
      <c r="B62" s="319">
        <v>235</v>
      </c>
      <c r="C62" s="300" t="s">
        <v>426</v>
      </c>
      <c r="D62" s="301">
        <v>4420</v>
      </c>
      <c r="E62" s="301" t="s">
        <v>409</v>
      </c>
      <c r="F62" s="504" t="s">
        <v>416</v>
      </c>
      <c r="G62" s="505"/>
      <c r="H62" s="309">
        <v>8867.366469999999</v>
      </c>
      <c r="I62" s="309">
        <v>367.36</v>
      </c>
      <c r="J62" s="309">
        <v>4245.5664699999998</v>
      </c>
      <c r="K62" s="309">
        <v>2254.44</v>
      </c>
      <c r="L62" s="43">
        <v>2000</v>
      </c>
      <c r="M62" s="342">
        <v>0</v>
      </c>
      <c r="N62" s="342">
        <v>0</v>
      </c>
      <c r="O62" s="342">
        <v>0</v>
      </c>
      <c r="P62" s="130">
        <v>0</v>
      </c>
      <c r="Q62" s="314" t="s">
        <v>416</v>
      </c>
    </row>
    <row r="63" spans="1:17" s="305" customFormat="1" ht="24" customHeight="1" x14ac:dyDescent="0.25">
      <c r="A63" s="320">
        <v>7</v>
      </c>
      <c r="B63" s="319">
        <v>237</v>
      </c>
      <c r="C63" s="300" t="s">
        <v>514</v>
      </c>
      <c r="D63" s="301">
        <v>4350</v>
      </c>
      <c r="E63" s="301" t="s">
        <v>409</v>
      </c>
      <c r="F63" s="504" t="s">
        <v>416</v>
      </c>
      <c r="G63" s="505"/>
      <c r="H63" s="309">
        <v>14576</v>
      </c>
      <c r="I63" s="309">
        <v>1076</v>
      </c>
      <c r="J63" s="309">
        <v>0</v>
      </c>
      <c r="K63" s="309">
        <v>150</v>
      </c>
      <c r="L63" s="43">
        <v>13350</v>
      </c>
      <c r="M63" s="342">
        <v>0</v>
      </c>
      <c r="N63" s="342">
        <v>0</v>
      </c>
      <c r="O63" s="342">
        <v>0</v>
      </c>
      <c r="P63" s="130">
        <v>0</v>
      </c>
      <c r="Q63" s="314" t="s">
        <v>416</v>
      </c>
    </row>
    <row r="64" spans="1:17" s="305" customFormat="1" ht="24" customHeight="1" x14ac:dyDescent="0.25">
      <c r="A64" s="320">
        <v>7</v>
      </c>
      <c r="B64" s="319">
        <v>239</v>
      </c>
      <c r="C64" s="300" t="s">
        <v>722</v>
      </c>
      <c r="D64" s="301">
        <v>4468</v>
      </c>
      <c r="E64" s="301" t="s">
        <v>414</v>
      </c>
      <c r="F64" s="504" t="s">
        <v>416</v>
      </c>
      <c r="G64" s="505"/>
      <c r="H64" s="309">
        <v>18366.169999999998</v>
      </c>
      <c r="I64" s="309">
        <v>201</v>
      </c>
      <c r="J64" s="309">
        <v>1014.17</v>
      </c>
      <c r="K64" s="309">
        <v>3151</v>
      </c>
      <c r="L64" s="43">
        <v>14000</v>
      </c>
      <c r="M64" s="342">
        <v>0</v>
      </c>
      <c r="N64" s="342">
        <v>0</v>
      </c>
      <c r="O64" s="342">
        <v>0</v>
      </c>
      <c r="P64" s="130">
        <v>0</v>
      </c>
      <c r="Q64" s="314" t="s">
        <v>416</v>
      </c>
    </row>
    <row r="65" spans="1:17" s="305" customFormat="1" ht="34.5" customHeight="1" x14ac:dyDescent="0.25">
      <c r="A65" s="320">
        <v>7</v>
      </c>
      <c r="B65" s="319">
        <v>241</v>
      </c>
      <c r="C65" s="300" t="s">
        <v>425</v>
      </c>
      <c r="D65" s="301">
        <v>4472</v>
      </c>
      <c r="E65" s="301" t="s">
        <v>403</v>
      </c>
      <c r="F65" s="302">
        <v>31150</v>
      </c>
      <c r="G65" s="303" t="s">
        <v>723</v>
      </c>
      <c r="H65" s="309">
        <v>31150</v>
      </c>
      <c r="I65" s="309">
        <v>0</v>
      </c>
      <c r="J65" s="309">
        <v>0</v>
      </c>
      <c r="K65" s="309">
        <v>150</v>
      </c>
      <c r="L65" s="43">
        <v>10000</v>
      </c>
      <c r="M65" s="342">
        <v>21000</v>
      </c>
      <c r="N65" s="342">
        <v>0</v>
      </c>
      <c r="O65" s="342">
        <v>0</v>
      </c>
      <c r="P65" s="130">
        <v>0</v>
      </c>
      <c r="Q65" s="304" t="s">
        <v>724</v>
      </c>
    </row>
    <row r="66" spans="1:17" s="305" customFormat="1" ht="34.5" customHeight="1" x14ac:dyDescent="0.25">
      <c r="A66" s="320">
        <v>17</v>
      </c>
      <c r="B66" s="319">
        <v>243</v>
      </c>
      <c r="C66" s="300" t="s">
        <v>432</v>
      </c>
      <c r="D66" s="301">
        <v>4136</v>
      </c>
      <c r="E66" s="301" t="s">
        <v>414</v>
      </c>
      <c r="F66" s="504" t="s">
        <v>410</v>
      </c>
      <c r="G66" s="505"/>
      <c r="H66" s="130">
        <v>10000</v>
      </c>
      <c r="I66" s="130">
        <v>0</v>
      </c>
      <c r="J66" s="130">
        <v>0</v>
      </c>
      <c r="K66" s="130">
        <v>25725</v>
      </c>
      <c r="L66" s="43">
        <v>10000</v>
      </c>
      <c r="M66" s="342">
        <v>0</v>
      </c>
      <c r="N66" s="342">
        <v>0</v>
      </c>
      <c r="O66" s="342">
        <v>0</v>
      </c>
      <c r="P66" s="130">
        <v>0</v>
      </c>
      <c r="Q66" s="304" t="s">
        <v>687</v>
      </c>
    </row>
    <row r="67" spans="1:17" s="305" customFormat="1" ht="34.5" customHeight="1" x14ac:dyDescent="0.25">
      <c r="A67" s="320">
        <v>17</v>
      </c>
      <c r="B67" s="319">
        <v>245</v>
      </c>
      <c r="C67" s="300" t="s">
        <v>433</v>
      </c>
      <c r="D67" s="301">
        <v>4415</v>
      </c>
      <c r="E67" s="301" t="s">
        <v>405</v>
      </c>
      <c r="F67" s="302">
        <v>15500</v>
      </c>
      <c r="G67" s="303" t="s">
        <v>729</v>
      </c>
      <c r="H67" s="309">
        <v>15499.95</v>
      </c>
      <c r="I67" s="309">
        <v>0</v>
      </c>
      <c r="J67" s="309">
        <v>1324.95</v>
      </c>
      <c r="K67" s="309">
        <v>0</v>
      </c>
      <c r="L67" s="43">
        <v>4175</v>
      </c>
      <c r="M67" s="342">
        <v>10000</v>
      </c>
      <c r="N67" s="342">
        <v>0</v>
      </c>
      <c r="O67" s="342">
        <v>0</v>
      </c>
      <c r="P67" s="130">
        <v>0</v>
      </c>
      <c r="Q67" s="314" t="s">
        <v>416</v>
      </c>
    </row>
    <row r="68" spans="1:17" s="305" customFormat="1" ht="34.5" customHeight="1" x14ac:dyDescent="0.25">
      <c r="A68" s="320">
        <v>17</v>
      </c>
      <c r="B68" s="319">
        <v>247</v>
      </c>
      <c r="C68" s="300" t="s">
        <v>434</v>
      </c>
      <c r="D68" s="301">
        <v>4469</v>
      </c>
      <c r="E68" s="301" t="s">
        <v>405</v>
      </c>
      <c r="F68" s="302">
        <v>30000</v>
      </c>
      <c r="G68" s="303" t="s">
        <v>723</v>
      </c>
      <c r="H68" s="309">
        <v>30000</v>
      </c>
      <c r="I68" s="309">
        <v>0</v>
      </c>
      <c r="J68" s="309">
        <v>0</v>
      </c>
      <c r="K68" s="309">
        <v>0</v>
      </c>
      <c r="L68" s="43">
        <v>5150</v>
      </c>
      <c r="M68" s="342">
        <v>24850</v>
      </c>
      <c r="N68" s="342">
        <v>0</v>
      </c>
      <c r="O68" s="342">
        <v>0</v>
      </c>
      <c r="P68" s="130">
        <v>0</v>
      </c>
      <c r="Q68" s="304" t="s">
        <v>435</v>
      </c>
    </row>
    <row r="69" spans="1:17" s="305" customFormat="1" ht="24" customHeight="1" x14ac:dyDescent="0.25">
      <c r="A69" s="320">
        <v>17</v>
      </c>
      <c r="B69" s="319">
        <v>249</v>
      </c>
      <c r="C69" s="300" t="s">
        <v>431</v>
      </c>
      <c r="D69" s="301">
        <v>5254</v>
      </c>
      <c r="E69" s="301" t="s">
        <v>405</v>
      </c>
      <c r="F69" s="504" t="s">
        <v>410</v>
      </c>
      <c r="G69" s="505"/>
      <c r="H69" s="309">
        <v>6704</v>
      </c>
      <c r="I69" s="130">
        <v>0</v>
      </c>
      <c r="J69" s="130">
        <v>4359</v>
      </c>
      <c r="K69" s="130">
        <v>1757</v>
      </c>
      <c r="L69" s="43">
        <v>588</v>
      </c>
      <c r="M69" s="342">
        <v>0</v>
      </c>
      <c r="N69" s="342">
        <v>0</v>
      </c>
      <c r="O69" s="342">
        <v>0</v>
      </c>
      <c r="P69" s="130">
        <v>0</v>
      </c>
      <c r="Q69" s="304" t="s">
        <v>416</v>
      </c>
    </row>
    <row r="70" spans="1:17" s="305" customFormat="1" ht="57" customHeight="1" x14ac:dyDescent="0.25">
      <c r="A70" s="320">
        <v>7</v>
      </c>
      <c r="B70" s="319">
        <v>251</v>
      </c>
      <c r="C70" s="300" t="s">
        <v>725</v>
      </c>
      <c r="D70" s="301">
        <v>4553</v>
      </c>
      <c r="E70" s="301" t="s">
        <v>414</v>
      </c>
      <c r="F70" s="523" t="s">
        <v>416</v>
      </c>
      <c r="G70" s="505"/>
      <c r="H70" s="309">
        <v>16426</v>
      </c>
      <c r="I70" s="309">
        <v>326</v>
      </c>
      <c r="J70" s="309">
        <v>0</v>
      </c>
      <c r="K70" s="309">
        <v>0</v>
      </c>
      <c r="L70" s="43">
        <v>11300</v>
      </c>
      <c r="M70" s="342">
        <v>4800</v>
      </c>
      <c r="N70" s="342">
        <v>0</v>
      </c>
      <c r="O70" s="342">
        <v>0</v>
      </c>
      <c r="P70" s="130">
        <v>0</v>
      </c>
      <c r="Q70" s="304" t="s">
        <v>726</v>
      </c>
    </row>
    <row r="71" spans="1:17" s="305" customFormat="1" ht="15" x14ac:dyDescent="0.25">
      <c r="A71" s="353"/>
      <c r="B71" s="319"/>
      <c r="C71" s="440" t="s">
        <v>702</v>
      </c>
      <c r="D71" s="359"/>
      <c r="E71" s="359"/>
      <c r="F71" s="359"/>
      <c r="G71" s="359"/>
      <c r="H71" s="442"/>
      <c r="I71" s="359"/>
      <c r="J71" s="359"/>
      <c r="K71" s="359"/>
      <c r="L71" s="444"/>
      <c r="M71" s="359"/>
      <c r="N71" s="359"/>
      <c r="O71" s="359"/>
      <c r="P71" s="443"/>
      <c r="Q71" s="441"/>
    </row>
    <row r="72" spans="1:17" s="305" customFormat="1" ht="24" customHeight="1" x14ac:dyDescent="0.25">
      <c r="A72" s="320"/>
      <c r="B72" s="319"/>
      <c r="C72" s="360" t="s">
        <v>727</v>
      </c>
      <c r="D72" s="434">
        <v>4553</v>
      </c>
      <c r="E72" s="434" t="s">
        <v>414</v>
      </c>
      <c r="F72" s="518" t="s">
        <v>416</v>
      </c>
      <c r="G72" s="519"/>
      <c r="H72" s="361">
        <v>5300</v>
      </c>
      <c r="I72" s="361"/>
      <c r="J72" s="361">
        <v>0</v>
      </c>
      <c r="K72" s="361">
        <v>0</v>
      </c>
      <c r="L72" s="378">
        <v>500</v>
      </c>
      <c r="M72" s="436">
        <v>4800</v>
      </c>
      <c r="N72" s="436">
        <v>0</v>
      </c>
      <c r="O72" s="436">
        <v>0</v>
      </c>
      <c r="P72" s="435">
        <v>0</v>
      </c>
      <c r="Q72" s="366" t="s">
        <v>416</v>
      </c>
    </row>
    <row r="73" spans="1:17" s="305" customFormat="1" ht="24" customHeight="1" x14ac:dyDescent="0.25">
      <c r="A73" s="320"/>
      <c r="B73" s="319"/>
      <c r="C73" s="360" t="s">
        <v>728</v>
      </c>
      <c r="D73" s="434">
        <v>4553</v>
      </c>
      <c r="E73" s="434" t="s">
        <v>414</v>
      </c>
      <c r="F73" s="518" t="s">
        <v>416</v>
      </c>
      <c r="G73" s="519"/>
      <c r="H73" s="361">
        <v>11126</v>
      </c>
      <c r="I73" s="361">
        <v>326</v>
      </c>
      <c r="J73" s="361">
        <v>0</v>
      </c>
      <c r="K73" s="361">
        <v>0</v>
      </c>
      <c r="L73" s="378">
        <v>10800</v>
      </c>
      <c r="M73" s="436">
        <v>0</v>
      </c>
      <c r="N73" s="436">
        <v>0</v>
      </c>
      <c r="O73" s="436">
        <v>0</v>
      </c>
      <c r="P73" s="435">
        <v>0</v>
      </c>
      <c r="Q73" s="366" t="s">
        <v>416</v>
      </c>
    </row>
    <row r="74" spans="1:17" s="305" customFormat="1" ht="15.75" customHeight="1" x14ac:dyDescent="0.25">
      <c r="A74" s="353"/>
      <c r="B74" s="311" t="s">
        <v>39</v>
      </c>
      <c r="C74" s="312"/>
      <c r="D74" s="343"/>
      <c r="E74" s="343"/>
      <c r="F74" s="355"/>
      <c r="G74" s="345"/>
      <c r="H74" s="356">
        <f>SUM(H59:H70)</f>
        <v>412387.33646999998</v>
      </c>
      <c r="I74" s="356">
        <f t="shared" ref="I74:P74" si="7">SUM(I59:I70)</f>
        <v>2197.36</v>
      </c>
      <c r="J74" s="356">
        <f t="shared" si="7"/>
        <v>12014.536469999999</v>
      </c>
      <c r="K74" s="356">
        <f t="shared" si="7"/>
        <v>35237.440000000002</v>
      </c>
      <c r="L74" s="356">
        <f t="shared" si="7"/>
        <v>122263</v>
      </c>
      <c r="M74" s="356">
        <f t="shared" si="7"/>
        <v>166400</v>
      </c>
      <c r="N74" s="356">
        <f t="shared" si="7"/>
        <v>100000</v>
      </c>
      <c r="O74" s="356">
        <f t="shared" si="7"/>
        <v>0</v>
      </c>
      <c r="P74" s="356">
        <f t="shared" si="7"/>
        <v>0</v>
      </c>
      <c r="Q74" s="346"/>
    </row>
    <row r="75" spans="1:17" s="298" customFormat="1" ht="18" customHeight="1" x14ac:dyDescent="0.25">
      <c r="A75" s="349"/>
      <c r="B75" s="347" t="s">
        <v>40</v>
      </c>
      <c r="C75" s="348"/>
      <c r="D75" s="349"/>
      <c r="E75" s="349"/>
      <c r="F75" s="350"/>
      <c r="G75" s="351"/>
      <c r="H75" s="348"/>
      <c r="I75" s="348"/>
      <c r="J75" s="348"/>
      <c r="K75" s="348"/>
      <c r="L75" s="348"/>
      <c r="M75" s="348"/>
      <c r="N75" s="348"/>
      <c r="O75" s="348"/>
      <c r="P75" s="348"/>
      <c r="Q75" s="352"/>
    </row>
    <row r="76" spans="1:17" s="305" customFormat="1" ht="24" customHeight="1" x14ac:dyDescent="0.25">
      <c r="A76" s="367">
        <v>7</v>
      </c>
      <c r="B76" s="319">
        <v>384</v>
      </c>
      <c r="C76" s="368" t="s">
        <v>436</v>
      </c>
      <c r="D76" s="369">
        <v>4421</v>
      </c>
      <c r="E76" s="369" t="s">
        <v>409</v>
      </c>
      <c r="F76" s="525" t="s">
        <v>410</v>
      </c>
      <c r="G76" s="505"/>
      <c r="H76" s="370">
        <v>20105</v>
      </c>
      <c r="I76" s="370">
        <v>605</v>
      </c>
      <c r="J76" s="370">
        <v>0</v>
      </c>
      <c r="K76" s="370">
        <v>150</v>
      </c>
      <c r="L76" s="371">
        <v>19350</v>
      </c>
      <c r="M76" s="372">
        <v>0</v>
      </c>
      <c r="N76" s="372">
        <v>0</v>
      </c>
      <c r="O76" s="372">
        <v>0</v>
      </c>
      <c r="P76" s="370">
        <v>0</v>
      </c>
      <c r="Q76" s="314" t="s">
        <v>416</v>
      </c>
    </row>
    <row r="77" spans="1:17" s="305" customFormat="1" ht="24" customHeight="1" x14ac:dyDescent="0.25">
      <c r="A77" s="367">
        <v>7</v>
      </c>
      <c r="B77" s="319">
        <v>386</v>
      </c>
      <c r="C77" s="368" t="s">
        <v>437</v>
      </c>
      <c r="D77" s="369">
        <v>4424</v>
      </c>
      <c r="E77" s="369" t="s">
        <v>403</v>
      </c>
      <c r="F77" s="373">
        <v>64000</v>
      </c>
      <c r="G77" s="374" t="s">
        <v>721</v>
      </c>
      <c r="H77" s="370">
        <v>63216.59</v>
      </c>
      <c r="I77" s="370">
        <v>216.59</v>
      </c>
      <c r="J77" s="370">
        <v>0</v>
      </c>
      <c r="K77" s="370">
        <v>500</v>
      </c>
      <c r="L77" s="371">
        <v>5000</v>
      </c>
      <c r="M77" s="372">
        <v>39900</v>
      </c>
      <c r="N77" s="372">
        <v>17600</v>
      </c>
      <c r="O77" s="372">
        <v>0</v>
      </c>
      <c r="P77" s="370">
        <v>0</v>
      </c>
      <c r="Q77" s="314" t="s">
        <v>416</v>
      </c>
    </row>
    <row r="78" spans="1:17" s="305" customFormat="1" ht="24" customHeight="1" x14ac:dyDescent="0.25">
      <c r="A78" s="367">
        <v>7</v>
      </c>
      <c r="B78" s="319">
        <v>388</v>
      </c>
      <c r="C78" s="368" t="s">
        <v>439</v>
      </c>
      <c r="D78" s="369">
        <v>5958</v>
      </c>
      <c r="E78" s="369" t="s">
        <v>409</v>
      </c>
      <c r="F78" s="525" t="s">
        <v>410</v>
      </c>
      <c r="G78" s="505"/>
      <c r="H78" s="370">
        <v>22464</v>
      </c>
      <c r="I78" s="370">
        <v>214</v>
      </c>
      <c r="J78" s="370">
        <v>0</v>
      </c>
      <c r="K78" s="370">
        <v>10250</v>
      </c>
      <c r="L78" s="371">
        <v>12000</v>
      </c>
      <c r="M78" s="372">
        <v>0</v>
      </c>
      <c r="N78" s="372">
        <v>0</v>
      </c>
      <c r="O78" s="372">
        <v>0</v>
      </c>
      <c r="P78" s="370">
        <v>0</v>
      </c>
      <c r="Q78" s="314" t="s">
        <v>416</v>
      </c>
    </row>
    <row r="79" spans="1:17" s="305" customFormat="1" ht="34.5" customHeight="1" x14ac:dyDescent="0.25">
      <c r="A79" s="367">
        <v>14</v>
      </c>
      <c r="B79" s="319">
        <v>390</v>
      </c>
      <c r="C79" s="368" t="s">
        <v>180</v>
      </c>
      <c r="D79" s="369">
        <v>5758</v>
      </c>
      <c r="E79" s="369" t="s">
        <v>405</v>
      </c>
      <c r="F79" s="373">
        <v>432000</v>
      </c>
      <c r="G79" s="374" t="s">
        <v>440</v>
      </c>
      <c r="H79" s="370">
        <v>412000</v>
      </c>
      <c r="I79" s="370">
        <v>0</v>
      </c>
      <c r="J79" s="370">
        <v>103683</v>
      </c>
      <c r="K79" s="370">
        <v>62090</v>
      </c>
      <c r="L79" s="371">
        <v>246227</v>
      </c>
      <c r="M79" s="372">
        <v>0</v>
      </c>
      <c r="N79" s="372">
        <v>0</v>
      </c>
      <c r="O79" s="372">
        <v>0</v>
      </c>
      <c r="P79" s="370">
        <v>0</v>
      </c>
      <c r="Q79" s="304" t="s">
        <v>734</v>
      </c>
    </row>
    <row r="80" spans="1:17" s="305" customFormat="1" ht="34.5" customHeight="1" x14ac:dyDescent="0.25">
      <c r="A80" s="367">
        <v>15</v>
      </c>
      <c r="B80" s="319">
        <v>392</v>
      </c>
      <c r="C80" s="368" t="s">
        <v>441</v>
      </c>
      <c r="D80" s="369">
        <v>5347</v>
      </c>
      <c r="E80" s="369" t="s">
        <v>414</v>
      </c>
      <c r="F80" s="525" t="s">
        <v>410</v>
      </c>
      <c r="G80" s="505"/>
      <c r="H80" s="370">
        <v>3000</v>
      </c>
      <c r="I80" s="370">
        <v>0</v>
      </c>
      <c r="J80" s="370">
        <v>0</v>
      </c>
      <c r="K80" s="370">
        <v>2000</v>
      </c>
      <c r="L80" s="371">
        <v>3000</v>
      </c>
      <c r="M80" s="372">
        <v>0</v>
      </c>
      <c r="N80" s="372">
        <v>0</v>
      </c>
      <c r="O80" s="372">
        <v>0</v>
      </c>
      <c r="P80" s="370">
        <v>0</v>
      </c>
      <c r="Q80" s="304" t="s">
        <v>687</v>
      </c>
    </row>
    <row r="81" spans="1:17" s="305" customFormat="1" ht="57" customHeight="1" x14ac:dyDescent="0.25">
      <c r="A81" s="367">
        <v>7</v>
      </c>
      <c r="B81" s="319">
        <v>394</v>
      </c>
      <c r="C81" s="368" t="s">
        <v>730</v>
      </c>
      <c r="D81" s="369">
        <v>4618</v>
      </c>
      <c r="E81" s="369" t="s">
        <v>414</v>
      </c>
      <c r="F81" s="525" t="s">
        <v>416</v>
      </c>
      <c r="G81" s="505"/>
      <c r="H81" s="370">
        <v>39885</v>
      </c>
      <c r="I81" s="370">
        <v>2000</v>
      </c>
      <c r="J81" s="370">
        <v>0</v>
      </c>
      <c r="K81" s="370">
        <v>0</v>
      </c>
      <c r="L81" s="371">
        <v>26385</v>
      </c>
      <c r="M81" s="372">
        <v>11500</v>
      </c>
      <c r="N81" s="372">
        <v>0</v>
      </c>
      <c r="O81" s="372">
        <v>0</v>
      </c>
      <c r="P81" s="370">
        <v>0</v>
      </c>
      <c r="Q81" s="304" t="s">
        <v>731</v>
      </c>
    </row>
    <row r="82" spans="1:17" s="305" customFormat="1" ht="15" customHeight="1" x14ac:dyDescent="0.25">
      <c r="A82" s="375"/>
      <c r="B82" s="319"/>
      <c r="C82" s="360" t="s">
        <v>702</v>
      </c>
      <c r="D82" s="359"/>
      <c r="E82" s="359"/>
      <c r="F82" s="359"/>
      <c r="G82" s="359"/>
      <c r="H82" s="359"/>
      <c r="I82" s="359"/>
      <c r="J82" s="359"/>
      <c r="K82" s="359"/>
      <c r="L82" s="444"/>
      <c r="M82" s="359"/>
      <c r="N82" s="359"/>
      <c r="O82" s="359"/>
      <c r="P82" s="359"/>
      <c r="Q82" s="396"/>
    </row>
    <row r="83" spans="1:17" s="305" customFormat="1" ht="24" customHeight="1" x14ac:dyDescent="0.25">
      <c r="A83" s="367">
        <v>7</v>
      </c>
      <c r="B83" s="319"/>
      <c r="C83" s="448" t="s">
        <v>732</v>
      </c>
      <c r="D83" s="376">
        <v>4618</v>
      </c>
      <c r="E83" s="369" t="s">
        <v>414</v>
      </c>
      <c r="F83" s="524" t="s">
        <v>416</v>
      </c>
      <c r="G83" s="519"/>
      <c r="H83" s="370">
        <v>25000</v>
      </c>
      <c r="I83" s="377">
        <v>2000</v>
      </c>
      <c r="J83" s="377">
        <v>0</v>
      </c>
      <c r="K83" s="377">
        <v>0</v>
      </c>
      <c r="L83" s="378">
        <v>23000</v>
      </c>
      <c r="M83" s="379">
        <v>0</v>
      </c>
      <c r="N83" s="379">
        <v>0</v>
      </c>
      <c r="O83" s="379">
        <v>0</v>
      </c>
      <c r="P83" s="377">
        <v>0</v>
      </c>
      <c r="Q83" s="366" t="s">
        <v>416</v>
      </c>
    </row>
    <row r="84" spans="1:17" s="305" customFormat="1" ht="24" customHeight="1" x14ac:dyDescent="0.25">
      <c r="A84" s="367">
        <v>7</v>
      </c>
      <c r="B84" s="319"/>
      <c r="C84" s="448" t="s">
        <v>733</v>
      </c>
      <c r="D84" s="376">
        <v>4618</v>
      </c>
      <c r="E84" s="369" t="s">
        <v>414</v>
      </c>
      <c r="F84" s="524" t="s">
        <v>416</v>
      </c>
      <c r="G84" s="519"/>
      <c r="H84" s="370">
        <v>14885</v>
      </c>
      <c r="I84" s="377">
        <v>0</v>
      </c>
      <c r="J84" s="377">
        <v>0</v>
      </c>
      <c r="K84" s="377">
        <v>0</v>
      </c>
      <c r="L84" s="378">
        <v>3385</v>
      </c>
      <c r="M84" s="379">
        <v>11500</v>
      </c>
      <c r="N84" s="379">
        <v>0</v>
      </c>
      <c r="O84" s="379">
        <v>0</v>
      </c>
      <c r="P84" s="377">
        <v>0</v>
      </c>
      <c r="Q84" s="366" t="s">
        <v>416</v>
      </c>
    </row>
    <row r="85" spans="1:17" s="305" customFormat="1" ht="15.75" customHeight="1" x14ac:dyDescent="0.25">
      <c r="A85" s="375"/>
      <c r="B85" s="311" t="s">
        <v>41</v>
      </c>
      <c r="C85" s="380"/>
      <c r="D85" s="343"/>
      <c r="E85" s="343"/>
      <c r="F85" s="355"/>
      <c r="G85" s="345"/>
      <c r="H85" s="381">
        <f>SUM(H76:H81)</f>
        <v>560670.59</v>
      </c>
      <c r="I85" s="381">
        <f t="shared" ref="I85:P85" si="8">SUM(I76:I81)</f>
        <v>3035.59</v>
      </c>
      <c r="J85" s="381">
        <f t="shared" si="8"/>
        <v>103683</v>
      </c>
      <c r="K85" s="381">
        <f t="shared" si="8"/>
        <v>74990</v>
      </c>
      <c r="L85" s="381">
        <f t="shared" si="8"/>
        <v>311962</v>
      </c>
      <c r="M85" s="381">
        <f t="shared" si="8"/>
        <v>51400</v>
      </c>
      <c r="N85" s="381">
        <f t="shared" si="8"/>
        <v>17600</v>
      </c>
      <c r="O85" s="381">
        <f t="shared" si="8"/>
        <v>0</v>
      </c>
      <c r="P85" s="381">
        <f t="shared" si="8"/>
        <v>0</v>
      </c>
      <c r="Q85" s="346"/>
    </row>
    <row r="86" spans="1:17" s="298" customFormat="1" ht="18" customHeight="1" x14ac:dyDescent="0.25">
      <c r="A86" s="349"/>
      <c r="B86" s="347" t="s">
        <v>42</v>
      </c>
      <c r="C86" s="294"/>
      <c r="D86" s="349"/>
      <c r="E86" s="349"/>
      <c r="F86" s="350"/>
      <c r="G86" s="351"/>
      <c r="H86" s="348"/>
      <c r="I86" s="348"/>
      <c r="J86" s="348"/>
      <c r="K86" s="348"/>
      <c r="L86" s="365"/>
      <c r="M86" s="348"/>
      <c r="N86" s="348"/>
      <c r="O86" s="348"/>
      <c r="P86" s="348"/>
      <c r="Q86" s="352"/>
    </row>
    <row r="87" spans="1:17" s="305" customFormat="1" ht="24" customHeight="1" x14ac:dyDescent="0.25">
      <c r="A87" s="382">
        <v>7</v>
      </c>
      <c r="B87" s="319">
        <v>481</v>
      </c>
      <c r="C87" s="383" t="s">
        <v>442</v>
      </c>
      <c r="D87" s="384">
        <v>4289</v>
      </c>
      <c r="E87" s="384" t="s">
        <v>403</v>
      </c>
      <c r="F87" s="385">
        <v>100000</v>
      </c>
      <c r="G87" s="386" t="s">
        <v>729</v>
      </c>
      <c r="H87" s="309">
        <v>100000</v>
      </c>
      <c r="I87" s="309">
        <v>0</v>
      </c>
      <c r="J87" s="309">
        <v>0</v>
      </c>
      <c r="K87" s="309">
        <v>450</v>
      </c>
      <c r="L87" s="387">
        <v>2500</v>
      </c>
      <c r="M87" s="388">
        <v>20000</v>
      </c>
      <c r="N87" s="388">
        <v>77050</v>
      </c>
      <c r="O87" s="388">
        <v>0</v>
      </c>
      <c r="P87" s="389">
        <v>0</v>
      </c>
      <c r="Q87" s="314" t="s">
        <v>416</v>
      </c>
    </row>
    <row r="88" spans="1:17" s="305" customFormat="1" ht="24" customHeight="1" x14ac:dyDescent="0.25">
      <c r="A88" s="382">
        <v>7</v>
      </c>
      <c r="B88" s="319">
        <v>483</v>
      </c>
      <c r="C88" s="383" t="s">
        <v>483</v>
      </c>
      <c r="D88" s="384">
        <v>4646</v>
      </c>
      <c r="E88" s="384" t="s">
        <v>409</v>
      </c>
      <c r="F88" s="526" t="s">
        <v>410</v>
      </c>
      <c r="G88" s="505"/>
      <c r="H88" s="309">
        <v>21000</v>
      </c>
      <c r="I88" s="309">
        <v>1000</v>
      </c>
      <c r="J88" s="309">
        <v>0</v>
      </c>
      <c r="K88" s="309">
        <v>150</v>
      </c>
      <c r="L88" s="387">
        <v>2000</v>
      </c>
      <c r="M88" s="388">
        <v>0</v>
      </c>
      <c r="N88" s="388">
        <v>17850</v>
      </c>
      <c r="O88" s="388">
        <v>0</v>
      </c>
      <c r="P88" s="389">
        <v>0</v>
      </c>
      <c r="Q88" s="314" t="s">
        <v>416</v>
      </c>
    </row>
    <row r="89" spans="1:17" s="305" customFormat="1" ht="45" customHeight="1" x14ac:dyDescent="0.25">
      <c r="A89" s="382">
        <v>7</v>
      </c>
      <c r="B89" s="319">
        <v>485</v>
      </c>
      <c r="C89" s="383" t="s">
        <v>443</v>
      </c>
      <c r="D89" s="384">
        <v>5868</v>
      </c>
      <c r="E89" s="384" t="s">
        <v>403</v>
      </c>
      <c r="F89" s="391">
        <v>80000</v>
      </c>
      <c r="G89" s="392" t="s">
        <v>430</v>
      </c>
      <c r="H89" s="309">
        <v>72000.489999999991</v>
      </c>
      <c r="I89" s="309">
        <v>0</v>
      </c>
      <c r="J89" s="309">
        <v>5450</v>
      </c>
      <c r="K89" s="309">
        <v>1011.49</v>
      </c>
      <c r="L89" s="387">
        <v>41539</v>
      </c>
      <c r="M89" s="388">
        <v>24000</v>
      </c>
      <c r="N89" s="388">
        <v>0</v>
      </c>
      <c r="O89" s="388">
        <v>0</v>
      </c>
      <c r="P89" s="389">
        <v>0</v>
      </c>
      <c r="Q89" s="314" t="s">
        <v>416</v>
      </c>
    </row>
    <row r="90" spans="1:17" s="305" customFormat="1" ht="24" customHeight="1" x14ac:dyDescent="0.25">
      <c r="A90" s="382">
        <v>7</v>
      </c>
      <c r="B90" s="319">
        <v>487</v>
      </c>
      <c r="C90" s="383" t="s">
        <v>735</v>
      </c>
      <c r="D90" s="384">
        <v>5867</v>
      </c>
      <c r="E90" s="384" t="s">
        <v>403</v>
      </c>
      <c r="F90" s="391">
        <v>190000</v>
      </c>
      <c r="G90" s="392" t="s">
        <v>736</v>
      </c>
      <c r="H90" s="309">
        <v>164045.14980000001</v>
      </c>
      <c r="I90" s="309">
        <v>0</v>
      </c>
      <c r="J90" s="309">
        <v>54950.7598</v>
      </c>
      <c r="K90" s="309">
        <v>91441.39</v>
      </c>
      <c r="L90" s="387">
        <v>17653</v>
      </c>
      <c r="M90" s="388">
        <v>0</v>
      </c>
      <c r="N90" s="388">
        <v>0</v>
      </c>
      <c r="O90" s="388">
        <v>0</v>
      </c>
      <c r="P90" s="389">
        <v>0</v>
      </c>
      <c r="Q90" s="314" t="s">
        <v>416</v>
      </c>
    </row>
    <row r="91" spans="1:17" s="305" customFormat="1" ht="35.25" customHeight="1" x14ac:dyDescent="0.25">
      <c r="A91" s="382">
        <v>7</v>
      </c>
      <c r="B91" s="319">
        <v>489</v>
      </c>
      <c r="C91" s="383" t="s">
        <v>444</v>
      </c>
      <c r="D91" s="384">
        <v>5681</v>
      </c>
      <c r="E91" s="384" t="s">
        <v>403</v>
      </c>
      <c r="F91" s="391">
        <v>20000</v>
      </c>
      <c r="G91" s="392" t="s">
        <v>440</v>
      </c>
      <c r="H91" s="309">
        <v>19377.22</v>
      </c>
      <c r="I91" s="309">
        <v>0.22</v>
      </c>
      <c r="J91" s="309">
        <v>4201</v>
      </c>
      <c r="K91" s="309">
        <v>4500</v>
      </c>
      <c r="L91" s="387">
        <v>10676</v>
      </c>
      <c r="M91" s="388">
        <v>0</v>
      </c>
      <c r="N91" s="388">
        <v>0</v>
      </c>
      <c r="O91" s="388">
        <v>0</v>
      </c>
      <c r="P91" s="389">
        <v>0</v>
      </c>
      <c r="Q91" s="304" t="s">
        <v>737</v>
      </c>
    </row>
    <row r="92" spans="1:17" s="305" customFormat="1" ht="24" customHeight="1" x14ac:dyDescent="0.25">
      <c r="A92" s="382">
        <v>7</v>
      </c>
      <c r="B92" s="319">
        <v>491</v>
      </c>
      <c r="C92" s="383" t="s">
        <v>445</v>
      </c>
      <c r="D92" s="384">
        <v>4263</v>
      </c>
      <c r="E92" s="384" t="s">
        <v>403</v>
      </c>
      <c r="F92" s="391">
        <v>110000</v>
      </c>
      <c r="G92" s="392" t="s">
        <v>446</v>
      </c>
      <c r="H92" s="309">
        <v>104988.3</v>
      </c>
      <c r="I92" s="309">
        <v>180</v>
      </c>
      <c r="J92" s="309">
        <v>6573</v>
      </c>
      <c r="K92" s="309">
        <v>32735.3</v>
      </c>
      <c r="L92" s="387">
        <v>50000</v>
      </c>
      <c r="M92" s="388">
        <v>15500</v>
      </c>
      <c r="N92" s="388">
        <v>0</v>
      </c>
      <c r="O92" s="388">
        <v>0</v>
      </c>
      <c r="P92" s="389">
        <v>0</v>
      </c>
      <c r="Q92" s="314" t="s">
        <v>416</v>
      </c>
    </row>
    <row r="93" spans="1:17" s="305" customFormat="1" ht="24" customHeight="1" x14ac:dyDescent="0.25">
      <c r="A93" s="382">
        <v>7</v>
      </c>
      <c r="B93" s="319">
        <v>493</v>
      </c>
      <c r="C93" s="383" t="s">
        <v>566</v>
      </c>
      <c r="D93" s="384">
        <v>4316</v>
      </c>
      <c r="E93" s="384" t="s">
        <v>409</v>
      </c>
      <c r="F93" s="526" t="s">
        <v>410</v>
      </c>
      <c r="G93" s="505"/>
      <c r="H93" s="309">
        <v>10848</v>
      </c>
      <c r="I93" s="309">
        <v>0</v>
      </c>
      <c r="J93" s="309">
        <v>698</v>
      </c>
      <c r="K93" s="309">
        <v>150</v>
      </c>
      <c r="L93" s="387">
        <v>10000</v>
      </c>
      <c r="M93" s="388">
        <v>0</v>
      </c>
      <c r="N93" s="388">
        <v>0</v>
      </c>
      <c r="O93" s="388">
        <v>0</v>
      </c>
      <c r="P93" s="389">
        <v>0</v>
      </c>
      <c r="Q93" s="314" t="s">
        <v>416</v>
      </c>
    </row>
    <row r="94" spans="1:17" s="305" customFormat="1" ht="35.25" customHeight="1" x14ac:dyDescent="0.25">
      <c r="A94" s="382">
        <v>7</v>
      </c>
      <c r="B94" s="319">
        <v>495</v>
      </c>
      <c r="C94" s="383" t="s">
        <v>447</v>
      </c>
      <c r="D94" s="384">
        <v>4095</v>
      </c>
      <c r="E94" s="384" t="s">
        <v>403</v>
      </c>
      <c r="F94" s="391">
        <v>135000</v>
      </c>
      <c r="G94" s="392" t="s">
        <v>458</v>
      </c>
      <c r="H94" s="309">
        <v>120000.302</v>
      </c>
      <c r="I94" s="309">
        <v>128.4</v>
      </c>
      <c r="J94" s="309">
        <v>2256.902</v>
      </c>
      <c r="K94" s="309">
        <v>20115</v>
      </c>
      <c r="L94" s="387">
        <v>50000</v>
      </c>
      <c r="M94" s="388">
        <v>47500</v>
      </c>
      <c r="N94" s="388">
        <v>0</v>
      </c>
      <c r="O94" s="388">
        <v>0</v>
      </c>
      <c r="P94" s="389">
        <v>0</v>
      </c>
      <c r="Q94" s="314" t="s">
        <v>416</v>
      </c>
    </row>
    <row r="95" spans="1:17" s="305" customFormat="1" ht="24" customHeight="1" x14ac:dyDescent="0.25">
      <c r="A95" s="382">
        <v>7</v>
      </c>
      <c r="B95" s="319">
        <v>497</v>
      </c>
      <c r="C95" s="383" t="s">
        <v>448</v>
      </c>
      <c r="D95" s="384">
        <v>4082</v>
      </c>
      <c r="E95" s="384" t="s">
        <v>409</v>
      </c>
      <c r="F95" s="526" t="s">
        <v>410</v>
      </c>
      <c r="G95" s="505"/>
      <c r="H95" s="309">
        <v>30300.001</v>
      </c>
      <c r="I95" s="309">
        <v>0</v>
      </c>
      <c r="J95" s="309">
        <v>1165.3510000000001</v>
      </c>
      <c r="K95" s="309">
        <v>1134.6500000000001</v>
      </c>
      <c r="L95" s="387">
        <v>28000</v>
      </c>
      <c r="M95" s="388">
        <v>0</v>
      </c>
      <c r="N95" s="388">
        <v>0</v>
      </c>
      <c r="O95" s="388">
        <v>0</v>
      </c>
      <c r="P95" s="389">
        <v>0</v>
      </c>
      <c r="Q95" s="314" t="s">
        <v>416</v>
      </c>
    </row>
    <row r="96" spans="1:17" s="305" customFormat="1" ht="24" customHeight="1" x14ac:dyDescent="0.25">
      <c r="A96" s="382">
        <v>7</v>
      </c>
      <c r="B96" s="319">
        <v>499</v>
      </c>
      <c r="C96" s="383" t="s">
        <v>449</v>
      </c>
      <c r="D96" s="384">
        <v>4034</v>
      </c>
      <c r="E96" s="384" t="s">
        <v>403</v>
      </c>
      <c r="F96" s="391">
        <v>28000</v>
      </c>
      <c r="G96" s="392" t="s">
        <v>450</v>
      </c>
      <c r="H96" s="309">
        <v>20100.269939999998</v>
      </c>
      <c r="I96" s="309">
        <v>0</v>
      </c>
      <c r="J96" s="309">
        <v>4699.469939999999</v>
      </c>
      <c r="K96" s="309">
        <v>10343.799999999999</v>
      </c>
      <c r="L96" s="387">
        <v>5057</v>
      </c>
      <c r="M96" s="388">
        <v>0</v>
      </c>
      <c r="N96" s="388">
        <v>0</v>
      </c>
      <c r="O96" s="388">
        <v>0</v>
      </c>
      <c r="P96" s="389">
        <v>0</v>
      </c>
      <c r="Q96" s="314" t="s">
        <v>416</v>
      </c>
    </row>
    <row r="97" spans="1:17" s="305" customFormat="1" ht="35.25" customHeight="1" x14ac:dyDescent="0.25">
      <c r="A97" s="382">
        <v>7</v>
      </c>
      <c r="B97" s="319">
        <v>501</v>
      </c>
      <c r="C97" s="383" t="s">
        <v>451</v>
      </c>
      <c r="D97" s="384">
        <v>4376</v>
      </c>
      <c r="E97" s="384" t="s">
        <v>409</v>
      </c>
      <c r="F97" s="526" t="s">
        <v>410</v>
      </c>
      <c r="G97" s="505"/>
      <c r="H97" s="309">
        <v>43802.2716</v>
      </c>
      <c r="I97" s="309">
        <v>0</v>
      </c>
      <c r="J97" s="309">
        <v>607.50159999999994</v>
      </c>
      <c r="K97" s="309">
        <v>2194.77</v>
      </c>
      <c r="L97" s="387">
        <v>24000</v>
      </c>
      <c r="M97" s="388">
        <v>17000</v>
      </c>
      <c r="N97" s="388">
        <v>0</v>
      </c>
      <c r="O97" s="388">
        <v>0</v>
      </c>
      <c r="P97" s="389">
        <v>0</v>
      </c>
      <c r="Q97" s="314" t="s">
        <v>416</v>
      </c>
    </row>
    <row r="98" spans="1:17" s="305" customFormat="1" ht="34.5" customHeight="1" x14ac:dyDescent="0.25">
      <c r="A98" s="382">
        <v>7</v>
      </c>
      <c r="B98" s="319">
        <v>503</v>
      </c>
      <c r="C98" s="383" t="s">
        <v>515</v>
      </c>
      <c r="D98" s="384">
        <v>4392</v>
      </c>
      <c r="E98" s="384" t="s">
        <v>409</v>
      </c>
      <c r="F98" s="526" t="s">
        <v>410</v>
      </c>
      <c r="G98" s="505"/>
      <c r="H98" s="309">
        <v>31881.332280000002</v>
      </c>
      <c r="I98" s="309">
        <v>210.73</v>
      </c>
      <c r="J98" s="309">
        <v>2231.8122800000001</v>
      </c>
      <c r="K98" s="309">
        <v>8438.7900000000009</v>
      </c>
      <c r="L98" s="387">
        <v>12000</v>
      </c>
      <c r="M98" s="388">
        <v>9000</v>
      </c>
      <c r="N98" s="388">
        <v>0</v>
      </c>
      <c r="O98" s="388">
        <v>0</v>
      </c>
      <c r="P98" s="389">
        <v>0</v>
      </c>
      <c r="Q98" s="314" t="s">
        <v>416</v>
      </c>
    </row>
    <row r="99" spans="1:17" s="305" customFormat="1" ht="24" customHeight="1" x14ac:dyDescent="0.25">
      <c r="A99" s="382">
        <v>7</v>
      </c>
      <c r="B99" s="319">
        <v>505</v>
      </c>
      <c r="C99" s="383" t="s">
        <v>452</v>
      </c>
      <c r="D99" s="384">
        <v>4393</v>
      </c>
      <c r="E99" s="384" t="s">
        <v>409</v>
      </c>
      <c r="F99" s="526" t="s">
        <v>410</v>
      </c>
      <c r="G99" s="505"/>
      <c r="H99" s="309">
        <v>37000.400000000001</v>
      </c>
      <c r="I99" s="309">
        <v>0</v>
      </c>
      <c r="J99" s="309">
        <v>1984.4</v>
      </c>
      <c r="K99" s="309">
        <v>850</v>
      </c>
      <c r="L99" s="387">
        <v>9166</v>
      </c>
      <c r="M99" s="388">
        <v>25000</v>
      </c>
      <c r="N99" s="388">
        <v>0</v>
      </c>
      <c r="O99" s="388">
        <v>0</v>
      </c>
      <c r="P99" s="389">
        <v>0</v>
      </c>
      <c r="Q99" s="314" t="s">
        <v>416</v>
      </c>
    </row>
    <row r="100" spans="1:17" s="305" customFormat="1" ht="34.5" customHeight="1" x14ac:dyDescent="0.25">
      <c r="A100" s="382">
        <v>7</v>
      </c>
      <c r="B100" s="319">
        <v>507</v>
      </c>
      <c r="C100" s="383" t="s">
        <v>453</v>
      </c>
      <c r="D100" s="384">
        <v>4396</v>
      </c>
      <c r="E100" s="384" t="s">
        <v>409</v>
      </c>
      <c r="F100" s="526" t="s">
        <v>410</v>
      </c>
      <c r="G100" s="505"/>
      <c r="H100" s="309">
        <v>52700</v>
      </c>
      <c r="I100" s="309">
        <v>0</v>
      </c>
      <c r="J100" s="309">
        <v>500.94</v>
      </c>
      <c r="K100" s="309">
        <v>10699.06</v>
      </c>
      <c r="L100" s="387">
        <v>41500</v>
      </c>
      <c r="M100" s="388">
        <v>0</v>
      </c>
      <c r="N100" s="388">
        <v>0</v>
      </c>
      <c r="O100" s="388">
        <v>0</v>
      </c>
      <c r="P100" s="389">
        <v>0</v>
      </c>
      <c r="Q100" s="314" t="s">
        <v>416</v>
      </c>
    </row>
    <row r="101" spans="1:17" s="305" customFormat="1" ht="34.5" customHeight="1" x14ac:dyDescent="0.25">
      <c r="A101" s="382">
        <v>7</v>
      </c>
      <c r="B101" s="319">
        <v>509</v>
      </c>
      <c r="C101" s="383" t="s">
        <v>454</v>
      </c>
      <c r="D101" s="384">
        <v>4397</v>
      </c>
      <c r="E101" s="384" t="s">
        <v>409</v>
      </c>
      <c r="F101" s="526" t="s">
        <v>410</v>
      </c>
      <c r="G101" s="505"/>
      <c r="H101" s="309">
        <v>35150</v>
      </c>
      <c r="I101" s="309">
        <v>0</v>
      </c>
      <c r="J101" s="309">
        <v>0</v>
      </c>
      <c r="K101" s="309">
        <v>650</v>
      </c>
      <c r="L101" s="387">
        <v>150</v>
      </c>
      <c r="M101" s="388">
        <v>34350</v>
      </c>
      <c r="N101" s="388">
        <v>0</v>
      </c>
      <c r="O101" s="388">
        <v>0</v>
      </c>
      <c r="P101" s="389">
        <v>0</v>
      </c>
      <c r="Q101" s="314" t="s">
        <v>416</v>
      </c>
    </row>
    <row r="102" spans="1:17" s="305" customFormat="1" ht="34.5" customHeight="1" x14ac:dyDescent="0.25">
      <c r="A102" s="382">
        <v>7</v>
      </c>
      <c r="B102" s="319">
        <v>511</v>
      </c>
      <c r="C102" s="383" t="s">
        <v>455</v>
      </c>
      <c r="D102" s="384">
        <v>4399</v>
      </c>
      <c r="E102" s="384" t="s">
        <v>409</v>
      </c>
      <c r="F102" s="526" t="s">
        <v>410</v>
      </c>
      <c r="G102" s="505"/>
      <c r="H102" s="309">
        <v>25000.002</v>
      </c>
      <c r="I102" s="309">
        <v>500</v>
      </c>
      <c r="J102" s="309">
        <v>339.04199999999997</v>
      </c>
      <c r="K102" s="309">
        <v>5660.96</v>
      </c>
      <c r="L102" s="387">
        <v>18500</v>
      </c>
      <c r="M102" s="388">
        <v>0</v>
      </c>
      <c r="N102" s="388">
        <v>0</v>
      </c>
      <c r="O102" s="388">
        <v>0</v>
      </c>
      <c r="P102" s="389">
        <v>0</v>
      </c>
      <c r="Q102" s="314" t="s">
        <v>416</v>
      </c>
    </row>
    <row r="103" spans="1:17" s="305" customFormat="1" ht="34.5" customHeight="1" x14ac:dyDescent="0.25">
      <c r="A103" s="382">
        <v>7</v>
      </c>
      <c r="B103" s="319">
        <v>513</v>
      </c>
      <c r="C103" s="383" t="s">
        <v>456</v>
      </c>
      <c r="D103" s="384">
        <v>4401</v>
      </c>
      <c r="E103" s="384" t="s">
        <v>409</v>
      </c>
      <c r="F103" s="526" t="s">
        <v>410</v>
      </c>
      <c r="G103" s="505"/>
      <c r="H103" s="309">
        <v>26000.45</v>
      </c>
      <c r="I103" s="309">
        <v>0</v>
      </c>
      <c r="J103" s="309">
        <v>0</v>
      </c>
      <c r="K103" s="309">
        <v>1272.45</v>
      </c>
      <c r="L103" s="387">
        <v>17000</v>
      </c>
      <c r="M103" s="388">
        <v>7728</v>
      </c>
      <c r="N103" s="388">
        <v>0</v>
      </c>
      <c r="O103" s="388">
        <v>0</v>
      </c>
      <c r="P103" s="389">
        <v>0</v>
      </c>
      <c r="Q103" s="314" t="s">
        <v>416</v>
      </c>
    </row>
    <row r="104" spans="1:17" s="305" customFormat="1" ht="24" customHeight="1" x14ac:dyDescent="0.25">
      <c r="A104" s="382"/>
      <c r="B104" s="319">
        <v>515</v>
      </c>
      <c r="C104" s="383" t="s">
        <v>493</v>
      </c>
      <c r="D104" s="384">
        <v>4405</v>
      </c>
      <c r="E104" s="384" t="s">
        <v>409</v>
      </c>
      <c r="F104" s="526" t="s">
        <v>410</v>
      </c>
      <c r="G104" s="505"/>
      <c r="H104" s="309">
        <v>6400.42</v>
      </c>
      <c r="I104" s="309">
        <v>0</v>
      </c>
      <c r="J104" s="309">
        <v>123.42</v>
      </c>
      <c r="K104" s="309">
        <v>0</v>
      </c>
      <c r="L104" s="387">
        <v>6277</v>
      </c>
      <c r="M104" s="388">
        <v>0</v>
      </c>
      <c r="N104" s="388">
        <v>0</v>
      </c>
      <c r="O104" s="388">
        <v>0</v>
      </c>
      <c r="P104" s="389">
        <v>0</v>
      </c>
      <c r="Q104" s="314" t="s">
        <v>416</v>
      </c>
    </row>
    <row r="105" spans="1:17" s="305" customFormat="1" ht="34.5" customHeight="1" x14ac:dyDescent="0.25">
      <c r="A105" s="382">
        <v>7</v>
      </c>
      <c r="B105" s="319">
        <v>517</v>
      </c>
      <c r="C105" s="383" t="s">
        <v>565</v>
      </c>
      <c r="D105" s="384">
        <v>4412</v>
      </c>
      <c r="E105" s="384" t="s">
        <v>409</v>
      </c>
      <c r="F105" s="526" t="s">
        <v>410</v>
      </c>
      <c r="G105" s="505"/>
      <c r="H105" s="309">
        <v>38449.629999999997</v>
      </c>
      <c r="I105" s="309">
        <v>0</v>
      </c>
      <c r="J105" s="309">
        <v>943</v>
      </c>
      <c r="K105" s="309">
        <v>15506.63</v>
      </c>
      <c r="L105" s="387">
        <v>11000</v>
      </c>
      <c r="M105" s="388">
        <v>11000</v>
      </c>
      <c r="N105" s="388">
        <v>0</v>
      </c>
      <c r="O105" s="388">
        <v>0</v>
      </c>
      <c r="P105" s="389">
        <v>0</v>
      </c>
      <c r="Q105" s="314" t="s">
        <v>416</v>
      </c>
    </row>
    <row r="106" spans="1:17" s="305" customFormat="1" ht="24" customHeight="1" x14ac:dyDescent="0.25">
      <c r="A106" s="382">
        <v>7</v>
      </c>
      <c r="B106" s="319">
        <v>519</v>
      </c>
      <c r="C106" s="300" t="s">
        <v>457</v>
      </c>
      <c r="D106" s="301">
        <v>4427</v>
      </c>
      <c r="E106" s="301" t="s">
        <v>409</v>
      </c>
      <c r="F106" s="527" t="s">
        <v>410</v>
      </c>
      <c r="G106" s="505"/>
      <c r="H106" s="130">
        <v>31749.58</v>
      </c>
      <c r="I106" s="130">
        <v>99.58</v>
      </c>
      <c r="J106" s="130">
        <v>1350</v>
      </c>
      <c r="K106" s="130">
        <v>150</v>
      </c>
      <c r="L106" s="43">
        <v>10150</v>
      </c>
      <c r="M106" s="342">
        <v>10000</v>
      </c>
      <c r="N106" s="342">
        <v>10000</v>
      </c>
      <c r="O106" s="342">
        <v>0</v>
      </c>
      <c r="P106" s="130">
        <v>0</v>
      </c>
      <c r="Q106" s="314" t="s">
        <v>416</v>
      </c>
    </row>
    <row r="107" spans="1:17" s="305" customFormat="1" ht="34.5" customHeight="1" x14ac:dyDescent="0.25">
      <c r="A107" s="382">
        <v>7</v>
      </c>
      <c r="B107" s="319">
        <v>521</v>
      </c>
      <c r="C107" s="383" t="s">
        <v>516</v>
      </c>
      <c r="D107" s="384">
        <v>5837</v>
      </c>
      <c r="E107" s="384" t="s">
        <v>403</v>
      </c>
      <c r="F107" s="391">
        <v>135000</v>
      </c>
      <c r="G107" s="392" t="s">
        <v>697</v>
      </c>
      <c r="H107" s="309">
        <v>133853</v>
      </c>
      <c r="I107" s="309">
        <v>352</v>
      </c>
      <c r="J107" s="309">
        <v>937</v>
      </c>
      <c r="K107" s="309">
        <v>225</v>
      </c>
      <c r="L107" s="387">
        <v>6000</v>
      </c>
      <c r="M107" s="388">
        <v>50000</v>
      </c>
      <c r="N107" s="388">
        <v>76339</v>
      </c>
      <c r="O107" s="388">
        <v>0</v>
      </c>
      <c r="P107" s="389">
        <v>0</v>
      </c>
      <c r="Q107" s="314" t="s">
        <v>416</v>
      </c>
    </row>
    <row r="108" spans="1:17" s="305" customFormat="1" ht="24" customHeight="1" x14ac:dyDescent="0.25">
      <c r="A108" s="382">
        <v>7</v>
      </c>
      <c r="B108" s="319">
        <v>523</v>
      </c>
      <c r="C108" s="383" t="s">
        <v>459</v>
      </c>
      <c r="D108" s="384">
        <v>5879</v>
      </c>
      <c r="E108" s="384" t="s">
        <v>403</v>
      </c>
      <c r="F108" s="391">
        <v>75000</v>
      </c>
      <c r="G108" s="392" t="s">
        <v>460</v>
      </c>
      <c r="H108" s="309">
        <v>65300.249770000002</v>
      </c>
      <c r="I108" s="309">
        <v>0</v>
      </c>
      <c r="J108" s="309">
        <v>2046.14977</v>
      </c>
      <c r="K108" s="309">
        <v>8519.1</v>
      </c>
      <c r="L108" s="387">
        <v>54735</v>
      </c>
      <c r="M108" s="388">
        <v>0</v>
      </c>
      <c r="N108" s="388">
        <v>0</v>
      </c>
      <c r="O108" s="388">
        <v>0</v>
      </c>
      <c r="P108" s="389">
        <v>0</v>
      </c>
      <c r="Q108" s="314" t="s">
        <v>416</v>
      </c>
    </row>
    <row r="109" spans="1:17" s="305" customFormat="1" ht="34.5" customHeight="1" x14ac:dyDescent="0.25">
      <c r="A109" s="382">
        <v>7</v>
      </c>
      <c r="B109" s="319">
        <v>525</v>
      </c>
      <c r="C109" s="383" t="s">
        <v>461</v>
      </c>
      <c r="D109" s="384">
        <v>4276</v>
      </c>
      <c r="E109" s="384" t="s">
        <v>409</v>
      </c>
      <c r="F109" s="526" t="s">
        <v>410</v>
      </c>
      <c r="G109" s="505"/>
      <c r="H109" s="309">
        <v>52602.858999999997</v>
      </c>
      <c r="I109" s="309">
        <v>102.85</v>
      </c>
      <c r="J109" s="309">
        <v>1380.8989999999999</v>
      </c>
      <c r="K109" s="309">
        <v>26119.11</v>
      </c>
      <c r="L109" s="387">
        <v>25000</v>
      </c>
      <c r="M109" s="388">
        <v>0</v>
      </c>
      <c r="N109" s="388">
        <v>0</v>
      </c>
      <c r="O109" s="388">
        <v>0</v>
      </c>
      <c r="P109" s="389">
        <v>0</v>
      </c>
      <c r="Q109" s="314" t="s">
        <v>416</v>
      </c>
    </row>
    <row r="110" spans="1:17" s="305" customFormat="1" ht="34.5" customHeight="1" x14ac:dyDescent="0.25">
      <c r="A110" s="382">
        <v>7</v>
      </c>
      <c r="B110" s="319">
        <v>527</v>
      </c>
      <c r="C110" s="383" t="s">
        <v>879</v>
      </c>
      <c r="D110" s="384">
        <v>4430</v>
      </c>
      <c r="E110" s="384" t="s">
        <v>403</v>
      </c>
      <c r="F110" s="391">
        <v>115500</v>
      </c>
      <c r="G110" s="392" t="s">
        <v>738</v>
      </c>
      <c r="H110" s="309">
        <v>115361.83</v>
      </c>
      <c r="I110" s="309">
        <v>161.83000000000001</v>
      </c>
      <c r="J110" s="309">
        <v>200</v>
      </c>
      <c r="K110" s="309">
        <v>300</v>
      </c>
      <c r="L110" s="387">
        <v>500</v>
      </c>
      <c r="M110" s="388">
        <v>6500</v>
      </c>
      <c r="N110" s="388">
        <v>81000</v>
      </c>
      <c r="O110" s="388">
        <v>26700</v>
      </c>
      <c r="P110" s="389">
        <v>0</v>
      </c>
      <c r="Q110" s="314" t="s">
        <v>416</v>
      </c>
    </row>
    <row r="111" spans="1:17" s="305" customFormat="1" ht="34.5" customHeight="1" x14ac:dyDescent="0.25">
      <c r="A111" s="382">
        <v>7</v>
      </c>
      <c r="B111" s="319">
        <v>529</v>
      </c>
      <c r="C111" s="383" t="s">
        <v>462</v>
      </c>
      <c r="D111" s="384">
        <v>4431</v>
      </c>
      <c r="E111" s="384" t="s">
        <v>409</v>
      </c>
      <c r="F111" s="526" t="s">
        <v>410</v>
      </c>
      <c r="G111" s="505"/>
      <c r="H111" s="309">
        <v>5823.58</v>
      </c>
      <c r="I111" s="309">
        <v>823.58</v>
      </c>
      <c r="J111" s="309">
        <v>0</v>
      </c>
      <c r="K111" s="309">
        <v>0</v>
      </c>
      <c r="L111" s="387">
        <v>5000</v>
      </c>
      <c r="M111" s="388">
        <v>0</v>
      </c>
      <c r="N111" s="388">
        <v>0</v>
      </c>
      <c r="O111" s="388">
        <v>0</v>
      </c>
      <c r="P111" s="389">
        <v>0</v>
      </c>
      <c r="Q111" s="314" t="s">
        <v>416</v>
      </c>
    </row>
    <row r="112" spans="1:17" s="305" customFormat="1" ht="24" customHeight="1" x14ac:dyDescent="0.25">
      <c r="A112" s="382">
        <v>7</v>
      </c>
      <c r="B112" s="319">
        <v>531</v>
      </c>
      <c r="C112" s="383" t="s">
        <v>463</v>
      </c>
      <c r="D112" s="384">
        <v>4438</v>
      </c>
      <c r="E112" s="384" t="s">
        <v>409</v>
      </c>
      <c r="F112" s="526" t="s">
        <v>410</v>
      </c>
      <c r="G112" s="505"/>
      <c r="H112" s="309">
        <v>29700</v>
      </c>
      <c r="I112" s="309">
        <v>0</v>
      </c>
      <c r="J112" s="309">
        <v>36.299999999999997</v>
      </c>
      <c r="K112" s="309">
        <v>463.7</v>
      </c>
      <c r="L112" s="387">
        <v>700</v>
      </c>
      <c r="M112" s="388">
        <v>28500</v>
      </c>
      <c r="N112" s="388">
        <v>0</v>
      </c>
      <c r="O112" s="388">
        <v>0</v>
      </c>
      <c r="P112" s="389">
        <v>0</v>
      </c>
      <c r="Q112" s="314" t="s">
        <v>416</v>
      </c>
    </row>
    <row r="113" spans="1:17" s="305" customFormat="1" ht="34.5" customHeight="1" x14ac:dyDescent="0.25">
      <c r="A113" s="382">
        <v>7</v>
      </c>
      <c r="B113" s="319">
        <v>533</v>
      </c>
      <c r="C113" s="383" t="s">
        <v>464</v>
      </c>
      <c r="D113" s="384">
        <v>4439</v>
      </c>
      <c r="E113" s="384" t="s">
        <v>403</v>
      </c>
      <c r="F113" s="391">
        <v>55500</v>
      </c>
      <c r="G113" s="392" t="s">
        <v>739</v>
      </c>
      <c r="H113" s="309">
        <v>55500</v>
      </c>
      <c r="I113" s="309">
        <v>109</v>
      </c>
      <c r="J113" s="309">
        <v>96.8</v>
      </c>
      <c r="K113" s="309">
        <v>1303.2</v>
      </c>
      <c r="L113" s="387">
        <v>20000</v>
      </c>
      <c r="M113" s="388">
        <v>33991</v>
      </c>
      <c r="N113" s="388">
        <v>0</v>
      </c>
      <c r="O113" s="388">
        <v>0</v>
      </c>
      <c r="P113" s="389">
        <v>0</v>
      </c>
      <c r="Q113" s="314" t="s">
        <v>416</v>
      </c>
    </row>
    <row r="114" spans="1:17" s="305" customFormat="1" ht="24" customHeight="1" x14ac:dyDescent="0.25">
      <c r="A114" s="382">
        <v>7</v>
      </c>
      <c r="B114" s="319">
        <v>535</v>
      </c>
      <c r="C114" s="383" t="s">
        <v>465</v>
      </c>
      <c r="D114" s="384">
        <v>4440</v>
      </c>
      <c r="E114" s="384" t="s">
        <v>409</v>
      </c>
      <c r="F114" s="526" t="s">
        <v>410</v>
      </c>
      <c r="G114" s="505"/>
      <c r="H114" s="309">
        <v>30085.005000000001</v>
      </c>
      <c r="I114" s="309">
        <v>85</v>
      </c>
      <c r="J114" s="309">
        <v>393.85500000000002</v>
      </c>
      <c r="K114" s="309">
        <v>1106.1500000000001</v>
      </c>
      <c r="L114" s="387">
        <v>28500</v>
      </c>
      <c r="M114" s="388">
        <v>0</v>
      </c>
      <c r="N114" s="388">
        <v>0</v>
      </c>
      <c r="O114" s="388">
        <v>0</v>
      </c>
      <c r="P114" s="389">
        <v>0</v>
      </c>
      <c r="Q114" s="314" t="s">
        <v>416</v>
      </c>
    </row>
    <row r="115" spans="1:17" s="305" customFormat="1" ht="33.75" customHeight="1" x14ac:dyDescent="0.25">
      <c r="A115" s="382">
        <v>7</v>
      </c>
      <c r="B115" s="319">
        <v>537</v>
      </c>
      <c r="C115" s="383" t="s">
        <v>466</v>
      </c>
      <c r="D115" s="384">
        <v>4364</v>
      </c>
      <c r="E115" s="384" t="s">
        <v>409</v>
      </c>
      <c r="F115" s="526" t="s">
        <v>410</v>
      </c>
      <c r="G115" s="505"/>
      <c r="H115" s="309">
        <v>6800</v>
      </c>
      <c r="I115" s="309">
        <v>500</v>
      </c>
      <c r="J115" s="309">
        <v>0</v>
      </c>
      <c r="K115" s="309">
        <v>600</v>
      </c>
      <c r="L115" s="387">
        <v>100</v>
      </c>
      <c r="M115" s="388">
        <v>5600</v>
      </c>
      <c r="N115" s="388">
        <v>0</v>
      </c>
      <c r="O115" s="388">
        <v>0</v>
      </c>
      <c r="P115" s="389">
        <v>0</v>
      </c>
      <c r="Q115" s="314" t="s">
        <v>416</v>
      </c>
    </row>
    <row r="116" spans="1:17" s="305" customFormat="1" ht="33.75" customHeight="1" x14ac:dyDescent="0.25">
      <c r="A116" s="382">
        <v>7</v>
      </c>
      <c r="B116" s="319">
        <v>539</v>
      </c>
      <c r="C116" s="383" t="s">
        <v>467</v>
      </c>
      <c r="D116" s="384">
        <v>4455</v>
      </c>
      <c r="E116" s="384" t="s">
        <v>409</v>
      </c>
      <c r="F116" s="526" t="s">
        <v>410</v>
      </c>
      <c r="G116" s="505"/>
      <c r="H116" s="309">
        <v>8800.2099999999991</v>
      </c>
      <c r="I116" s="309">
        <v>0</v>
      </c>
      <c r="J116" s="309">
        <v>0</v>
      </c>
      <c r="K116" s="309">
        <v>514.21</v>
      </c>
      <c r="L116" s="387">
        <v>8286</v>
      </c>
      <c r="M116" s="388">
        <v>0</v>
      </c>
      <c r="N116" s="388">
        <v>0</v>
      </c>
      <c r="O116" s="388">
        <v>0</v>
      </c>
      <c r="P116" s="389">
        <v>0</v>
      </c>
      <c r="Q116" s="314" t="s">
        <v>416</v>
      </c>
    </row>
    <row r="117" spans="1:17" s="305" customFormat="1" ht="31.5" x14ac:dyDescent="0.25">
      <c r="A117" s="382">
        <v>7</v>
      </c>
      <c r="B117" s="319">
        <v>541</v>
      </c>
      <c r="C117" s="383" t="s">
        <v>468</v>
      </c>
      <c r="D117" s="384">
        <v>4510</v>
      </c>
      <c r="E117" s="384" t="s">
        <v>409</v>
      </c>
      <c r="F117" s="526" t="s">
        <v>410</v>
      </c>
      <c r="G117" s="505"/>
      <c r="H117" s="309">
        <v>9100.0036600000003</v>
      </c>
      <c r="I117" s="309">
        <v>0</v>
      </c>
      <c r="J117" s="309">
        <v>251.49366000000001</v>
      </c>
      <c r="K117" s="309">
        <v>1068.51</v>
      </c>
      <c r="L117" s="387">
        <v>7780</v>
      </c>
      <c r="M117" s="388">
        <v>0</v>
      </c>
      <c r="N117" s="388">
        <v>0</v>
      </c>
      <c r="O117" s="388">
        <v>0</v>
      </c>
      <c r="P117" s="389">
        <v>0</v>
      </c>
      <c r="Q117" s="314" t="s">
        <v>416</v>
      </c>
    </row>
    <row r="118" spans="1:17" s="305" customFormat="1" ht="33.75" customHeight="1" x14ac:dyDescent="0.25">
      <c r="A118" s="382">
        <v>7</v>
      </c>
      <c r="B118" s="319">
        <v>543</v>
      </c>
      <c r="C118" s="383" t="s">
        <v>469</v>
      </c>
      <c r="D118" s="384">
        <v>4511</v>
      </c>
      <c r="E118" s="384" t="s">
        <v>409</v>
      </c>
      <c r="F118" s="526" t="s">
        <v>410</v>
      </c>
      <c r="G118" s="505"/>
      <c r="H118" s="309">
        <v>60158.89</v>
      </c>
      <c r="I118" s="309">
        <v>58.89</v>
      </c>
      <c r="J118" s="309">
        <v>0</v>
      </c>
      <c r="K118" s="309">
        <v>2300</v>
      </c>
      <c r="L118" s="387">
        <v>30000</v>
      </c>
      <c r="M118" s="388">
        <v>27800</v>
      </c>
      <c r="N118" s="388">
        <v>0</v>
      </c>
      <c r="O118" s="388">
        <v>0</v>
      </c>
      <c r="P118" s="389">
        <v>0</v>
      </c>
      <c r="Q118" s="314" t="s">
        <v>416</v>
      </c>
    </row>
    <row r="119" spans="1:17" s="305" customFormat="1" ht="33.75" customHeight="1" x14ac:dyDescent="0.25">
      <c r="A119" s="382">
        <v>7</v>
      </c>
      <c r="B119" s="319">
        <v>545</v>
      </c>
      <c r="C119" s="383" t="s">
        <v>470</v>
      </c>
      <c r="D119" s="384">
        <v>4512</v>
      </c>
      <c r="E119" s="384" t="s">
        <v>409</v>
      </c>
      <c r="F119" s="526" t="s">
        <v>410</v>
      </c>
      <c r="G119" s="505"/>
      <c r="H119" s="309">
        <v>6000.0020000000004</v>
      </c>
      <c r="I119" s="309">
        <v>0</v>
      </c>
      <c r="J119" s="309">
        <v>13.552</v>
      </c>
      <c r="K119" s="309">
        <v>2486.4499999999998</v>
      </c>
      <c r="L119" s="387">
        <v>3500</v>
      </c>
      <c r="M119" s="388">
        <v>0</v>
      </c>
      <c r="N119" s="388">
        <v>0</v>
      </c>
      <c r="O119" s="388">
        <v>0</v>
      </c>
      <c r="P119" s="389">
        <v>0</v>
      </c>
      <c r="Q119" s="314" t="s">
        <v>416</v>
      </c>
    </row>
    <row r="120" spans="1:17" s="305" customFormat="1" ht="24" customHeight="1" x14ac:dyDescent="0.25">
      <c r="A120" s="382">
        <v>7</v>
      </c>
      <c r="B120" s="319">
        <v>547</v>
      </c>
      <c r="C120" s="383" t="s">
        <v>471</v>
      </c>
      <c r="D120" s="384">
        <v>4151</v>
      </c>
      <c r="E120" s="384" t="s">
        <v>403</v>
      </c>
      <c r="F120" s="391">
        <v>61000</v>
      </c>
      <c r="G120" s="392" t="s">
        <v>450</v>
      </c>
      <c r="H120" s="309">
        <v>53679.69</v>
      </c>
      <c r="I120" s="309">
        <v>60</v>
      </c>
      <c r="J120" s="309">
        <v>1552</v>
      </c>
      <c r="K120" s="309">
        <v>10182.69</v>
      </c>
      <c r="L120" s="387">
        <v>41885</v>
      </c>
      <c r="M120" s="388">
        <v>0</v>
      </c>
      <c r="N120" s="388">
        <v>0</v>
      </c>
      <c r="O120" s="388">
        <v>0</v>
      </c>
      <c r="P120" s="389">
        <v>0</v>
      </c>
      <c r="Q120" s="314" t="s">
        <v>416</v>
      </c>
    </row>
    <row r="121" spans="1:17" s="305" customFormat="1" ht="24" customHeight="1" x14ac:dyDescent="0.25">
      <c r="A121" s="382">
        <v>7</v>
      </c>
      <c r="B121" s="319">
        <v>549</v>
      </c>
      <c r="C121" s="383" t="s">
        <v>472</v>
      </c>
      <c r="D121" s="384">
        <v>4519</v>
      </c>
      <c r="E121" s="384" t="s">
        <v>409</v>
      </c>
      <c r="F121" s="526" t="s">
        <v>410</v>
      </c>
      <c r="G121" s="505"/>
      <c r="H121" s="309">
        <v>25831.23</v>
      </c>
      <c r="I121" s="309">
        <v>0</v>
      </c>
      <c r="J121" s="309">
        <v>0</v>
      </c>
      <c r="K121" s="309">
        <v>831.23</v>
      </c>
      <c r="L121" s="387">
        <v>25000</v>
      </c>
      <c r="M121" s="388">
        <v>0</v>
      </c>
      <c r="N121" s="388">
        <v>0</v>
      </c>
      <c r="O121" s="388">
        <v>0</v>
      </c>
      <c r="P121" s="389">
        <v>0</v>
      </c>
      <c r="Q121" s="314" t="s">
        <v>416</v>
      </c>
    </row>
    <row r="122" spans="1:17" s="305" customFormat="1" ht="34.5" customHeight="1" x14ac:dyDescent="0.25">
      <c r="A122" s="382">
        <v>7</v>
      </c>
      <c r="B122" s="319">
        <v>551</v>
      </c>
      <c r="C122" s="383" t="s">
        <v>473</v>
      </c>
      <c r="D122" s="384">
        <v>4536</v>
      </c>
      <c r="E122" s="384" t="s">
        <v>474</v>
      </c>
      <c r="F122" s="391">
        <v>290000</v>
      </c>
      <c r="G122" s="392" t="s">
        <v>729</v>
      </c>
      <c r="H122" s="309">
        <v>257813.5851</v>
      </c>
      <c r="I122" s="309">
        <v>0</v>
      </c>
      <c r="J122" s="309">
        <v>23539.985099999998</v>
      </c>
      <c r="K122" s="309">
        <v>53773.599999999999</v>
      </c>
      <c r="L122" s="387">
        <v>20000</v>
      </c>
      <c r="M122" s="388">
        <v>95000</v>
      </c>
      <c r="N122" s="388">
        <v>65500</v>
      </c>
      <c r="O122" s="388">
        <v>0</v>
      </c>
      <c r="P122" s="389">
        <v>0</v>
      </c>
      <c r="Q122" s="314" t="s">
        <v>416</v>
      </c>
    </row>
    <row r="123" spans="1:17" s="305" customFormat="1" ht="24" customHeight="1" x14ac:dyDescent="0.25">
      <c r="A123" s="382">
        <v>7</v>
      </c>
      <c r="B123" s="319">
        <v>553</v>
      </c>
      <c r="C123" s="383" t="s">
        <v>475</v>
      </c>
      <c r="D123" s="384">
        <v>4551</v>
      </c>
      <c r="E123" s="384" t="s">
        <v>409</v>
      </c>
      <c r="F123" s="526" t="s">
        <v>410</v>
      </c>
      <c r="G123" s="505"/>
      <c r="H123" s="309">
        <v>21500</v>
      </c>
      <c r="I123" s="309">
        <v>0</v>
      </c>
      <c r="J123" s="309">
        <v>0</v>
      </c>
      <c r="K123" s="309">
        <v>1000</v>
      </c>
      <c r="L123" s="387">
        <v>7500</v>
      </c>
      <c r="M123" s="388">
        <v>13000</v>
      </c>
      <c r="N123" s="388">
        <v>0</v>
      </c>
      <c r="O123" s="388">
        <v>0</v>
      </c>
      <c r="P123" s="389">
        <v>0</v>
      </c>
      <c r="Q123" s="314" t="s">
        <v>416</v>
      </c>
    </row>
    <row r="124" spans="1:17" s="305" customFormat="1" ht="24" customHeight="1" x14ac:dyDescent="0.25">
      <c r="A124" s="382">
        <v>7</v>
      </c>
      <c r="B124" s="319">
        <v>555</v>
      </c>
      <c r="C124" s="383" t="s">
        <v>476</v>
      </c>
      <c r="D124" s="384">
        <v>4576</v>
      </c>
      <c r="E124" s="384" t="s">
        <v>409</v>
      </c>
      <c r="F124" s="526" t="s">
        <v>410</v>
      </c>
      <c r="G124" s="505"/>
      <c r="H124" s="309">
        <v>20500</v>
      </c>
      <c r="I124" s="309">
        <v>0</v>
      </c>
      <c r="J124" s="309">
        <v>0</v>
      </c>
      <c r="K124" s="309">
        <v>0</v>
      </c>
      <c r="L124" s="387">
        <v>500</v>
      </c>
      <c r="M124" s="388">
        <v>10000</v>
      </c>
      <c r="N124" s="388">
        <v>10000</v>
      </c>
      <c r="O124" s="388">
        <v>0</v>
      </c>
      <c r="P124" s="389">
        <v>0</v>
      </c>
      <c r="Q124" s="314" t="s">
        <v>416</v>
      </c>
    </row>
    <row r="125" spans="1:17" s="305" customFormat="1" ht="34.5" customHeight="1" x14ac:dyDescent="0.25">
      <c r="A125" s="382">
        <v>7</v>
      </c>
      <c r="B125" s="319">
        <v>557</v>
      </c>
      <c r="C125" s="383" t="s">
        <v>477</v>
      </c>
      <c r="D125" s="384">
        <v>4582</v>
      </c>
      <c r="E125" s="384" t="s">
        <v>409</v>
      </c>
      <c r="F125" s="526" t="s">
        <v>410</v>
      </c>
      <c r="G125" s="505"/>
      <c r="H125" s="309">
        <v>18170</v>
      </c>
      <c r="I125" s="309">
        <v>4170</v>
      </c>
      <c r="J125" s="309">
        <v>0</v>
      </c>
      <c r="K125" s="309">
        <v>150</v>
      </c>
      <c r="L125" s="387">
        <v>6850</v>
      </c>
      <c r="M125" s="388">
        <v>7000</v>
      </c>
      <c r="N125" s="388">
        <v>0</v>
      </c>
      <c r="O125" s="388">
        <v>0</v>
      </c>
      <c r="P125" s="389">
        <v>0</v>
      </c>
      <c r="Q125" s="314" t="s">
        <v>416</v>
      </c>
    </row>
    <row r="126" spans="1:17" s="305" customFormat="1" ht="24" customHeight="1" x14ac:dyDescent="0.25">
      <c r="A126" s="382">
        <v>7</v>
      </c>
      <c r="B126" s="319">
        <v>559</v>
      </c>
      <c r="C126" s="383" t="s">
        <v>478</v>
      </c>
      <c r="D126" s="384">
        <v>4588</v>
      </c>
      <c r="E126" s="384" t="s">
        <v>409</v>
      </c>
      <c r="F126" s="526" t="s">
        <v>410</v>
      </c>
      <c r="G126" s="505"/>
      <c r="H126" s="309">
        <v>36000</v>
      </c>
      <c r="I126" s="309">
        <v>0</v>
      </c>
      <c r="J126" s="309">
        <v>0</v>
      </c>
      <c r="K126" s="309">
        <v>1000</v>
      </c>
      <c r="L126" s="387">
        <v>10000</v>
      </c>
      <c r="M126" s="388">
        <v>25000</v>
      </c>
      <c r="N126" s="388">
        <v>0</v>
      </c>
      <c r="O126" s="388">
        <v>0</v>
      </c>
      <c r="P126" s="389">
        <v>0</v>
      </c>
      <c r="Q126" s="314" t="s">
        <v>416</v>
      </c>
    </row>
    <row r="127" spans="1:17" s="305" customFormat="1" ht="34.5" customHeight="1" x14ac:dyDescent="0.25">
      <c r="A127" s="382">
        <v>7</v>
      </c>
      <c r="B127" s="319">
        <v>561</v>
      </c>
      <c r="C127" s="383" t="s">
        <v>479</v>
      </c>
      <c r="D127" s="384">
        <v>4630</v>
      </c>
      <c r="E127" s="384" t="s">
        <v>409</v>
      </c>
      <c r="F127" s="526" t="s">
        <v>410</v>
      </c>
      <c r="G127" s="505"/>
      <c r="H127" s="309">
        <v>25999.9</v>
      </c>
      <c r="I127" s="309">
        <v>0</v>
      </c>
      <c r="J127" s="309">
        <v>0</v>
      </c>
      <c r="K127" s="309">
        <v>834.9</v>
      </c>
      <c r="L127" s="387">
        <v>1165</v>
      </c>
      <c r="M127" s="388">
        <v>13000</v>
      </c>
      <c r="N127" s="388">
        <v>11000</v>
      </c>
      <c r="O127" s="388">
        <v>0</v>
      </c>
      <c r="P127" s="389">
        <v>0</v>
      </c>
      <c r="Q127" s="314" t="s">
        <v>416</v>
      </c>
    </row>
    <row r="128" spans="1:17" s="305" customFormat="1" ht="24" customHeight="1" x14ac:dyDescent="0.25">
      <c r="A128" s="382">
        <v>7</v>
      </c>
      <c r="B128" s="319">
        <v>563</v>
      </c>
      <c r="C128" s="383" t="s">
        <v>480</v>
      </c>
      <c r="D128" s="384">
        <v>4641</v>
      </c>
      <c r="E128" s="384" t="s">
        <v>409</v>
      </c>
      <c r="F128" s="526" t="s">
        <v>410</v>
      </c>
      <c r="G128" s="505"/>
      <c r="H128" s="309">
        <v>10000</v>
      </c>
      <c r="I128" s="309">
        <v>0</v>
      </c>
      <c r="J128" s="309">
        <v>0</v>
      </c>
      <c r="K128" s="309">
        <v>1000</v>
      </c>
      <c r="L128" s="387">
        <v>9000</v>
      </c>
      <c r="M128" s="388">
        <v>0</v>
      </c>
      <c r="N128" s="388">
        <v>0</v>
      </c>
      <c r="O128" s="388">
        <v>0</v>
      </c>
      <c r="P128" s="389">
        <v>0</v>
      </c>
      <c r="Q128" s="314" t="s">
        <v>416</v>
      </c>
    </row>
    <row r="129" spans="1:17" s="305" customFormat="1" ht="24" customHeight="1" x14ac:dyDescent="0.25">
      <c r="A129" s="382">
        <v>7</v>
      </c>
      <c r="B129" s="319">
        <v>565</v>
      </c>
      <c r="C129" s="383" t="s">
        <v>481</v>
      </c>
      <c r="D129" s="384">
        <v>4642</v>
      </c>
      <c r="E129" s="384" t="s">
        <v>409</v>
      </c>
      <c r="F129" s="526" t="s">
        <v>410</v>
      </c>
      <c r="G129" s="505"/>
      <c r="H129" s="309">
        <v>26374.43</v>
      </c>
      <c r="I129" s="309">
        <v>24</v>
      </c>
      <c r="J129" s="309">
        <v>0</v>
      </c>
      <c r="K129" s="309">
        <v>11500.43</v>
      </c>
      <c r="L129" s="387">
        <v>14850</v>
      </c>
      <c r="M129" s="388">
        <v>0</v>
      </c>
      <c r="N129" s="388">
        <v>0</v>
      </c>
      <c r="O129" s="388">
        <v>0</v>
      </c>
      <c r="P129" s="389">
        <v>0</v>
      </c>
      <c r="Q129" s="314" t="s">
        <v>416</v>
      </c>
    </row>
    <row r="130" spans="1:17" s="305" customFormat="1" ht="24" customHeight="1" x14ac:dyDescent="0.25">
      <c r="A130" s="382">
        <v>7</v>
      </c>
      <c r="B130" s="319">
        <v>567</v>
      </c>
      <c r="C130" s="383" t="s">
        <v>482</v>
      </c>
      <c r="D130" s="384">
        <v>4644</v>
      </c>
      <c r="E130" s="384" t="s">
        <v>409</v>
      </c>
      <c r="F130" s="526" t="s">
        <v>410</v>
      </c>
      <c r="G130" s="505"/>
      <c r="H130" s="309">
        <v>20252.990000000002</v>
      </c>
      <c r="I130" s="309">
        <v>252.99</v>
      </c>
      <c r="J130" s="309">
        <v>0</v>
      </c>
      <c r="K130" s="309">
        <v>150</v>
      </c>
      <c r="L130" s="387">
        <v>19850</v>
      </c>
      <c r="M130" s="388">
        <v>0</v>
      </c>
      <c r="N130" s="388">
        <v>0</v>
      </c>
      <c r="O130" s="388">
        <v>0</v>
      </c>
      <c r="P130" s="389">
        <v>0</v>
      </c>
      <c r="Q130" s="314" t="s">
        <v>416</v>
      </c>
    </row>
    <row r="131" spans="1:17" s="305" customFormat="1" ht="24" customHeight="1" x14ac:dyDescent="0.25">
      <c r="A131" s="382">
        <v>7</v>
      </c>
      <c r="B131" s="319">
        <v>569</v>
      </c>
      <c r="C131" s="383" t="s">
        <v>484</v>
      </c>
      <c r="D131" s="384">
        <v>4647</v>
      </c>
      <c r="E131" s="384" t="s">
        <v>409</v>
      </c>
      <c r="F131" s="526" t="s">
        <v>410</v>
      </c>
      <c r="G131" s="505"/>
      <c r="H131" s="309">
        <v>14600.72</v>
      </c>
      <c r="I131" s="309">
        <v>0</v>
      </c>
      <c r="J131" s="309">
        <v>0</v>
      </c>
      <c r="K131" s="309">
        <v>401.72</v>
      </c>
      <c r="L131" s="387">
        <v>9699</v>
      </c>
      <c r="M131" s="388">
        <v>4500</v>
      </c>
      <c r="N131" s="388">
        <v>0</v>
      </c>
      <c r="O131" s="388">
        <v>0</v>
      </c>
      <c r="P131" s="389">
        <v>0</v>
      </c>
      <c r="Q131" s="314" t="s">
        <v>416</v>
      </c>
    </row>
    <row r="132" spans="1:17" s="305" customFormat="1" ht="24" customHeight="1" x14ac:dyDescent="0.25">
      <c r="A132" s="382">
        <v>7</v>
      </c>
      <c r="B132" s="319">
        <v>571</v>
      </c>
      <c r="C132" s="383" t="s">
        <v>485</v>
      </c>
      <c r="D132" s="384">
        <v>4651</v>
      </c>
      <c r="E132" s="384" t="s">
        <v>409</v>
      </c>
      <c r="F132" s="526" t="s">
        <v>410</v>
      </c>
      <c r="G132" s="505"/>
      <c r="H132" s="309">
        <v>2400</v>
      </c>
      <c r="I132" s="309">
        <v>0</v>
      </c>
      <c r="J132" s="309">
        <v>0</v>
      </c>
      <c r="K132" s="309">
        <v>400</v>
      </c>
      <c r="L132" s="387">
        <v>2000</v>
      </c>
      <c r="M132" s="388">
        <v>0</v>
      </c>
      <c r="N132" s="388">
        <v>0</v>
      </c>
      <c r="O132" s="388">
        <v>0</v>
      </c>
      <c r="P132" s="389">
        <v>0</v>
      </c>
      <c r="Q132" s="314" t="s">
        <v>416</v>
      </c>
    </row>
    <row r="133" spans="1:17" s="305" customFormat="1" ht="24" customHeight="1" x14ac:dyDescent="0.25">
      <c r="A133" s="382">
        <v>7</v>
      </c>
      <c r="B133" s="319">
        <v>573</v>
      </c>
      <c r="C133" s="383" t="s">
        <v>486</v>
      </c>
      <c r="D133" s="384">
        <v>4652</v>
      </c>
      <c r="E133" s="384" t="s">
        <v>409</v>
      </c>
      <c r="F133" s="526" t="s">
        <v>410</v>
      </c>
      <c r="G133" s="505"/>
      <c r="H133" s="309">
        <v>3300</v>
      </c>
      <c r="I133" s="309">
        <v>0</v>
      </c>
      <c r="J133" s="309">
        <v>0</v>
      </c>
      <c r="K133" s="309">
        <v>300</v>
      </c>
      <c r="L133" s="387">
        <v>3000</v>
      </c>
      <c r="M133" s="388">
        <v>0</v>
      </c>
      <c r="N133" s="388">
        <v>0</v>
      </c>
      <c r="O133" s="388">
        <v>0</v>
      </c>
      <c r="P133" s="389">
        <v>0</v>
      </c>
      <c r="Q133" s="314" t="s">
        <v>416</v>
      </c>
    </row>
    <row r="134" spans="1:17" s="305" customFormat="1" ht="24" customHeight="1" x14ac:dyDescent="0.25">
      <c r="A134" s="382">
        <v>7</v>
      </c>
      <c r="B134" s="319">
        <v>575</v>
      </c>
      <c r="C134" s="383" t="s">
        <v>487</v>
      </c>
      <c r="D134" s="384">
        <v>4656</v>
      </c>
      <c r="E134" s="384" t="s">
        <v>409</v>
      </c>
      <c r="F134" s="526" t="s">
        <v>410</v>
      </c>
      <c r="G134" s="505"/>
      <c r="H134" s="309">
        <v>4700</v>
      </c>
      <c r="I134" s="309">
        <v>0</v>
      </c>
      <c r="J134" s="309">
        <v>0</v>
      </c>
      <c r="K134" s="309">
        <v>1000</v>
      </c>
      <c r="L134" s="387">
        <v>3700</v>
      </c>
      <c r="M134" s="388">
        <v>0</v>
      </c>
      <c r="N134" s="388">
        <v>0</v>
      </c>
      <c r="O134" s="388">
        <v>0</v>
      </c>
      <c r="P134" s="389">
        <v>0</v>
      </c>
      <c r="Q134" s="314" t="s">
        <v>416</v>
      </c>
    </row>
    <row r="135" spans="1:17" s="305" customFormat="1" ht="24" customHeight="1" x14ac:dyDescent="0.25">
      <c r="A135" s="382">
        <v>7</v>
      </c>
      <c r="B135" s="319">
        <v>577</v>
      </c>
      <c r="C135" s="383" t="s">
        <v>488</v>
      </c>
      <c r="D135" s="384">
        <v>4658</v>
      </c>
      <c r="E135" s="384" t="s">
        <v>409</v>
      </c>
      <c r="F135" s="526" t="s">
        <v>410</v>
      </c>
      <c r="G135" s="505"/>
      <c r="H135" s="309">
        <v>15800</v>
      </c>
      <c r="I135" s="309">
        <v>0</v>
      </c>
      <c r="J135" s="309">
        <v>0</v>
      </c>
      <c r="K135" s="309">
        <v>800</v>
      </c>
      <c r="L135" s="387">
        <v>15000</v>
      </c>
      <c r="M135" s="388">
        <v>0</v>
      </c>
      <c r="N135" s="388">
        <v>0</v>
      </c>
      <c r="O135" s="388">
        <v>0</v>
      </c>
      <c r="P135" s="389">
        <v>0</v>
      </c>
      <c r="Q135" s="314" t="s">
        <v>416</v>
      </c>
    </row>
    <row r="136" spans="1:17" s="305" customFormat="1" ht="34.5" customHeight="1" x14ac:dyDescent="0.25">
      <c r="A136" s="382">
        <v>7</v>
      </c>
      <c r="B136" s="319">
        <v>579</v>
      </c>
      <c r="C136" s="383" t="s">
        <v>489</v>
      </c>
      <c r="D136" s="384">
        <v>4659</v>
      </c>
      <c r="E136" s="384" t="s">
        <v>409</v>
      </c>
      <c r="F136" s="526" t="s">
        <v>410</v>
      </c>
      <c r="G136" s="505"/>
      <c r="H136" s="309">
        <v>16784.7</v>
      </c>
      <c r="I136" s="309">
        <v>84.7</v>
      </c>
      <c r="J136" s="309">
        <v>0</v>
      </c>
      <c r="K136" s="309">
        <v>800</v>
      </c>
      <c r="L136" s="387">
        <v>15900</v>
      </c>
      <c r="M136" s="388">
        <v>0</v>
      </c>
      <c r="N136" s="388">
        <v>0</v>
      </c>
      <c r="O136" s="388">
        <v>0</v>
      </c>
      <c r="P136" s="389">
        <v>0</v>
      </c>
      <c r="Q136" s="314" t="s">
        <v>416</v>
      </c>
    </row>
    <row r="137" spans="1:17" s="305" customFormat="1" ht="21" x14ac:dyDescent="0.25">
      <c r="A137" s="382">
        <v>7</v>
      </c>
      <c r="B137" s="319">
        <v>581</v>
      </c>
      <c r="C137" s="383" t="s">
        <v>490</v>
      </c>
      <c r="D137" s="384">
        <v>4661</v>
      </c>
      <c r="E137" s="384" t="s">
        <v>409</v>
      </c>
      <c r="F137" s="526" t="s">
        <v>410</v>
      </c>
      <c r="G137" s="505"/>
      <c r="H137" s="309">
        <v>13000</v>
      </c>
      <c r="I137" s="309">
        <v>0</v>
      </c>
      <c r="J137" s="309">
        <v>0</v>
      </c>
      <c r="K137" s="309">
        <v>500</v>
      </c>
      <c r="L137" s="387">
        <v>12500</v>
      </c>
      <c r="M137" s="388">
        <v>0</v>
      </c>
      <c r="N137" s="388">
        <v>0</v>
      </c>
      <c r="O137" s="388">
        <v>0</v>
      </c>
      <c r="P137" s="389">
        <v>0</v>
      </c>
      <c r="Q137" s="314" t="s">
        <v>416</v>
      </c>
    </row>
    <row r="138" spans="1:17" s="305" customFormat="1" ht="33.75" customHeight="1" x14ac:dyDescent="0.25">
      <c r="A138" s="382">
        <v>7</v>
      </c>
      <c r="B138" s="319">
        <v>583</v>
      </c>
      <c r="C138" s="383" t="s">
        <v>491</v>
      </c>
      <c r="D138" s="384">
        <v>4662</v>
      </c>
      <c r="E138" s="384" t="s">
        <v>409</v>
      </c>
      <c r="F138" s="526" t="s">
        <v>410</v>
      </c>
      <c r="G138" s="505"/>
      <c r="H138" s="309">
        <v>19400.43</v>
      </c>
      <c r="I138" s="309">
        <v>1000</v>
      </c>
      <c r="J138" s="309">
        <v>0</v>
      </c>
      <c r="K138" s="309">
        <v>10000.43</v>
      </c>
      <c r="L138" s="387">
        <v>8400</v>
      </c>
      <c r="M138" s="388">
        <v>0</v>
      </c>
      <c r="N138" s="388">
        <v>0</v>
      </c>
      <c r="O138" s="388">
        <v>0</v>
      </c>
      <c r="P138" s="389">
        <v>0</v>
      </c>
      <c r="Q138" s="314" t="s">
        <v>416</v>
      </c>
    </row>
    <row r="139" spans="1:17" s="305" customFormat="1" ht="24" customHeight="1" x14ac:dyDescent="0.25">
      <c r="A139" s="382">
        <v>7</v>
      </c>
      <c r="B139" s="319">
        <v>585</v>
      </c>
      <c r="C139" s="383" t="s">
        <v>492</v>
      </c>
      <c r="D139" s="384">
        <v>4664</v>
      </c>
      <c r="E139" s="384" t="s">
        <v>409</v>
      </c>
      <c r="F139" s="526" t="s">
        <v>410</v>
      </c>
      <c r="G139" s="505"/>
      <c r="H139" s="309">
        <v>13500</v>
      </c>
      <c r="I139" s="309">
        <v>0</v>
      </c>
      <c r="J139" s="309">
        <v>0</v>
      </c>
      <c r="K139" s="309">
        <v>1000</v>
      </c>
      <c r="L139" s="387">
        <v>1000</v>
      </c>
      <c r="M139" s="388">
        <v>11500</v>
      </c>
      <c r="N139" s="388">
        <v>0</v>
      </c>
      <c r="O139" s="388">
        <v>0</v>
      </c>
      <c r="P139" s="389">
        <v>0</v>
      </c>
      <c r="Q139" s="314" t="s">
        <v>416</v>
      </c>
    </row>
    <row r="140" spans="1:17" s="305" customFormat="1" ht="24" customHeight="1" x14ac:dyDescent="0.25">
      <c r="A140" s="382"/>
      <c r="B140" s="319">
        <v>587</v>
      </c>
      <c r="C140" s="383" t="s">
        <v>740</v>
      </c>
      <c r="D140" s="384">
        <v>4667</v>
      </c>
      <c r="E140" s="384" t="s">
        <v>405</v>
      </c>
      <c r="F140" s="391">
        <v>60000</v>
      </c>
      <c r="G140" s="392" t="s">
        <v>723</v>
      </c>
      <c r="H140" s="393">
        <v>57637</v>
      </c>
      <c r="I140" s="309">
        <v>87</v>
      </c>
      <c r="J140" s="309">
        <v>0</v>
      </c>
      <c r="K140" s="309">
        <v>150</v>
      </c>
      <c r="L140" s="387">
        <v>4000</v>
      </c>
      <c r="M140" s="388">
        <v>20000</v>
      </c>
      <c r="N140" s="388">
        <v>33400</v>
      </c>
      <c r="O140" s="388">
        <v>0</v>
      </c>
      <c r="P140" s="389">
        <v>0</v>
      </c>
      <c r="Q140" s="314" t="s">
        <v>416</v>
      </c>
    </row>
    <row r="141" spans="1:17" s="305" customFormat="1" ht="24" customHeight="1" x14ac:dyDescent="0.25">
      <c r="A141" s="382"/>
      <c r="B141" s="319">
        <v>589</v>
      </c>
      <c r="C141" s="383" t="s">
        <v>741</v>
      </c>
      <c r="D141" s="384">
        <v>4669</v>
      </c>
      <c r="E141" s="384" t="s">
        <v>414</v>
      </c>
      <c r="F141" s="526" t="s">
        <v>416</v>
      </c>
      <c r="G141" s="505"/>
      <c r="H141" s="393">
        <v>2500</v>
      </c>
      <c r="I141" s="309">
        <v>0</v>
      </c>
      <c r="J141" s="309">
        <v>0</v>
      </c>
      <c r="K141" s="309">
        <v>300</v>
      </c>
      <c r="L141" s="387">
        <v>2200</v>
      </c>
      <c r="M141" s="388">
        <v>0</v>
      </c>
      <c r="N141" s="388">
        <v>0</v>
      </c>
      <c r="O141" s="388">
        <v>0</v>
      </c>
      <c r="P141" s="389">
        <v>0</v>
      </c>
      <c r="Q141" s="314" t="s">
        <v>416</v>
      </c>
    </row>
    <row r="142" spans="1:17" s="305" customFormat="1" ht="34.5" customHeight="1" x14ac:dyDescent="0.25">
      <c r="A142" s="382"/>
      <c r="B142" s="319">
        <v>591</v>
      </c>
      <c r="C142" s="383" t="s">
        <v>742</v>
      </c>
      <c r="D142" s="384">
        <v>4705</v>
      </c>
      <c r="E142" s="384" t="s">
        <v>405</v>
      </c>
      <c r="F142" s="391">
        <v>235000</v>
      </c>
      <c r="G142" s="392" t="s">
        <v>729</v>
      </c>
      <c r="H142" s="393">
        <v>231681</v>
      </c>
      <c r="I142" s="309">
        <v>0</v>
      </c>
      <c r="J142" s="309">
        <v>1681</v>
      </c>
      <c r="K142" s="309">
        <v>150</v>
      </c>
      <c r="L142" s="387">
        <v>3000</v>
      </c>
      <c r="M142" s="388">
        <v>50000</v>
      </c>
      <c r="N142" s="388">
        <v>176850</v>
      </c>
      <c r="O142" s="388">
        <v>0</v>
      </c>
      <c r="P142" s="389">
        <v>0</v>
      </c>
      <c r="Q142" s="304" t="s">
        <v>830</v>
      </c>
    </row>
    <row r="143" spans="1:17" s="305" customFormat="1" ht="24" customHeight="1" x14ac:dyDescent="0.25">
      <c r="A143" s="382"/>
      <c r="B143" s="319">
        <v>593</v>
      </c>
      <c r="C143" s="383" t="s">
        <v>743</v>
      </c>
      <c r="D143" s="384">
        <v>4704</v>
      </c>
      <c r="E143" s="384" t="s">
        <v>405</v>
      </c>
      <c r="F143" s="391">
        <v>65000</v>
      </c>
      <c r="G143" s="392" t="s">
        <v>723</v>
      </c>
      <c r="H143" s="393">
        <v>64550</v>
      </c>
      <c r="I143" s="309">
        <v>100</v>
      </c>
      <c r="J143" s="309">
        <v>0</v>
      </c>
      <c r="K143" s="309">
        <v>150</v>
      </c>
      <c r="L143" s="387">
        <v>4450</v>
      </c>
      <c r="M143" s="388">
        <v>20000</v>
      </c>
      <c r="N143" s="388">
        <v>39850</v>
      </c>
      <c r="O143" s="388">
        <v>0</v>
      </c>
      <c r="P143" s="389">
        <v>0</v>
      </c>
      <c r="Q143" s="314" t="s">
        <v>416</v>
      </c>
    </row>
    <row r="144" spans="1:17" s="305" customFormat="1" ht="34.5" customHeight="1" x14ac:dyDescent="0.25">
      <c r="A144" s="382"/>
      <c r="B144" s="319">
        <v>595</v>
      </c>
      <c r="C144" s="383" t="s">
        <v>744</v>
      </c>
      <c r="D144" s="384">
        <v>4706</v>
      </c>
      <c r="E144" s="384" t="s">
        <v>405</v>
      </c>
      <c r="F144" s="391">
        <v>350000</v>
      </c>
      <c r="G144" s="392" t="s">
        <v>704</v>
      </c>
      <c r="H144" s="393">
        <v>345843</v>
      </c>
      <c r="I144" s="309">
        <v>0</v>
      </c>
      <c r="J144" s="309">
        <v>843</v>
      </c>
      <c r="K144" s="309">
        <v>150</v>
      </c>
      <c r="L144" s="387">
        <v>3000</v>
      </c>
      <c r="M144" s="388">
        <v>3000</v>
      </c>
      <c r="N144" s="388">
        <v>100000</v>
      </c>
      <c r="O144" s="388">
        <v>238850</v>
      </c>
      <c r="P144" s="389">
        <v>0</v>
      </c>
      <c r="Q144" s="314" t="s">
        <v>416</v>
      </c>
    </row>
    <row r="145" spans="1:17" s="305" customFormat="1" ht="34.5" customHeight="1" x14ac:dyDescent="0.25">
      <c r="A145" s="382">
        <v>7</v>
      </c>
      <c r="B145" s="319">
        <v>597</v>
      </c>
      <c r="C145" s="383" t="s">
        <v>880</v>
      </c>
      <c r="D145" s="384">
        <v>5915</v>
      </c>
      <c r="E145" s="384" t="s">
        <v>403</v>
      </c>
      <c r="F145" s="391">
        <v>190000</v>
      </c>
      <c r="G145" s="392" t="s">
        <v>745</v>
      </c>
      <c r="H145" s="393">
        <v>190000</v>
      </c>
      <c r="I145" s="309">
        <v>0</v>
      </c>
      <c r="J145" s="309">
        <v>1510.08</v>
      </c>
      <c r="K145" s="309">
        <v>3008.92</v>
      </c>
      <c r="L145" s="387">
        <v>50000</v>
      </c>
      <c r="M145" s="388">
        <v>100000</v>
      </c>
      <c r="N145" s="388">
        <v>35481</v>
      </c>
      <c r="O145" s="388">
        <v>0</v>
      </c>
      <c r="P145" s="389">
        <v>0</v>
      </c>
      <c r="Q145" s="304" t="s">
        <v>416</v>
      </c>
    </row>
    <row r="146" spans="1:17" s="305" customFormat="1" ht="45" customHeight="1" x14ac:dyDescent="0.25">
      <c r="A146" s="394">
        <v>14</v>
      </c>
      <c r="B146" s="319">
        <v>599</v>
      </c>
      <c r="C146" s="383" t="s">
        <v>517</v>
      </c>
      <c r="D146" s="384">
        <v>4264</v>
      </c>
      <c r="E146" s="384" t="s">
        <v>405</v>
      </c>
      <c r="F146" s="391">
        <v>480000</v>
      </c>
      <c r="G146" s="392" t="s">
        <v>438</v>
      </c>
      <c r="H146" s="389">
        <v>480000</v>
      </c>
      <c r="I146" s="389">
        <v>0</v>
      </c>
      <c r="J146" s="389">
        <v>2323</v>
      </c>
      <c r="K146" s="389">
        <v>7872</v>
      </c>
      <c r="L146" s="387">
        <v>102000</v>
      </c>
      <c r="M146" s="388">
        <v>367805</v>
      </c>
      <c r="N146" s="388">
        <v>0</v>
      </c>
      <c r="O146" s="388">
        <v>0</v>
      </c>
      <c r="P146" s="389">
        <v>0</v>
      </c>
      <c r="Q146" s="304" t="s">
        <v>798</v>
      </c>
    </row>
    <row r="147" spans="1:17" s="305" customFormat="1" ht="57" customHeight="1" x14ac:dyDescent="0.25">
      <c r="A147" s="394">
        <v>14</v>
      </c>
      <c r="B147" s="319">
        <v>601</v>
      </c>
      <c r="C147" s="383" t="s">
        <v>799</v>
      </c>
      <c r="D147" s="384">
        <v>4719</v>
      </c>
      <c r="E147" s="384" t="s">
        <v>405</v>
      </c>
      <c r="F147" s="390">
        <v>55000</v>
      </c>
      <c r="G147" s="390" t="s">
        <v>704</v>
      </c>
      <c r="H147" s="309">
        <v>55000</v>
      </c>
      <c r="I147" s="389">
        <v>0</v>
      </c>
      <c r="J147" s="389">
        <v>0</v>
      </c>
      <c r="K147" s="389">
        <v>0</v>
      </c>
      <c r="L147" s="387">
        <v>36160</v>
      </c>
      <c r="M147" s="388">
        <v>0</v>
      </c>
      <c r="N147" s="388">
        <v>0</v>
      </c>
      <c r="O147" s="388">
        <v>0</v>
      </c>
      <c r="P147" s="389">
        <v>0</v>
      </c>
      <c r="Q147" s="304" t="s">
        <v>705</v>
      </c>
    </row>
    <row r="148" spans="1:17" s="305" customFormat="1" ht="15" x14ac:dyDescent="0.25">
      <c r="A148" s="394">
        <v>13</v>
      </c>
      <c r="B148" s="319">
        <v>603</v>
      </c>
      <c r="C148" s="383" t="s">
        <v>800</v>
      </c>
      <c r="D148" s="384">
        <v>4730</v>
      </c>
      <c r="E148" s="384" t="s">
        <v>405</v>
      </c>
      <c r="F148" s="526" t="s">
        <v>416</v>
      </c>
      <c r="G148" s="505"/>
      <c r="H148" s="309">
        <v>27000</v>
      </c>
      <c r="I148" s="309">
        <v>0</v>
      </c>
      <c r="J148" s="309">
        <v>0</v>
      </c>
      <c r="K148" s="309">
        <v>0</v>
      </c>
      <c r="L148" s="387">
        <v>27000</v>
      </c>
      <c r="M148" s="388">
        <v>0</v>
      </c>
      <c r="N148" s="388">
        <v>0</v>
      </c>
      <c r="O148" s="388">
        <v>0</v>
      </c>
      <c r="P148" s="389">
        <v>0</v>
      </c>
      <c r="Q148" s="304" t="s">
        <v>416</v>
      </c>
    </row>
    <row r="149" spans="1:17" s="305" customFormat="1" ht="34.5" customHeight="1" x14ac:dyDescent="0.25">
      <c r="A149" s="394">
        <v>13</v>
      </c>
      <c r="B149" s="319">
        <v>605</v>
      </c>
      <c r="C149" s="383" t="s">
        <v>494</v>
      </c>
      <c r="D149" s="384">
        <v>4102</v>
      </c>
      <c r="E149" s="384" t="s">
        <v>414</v>
      </c>
      <c r="F149" s="526" t="s">
        <v>410</v>
      </c>
      <c r="G149" s="505"/>
      <c r="H149" s="309">
        <v>25000</v>
      </c>
      <c r="I149" s="309">
        <v>0</v>
      </c>
      <c r="J149" s="309">
        <v>0</v>
      </c>
      <c r="K149" s="309">
        <v>0</v>
      </c>
      <c r="L149" s="387">
        <v>25000</v>
      </c>
      <c r="M149" s="388">
        <v>0</v>
      </c>
      <c r="N149" s="388">
        <v>0</v>
      </c>
      <c r="O149" s="388">
        <v>0</v>
      </c>
      <c r="P149" s="389">
        <v>0</v>
      </c>
      <c r="Q149" s="304" t="s">
        <v>687</v>
      </c>
    </row>
    <row r="150" spans="1:17" s="305" customFormat="1" ht="24" customHeight="1" x14ac:dyDescent="0.25">
      <c r="A150" s="394">
        <v>13</v>
      </c>
      <c r="B150" s="319">
        <v>607</v>
      </c>
      <c r="C150" s="383" t="s">
        <v>801</v>
      </c>
      <c r="D150" s="384">
        <v>4709</v>
      </c>
      <c r="E150" s="384" t="s">
        <v>414</v>
      </c>
      <c r="F150" s="526" t="s">
        <v>410</v>
      </c>
      <c r="G150" s="505"/>
      <c r="H150" s="309">
        <v>105904</v>
      </c>
      <c r="I150" s="309">
        <v>0</v>
      </c>
      <c r="J150" s="309">
        <v>0</v>
      </c>
      <c r="K150" s="309">
        <v>2800</v>
      </c>
      <c r="L150" s="387">
        <v>19000</v>
      </c>
      <c r="M150" s="388">
        <v>14104</v>
      </c>
      <c r="N150" s="388">
        <v>35000</v>
      </c>
      <c r="O150" s="388">
        <v>35000</v>
      </c>
      <c r="P150" s="389">
        <v>0</v>
      </c>
      <c r="Q150" s="304" t="s">
        <v>416</v>
      </c>
    </row>
    <row r="151" spans="1:17" s="305" customFormat="1" ht="57" customHeight="1" x14ac:dyDescent="0.25">
      <c r="A151" s="382">
        <v>7</v>
      </c>
      <c r="B151" s="319">
        <v>609</v>
      </c>
      <c r="C151" s="383" t="s">
        <v>746</v>
      </c>
      <c r="D151" s="384">
        <v>4729</v>
      </c>
      <c r="E151" s="384" t="s">
        <v>414</v>
      </c>
      <c r="F151" s="526" t="s">
        <v>416</v>
      </c>
      <c r="G151" s="505"/>
      <c r="H151" s="309">
        <v>411491</v>
      </c>
      <c r="I151" s="309">
        <v>2241</v>
      </c>
      <c r="J151" s="309">
        <v>0</v>
      </c>
      <c r="K151" s="309">
        <v>0</v>
      </c>
      <c r="L151" s="387">
        <v>135550</v>
      </c>
      <c r="M151" s="388">
        <v>188700</v>
      </c>
      <c r="N151" s="388">
        <v>75000</v>
      </c>
      <c r="O151" s="388">
        <v>10000</v>
      </c>
      <c r="P151" s="389">
        <v>0</v>
      </c>
      <c r="Q151" s="304" t="s">
        <v>747</v>
      </c>
    </row>
    <row r="152" spans="1:17" s="305" customFormat="1" ht="15" customHeight="1" x14ac:dyDescent="0.25">
      <c r="A152" s="394">
        <v>7</v>
      </c>
      <c r="B152" s="319"/>
      <c r="C152" s="395" t="s">
        <v>702</v>
      </c>
      <c r="D152" s="433"/>
      <c r="E152" s="433"/>
      <c r="F152" s="433"/>
      <c r="G152" s="433"/>
      <c r="H152" s="442"/>
      <c r="I152" s="359"/>
      <c r="J152" s="359"/>
      <c r="K152" s="359"/>
      <c r="L152" s="399"/>
      <c r="M152" s="359"/>
      <c r="N152" s="359"/>
      <c r="O152" s="359"/>
      <c r="P152" s="443"/>
      <c r="Q152" s="396"/>
    </row>
    <row r="153" spans="1:17" s="305" customFormat="1" ht="24" customHeight="1" x14ac:dyDescent="0.25">
      <c r="A153" s="394">
        <v>7</v>
      </c>
      <c r="B153" s="319"/>
      <c r="C153" s="395" t="s">
        <v>748</v>
      </c>
      <c r="D153" s="397">
        <v>4729</v>
      </c>
      <c r="E153" s="384" t="s">
        <v>414</v>
      </c>
      <c r="F153" s="526" t="s">
        <v>416</v>
      </c>
      <c r="G153" s="505"/>
      <c r="H153" s="398">
        <v>18495</v>
      </c>
      <c r="I153" s="398">
        <v>495</v>
      </c>
      <c r="J153" s="398">
        <v>0</v>
      </c>
      <c r="K153" s="398">
        <v>0</v>
      </c>
      <c r="L153" s="399">
        <v>18000</v>
      </c>
      <c r="M153" s="398">
        <v>0</v>
      </c>
      <c r="N153" s="398">
        <v>0</v>
      </c>
      <c r="O153" s="398">
        <v>0</v>
      </c>
      <c r="P153" s="398">
        <v>0</v>
      </c>
      <c r="Q153" s="396" t="s">
        <v>416</v>
      </c>
    </row>
    <row r="154" spans="1:17" s="305" customFormat="1" ht="24" customHeight="1" x14ac:dyDescent="0.25">
      <c r="A154" s="394">
        <v>7</v>
      </c>
      <c r="B154" s="319"/>
      <c r="C154" s="395" t="s">
        <v>749</v>
      </c>
      <c r="D154" s="397">
        <v>4729</v>
      </c>
      <c r="E154" s="384" t="s">
        <v>414</v>
      </c>
      <c r="F154" s="526" t="s">
        <v>416</v>
      </c>
      <c r="G154" s="505"/>
      <c r="H154" s="361">
        <v>2000</v>
      </c>
      <c r="I154" s="398">
        <v>0</v>
      </c>
      <c r="J154" s="398">
        <v>0</v>
      </c>
      <c r="K154" s="398">
        <v>0</v>
      </c>
      <c r="L154" s="399">
        <v>2000</v>
      </c>
      <c r="M154" s="398">
        <v>0</v>
      </c>
      <c r="N154" s="398">
        <v>0</v>
      </c>
      <c r="O154" s="398">
        <v>0</v>
      </c>
      <c r="P154" s="398">
        <v>0</v>
      </c>
      <c r="Q154" s="396" t="s">
        <v>416</v>
      </c>
    </row>
    <row r="155" spans="1:17" s="305" customFormat="1" ht="35.25" customHeight="1" x14ac:dyDescent="0.25">
      <c r="A155" s="394">
        <v>7</v>
      </c>
      <c r="B155" s="319"/>
      <c r="C155" s="395" t="s">
        <v>750</v>
      </c>
      <c r="D155" s="397">
        <v>4729</v>
      </c>
      <c r="E155" s="384" t="s">
        <v>414</v>
      </c>
      <c r="F155" s="526" t="s">
        <v>416</v>
      </c>
      <c r="G155" s="505"/>
      <c r="H155" s="361">
        <v>2500</v>
      </c>
      <c r="I155" s="398">
        <v>0</v>
      </c>
      <c r="J155" s="398">
        <v>0</v>
      </c>
      <c r="K155" s="398">
        <v>0</v>
      </c>
      <c r="L155" s="399">
        <v>500</v>
      </c>
      <c r="M155" s="398">
        <v>2000</v>
      </c>
      <c r="N155" s="398">
        <v>0</v>
      </c>
      <c r="O155" s="398">
        <v>0</v>
      </c>
      <c r="P155" s="398">
        <v>0</v>
      </c>
      <c r="Q155" s="396" t="s">
        <v>416</v>
      </c>
    </row>
    <row r="156" spans="1:17" s="305" customFormat="1" ht="35.25" customHeight="1" x14ac:dyDescent="0.25">
      <c r="A156" s="394">
        <v>7</v>
      </c>
      <c r="B156" s="319"/>
      <c r="C156" s="395" t="s">
        <v>751</v>
      </c>
      <c r="D156" s="397">
        <v>4729</v>
      </c>
      <c r="E156" s="384" t="s">
        <v>414</v>
      </c>
      <c r="F156" s="526" t="s">
        <v>416</v>
      </c>
      <c r="G156" s="505"/>
      <c r="H156" s="361">
        <v>2500</v>
      </c>
      <c r="I156" s="398">
        <v>0</v>
      </c>
      <c r="J156" s="398">
        <v>0</v>
      </c>
      <c r="K156" s="398">
        <v>0</v>
      </c>
      <c r="L156" s="399">
        <v>500</v>
      </c>
      <c r="M156" s="398">
        <v>2000</v>
      </c>
      <c r="N156" s="398">
        <v>0</v>
      </c>
      <c r="O156" s="398">
        <v>0</v>
      </c>
      <c r="P156" s="398">
        <v>0</v>
      </c>
      <c r="Q156" s="396" t="s">
        <v>416</v>
      </c>
    </row>
    <row r="157" spans="1:17" s="305" customFormat="1" ht="35.25" customHeight="1" x14ac:dyDescent="0.25">
      <c r="A157" s="394">
        <v>7</v>
      </c>
      <c r="B157" s="319"/>
      <c r="C157" s="395" t="s">
        <v>752</v>
      </c>
      <c r="D157" s="397">
        <v>4729</v>
      </c>
      <c r="E157" s="384" t="s">
        <v>414</v>
      </c>
      <c r="F157" s="526" t="s">
        <v>416</v>
      </c>
      <c r="G157" s="505"/>
      <c r="H157" s="361">
        <v>3000</v>
      </c>
      <c r="I157" s="398">
        <v>0</v>
      </c>
      <c r="J157" s="398">
        <v>0</v>
      </c>
      <c r="K157" s="398">
        <v>0</v>
      </c>
      <c r="L157" s="399">
        <v>3000</v>
      </c>
      <c r="M157" s="398">
        <v>0</v>
      </c>
      <c r="N157" s="398">
        <v>0</v>
      </c>
      <c r="O157" s="398">
        <v>0</v>
      </c>
      <c r="P157" s="398">
        <v>0</v>
      </c>
      <c r="Q157" s="396" t="s">
        <v>416</v>
      </c>
    </row>
    <row r="158" spans="1:17" s="305" customFormat="1" ht="35.25" customHeight="1" x14ac:dyDescent="0.25">
      <c r="A158" s="394">
        <v>7</v>
      </c>
      <c r="B158" s="319"/>
      <c r="C158" s="395" t="s">
        <v>753</v>
      </c>
      <c r="D158" s="397">
        <v>4729</v>
      </c>
      <c r="E158" s="384" t="s">
        <v>414</v>
      </c>
      <c r="F158" s="526" t="s">
        <v>416</v>
      </c>
      <c r="G158" s="505"/>
      <c r="H158" s="361">
        <v>12300</v>
      </c>
      <c r="I158" s="398">
        <v>300</v>
      </c>
      <c r="J158" s="398">
        <v>0</v>
      </c>
      <c r="K158" s="398">
        <v>0</v>
      </c>
      <c r="L158" s="399">
        <v>7000</v>
      </c>
      <c r="M158" s="398">
        <v>5000</v>
      </c>
      <c r="N158" s="398">
        <v>0</v>
      </c>
      <c r="O158" s="398">
        <v>0</v>
      </c>
      <c r="P158" s="398">
        <v>0</v>
      </c>
      <c r="Q158" s="396" t="s">
        <v>416</v>
      </c>
    </row>
    <row r="159" spans="1:17" s="305" customFormat="1" ht="24" customHeight="1" x14ac:dyDescent="0.25">
      <c r="A159" s="394"/>
      <c r="B159" s="319"/>
      <c r="C159" s="395" t="s">
        <v>754</v>
      </c>
      <c r="D159" s="397">
        <v>4729</v>
      </c>
      <c r="E159" s="384" t="s">
        <v>414</v>
      </c>
      <c r="F159" s="526" t="s">
        <v>416</v>
      </c>
      <c r="G159" s="505"/>
      <c r="H159" s="361">
        <v>2000</v>
      </c>
      <c r="I159" s="398">
        <v>0</v>
      </c>
      <c r="J159" s="398">
        <v>0</v>
      </c>
      <c r="K159" s="398">
        <v>0</v>
      </c>
      <c r="L159" s="399">
        <v>2000</v>
      </c>
      <c r="M159" s="398">
        <v>0</v>
      </c>
      <c r="N159" s="398">
        <v>0</v>
      </c>
      <c r="O159" s="398">
        <v>0</v>
      </c>
      <c r="P159" s="398">
        <v>0</v>
      </c>
      <c r="Q159" s="396" t="s">
        <v>416</v>
      </c>
    </row>
    <row r="160" spans="1:17" s="305" customFormat="1" ht="24" customHeight="1" x14ac:dyDescent="0.25">
      <c r="A160" s="394">
        <v>7</v>
      </c>
      <c r="B160" s="319"/>
      <c r="C160" s="395" t="s">
        <v>755</v>
      </c>
      <c r="D160" s="397">
        <v>4729</v>
      </c>
      <c r="E160" s="384" t="s">
        <v>414</v>
      </c>
      <c r="F160" s="526" t="s">
        <v>416</v>
      </c>
      <c r="G160" s="505"/>
      <c r="H160" s="361">
        <v>10000</v>
      </c>
      <c r="I160" s="398">
        <v>0</v>
      </c>
      <c r="J160" s="398">
        <v>0</v>
      </c>
      <c r="K160" s="398">
        <v>0</v>
      </c>
      <c r="L160" s="399">
        <v>3500</v>
      </c>
      <c r="M160" s="398">
        <v>3500</v>
      </c>
      <c r="N160" s="398">
        <v>3000</v>
      </c>
      <c r="O160" s="398">
        <v>0</v>
      </c>
      <c r="P160" s="398">
        <v>0</v>
      </c>
      <c r="Q160" s="396" t="s">
        <v>416</v>
      </c>
    </row>
    <row r="161" spans="1:17" s="305" customFormat="1" ht="24" customHeight="1" x14ac:dyDescent="0.25">
      <c r="A161" s="394">
        <v>7</v>
      </c>
      <c r="B161" s="319"/>
      <c r="C161" s="395" t="s">
        <v>756</v>
      </c>
      <c r="D161" s="397">
        <v>4729</v>
      </c>
      <c r="E161" s="384" t="s">
        <v>414</v>
      </c>
      <c r="F161" s="526" t="s">
        <v>416</v>
      </c>
      <c r="G161" s="505"/>
      <c r="H161" s="361">
        <v>3000</v>
      </c>
      <c r="I161" s="398">
        <v>0</v>
      </c>
      <c r="J161" s="398">
        <v>0</v>
      </c>
      <c r="K161" s="398">
        <v>0</v>
      </c>
      <c r="L161" s="399">
        <v>3000</v>
      </c>
      <c r="M161" s="398">
        <v>0</v>
      </c>
      <c r="N161" s="398">
        <v>0</v>
      </c>
      <c r="O161" s="398">
        <v>0</v>
      </c>
      <c r="P161" s="398">
        <v>0</v>
      </c>
      <c r="Q161" s="396" t="s">
        <v>416</v>
      </c>
    </row>
    <row r="162" spans="1:17" s="305" customFormat="1" ht="24" customHeight="1" x14ac:dyDescent="0.25">
      <c r="A162" s="394">
        <v>7</v>
      </c>
      <c r="B162" s="319"/>
      <c r="C162" s="395" t="s">
        <v>757</v>
      </c>
      <c r="D162" s="397">
        <v>4729</v>
      </c>
      <c r="E162" s="384" t="s">
        <v>414</v>
      </c>
      <c r="F162" s="526" t="s">
        <v>416</v>
      </c>
      <c r="G162" s="505"/>
      <c r="H162" s="361">
        <v>9000</v>
      </c>
      <c r="I162" s="398">
        <v>0</v>
      </c>
      <c r="J162" s="398">
        <v>0</v>
      </c>
      <c r="K162" s="398">
        <v>0</v>
      </c>
      <c r="L162" s="399">
        <v>1000</v>
      </c>
      <c r="M162" s="398">
        <v>4000</v>
      </c>
      <c r="N162" s="398">
        <v>4000</v>
      </c>
      <c r="O162" s="398">
        <v>0</v>
      </c>
      <c r="P162" s="398">
        <v>0</v>
      </c>
      <c r="Q162" s="396" t="s">
        <v>416</v>
      </c>
    </row>
    <row r="163" spans="1:17" s="305" customFormat="1" ht="24" customHeight="1" x14ac:dyDescent="0.25">
      <c r="A163" s="394">
        <v>7</v>
      </c>
      <c r="B163" s="319"/>
      <c r="C163" s="395" t="s">
        <v>758</v>
      </c>
      <c r="D163" s="397">
        <v>4729</v>
      </c>
      <c r="E163" s="384" t="s">
        <v>414</v>
      </c>
      <c r="F163" s="526" t="s">
        <v>416</v>
      </c>
      <c r="G163" s="505"/>
      <c r="H163" s="361">
        <v>6000</v>
      </c>
      <c r="I163" s="398">
        <v>0</v>
      </c>
      <c r="J163" s="398">
        <v>0</v>
      </c>
      <c r="K163" s="398">
        <v>0</v>
      </c>
      <c r="L163" s="399">
        <v>1000</v>
      </c>
      <c r="M163" s="398">
        <v>5000</v>
      </c>
      <c r="N163" s="398">
        <v>0</v>
      </c>
      <c r="O163" s="398">
        <v>0</v>
      </c>
      <c r="P163" s="398">
        <v>0</v>
      </c>
      <c r="Q163" s="396" t="s">
        <v>416</v>
      </c>
    </row>
    <row r="164" spans="1:17" s="305" customFormat="1" ht="35.25" customHeight="1" x14ac:dyDescent="0.25">
      <c r="A164" s="394">
        <v>7</v>
      </c>
      <c r="B164" s="319"/>
      <c r="C164" s="395" t="s">
        <v>759</v>
      </c>
      <c r="D164" s="397">
        <v>4729</v>
      </c>
      <c r="E164" s="384" t="s">
        <v>414</v>
      </c>
      <c r="F164" s="526" t="s">
        <v>416</v>
      </c>
      <c r="G164" s="505"/>
      <c r="H164" s="361">
        <v>4000</v>
      </c>
      <c r="I164" s="398">
        <v>0</v>
      </c>
      <c r="J164" s="398">
        <v>0</v>
      </c>
      <c r="K164" s="398">
        <v>0</v>
      </c>
      <c r="L164" s="399">
        <v>2000</v>
      </c>
      <c r="M164" s="398">
        <v>2000</v>
      </c>
      <c r="N164" s="398">
        <v>0</v>
      </c>
      <c r="O164" s="398">
        <v>0</v>
      </c>
      <c r="P164" s="398">
        <v>0</v>
      </c>
      <c r="Q164" s="396" t="s">
        <v>416</v>
      </c>
    </row>
    <row r="165" spans="1:17" s="305" customFormat="1" ht="24" customHeight="1" x14ac:dyDescent="0.25">
      <c r="A165" s="394">
        <v>7</v>
      </c>
      <c r="B165" s="319"/>
      <c r="C165" s="395" t="s">
        <v>760</v>
      </c>
      <c r="D165" s="397">
        <v>4729</v>
      </c>
      <c r="E165" s="384" t="s">
        <v>414</v>
      </c>
      <c r="F165" s="526" t="s">
        <v>416</v>
      </c>
      <c r="G165" s="505"/>
      <c r="H165" s="361">
        <v>21410</v>
      </c>
      <c r="I165" s="398">
        <v>410</v>
      </c>
      <c r="J165" s="398">
        <v>0</v>
      </c>
      <c r="K165" s="398">
        <v>0</v>
      </c>
      <c r="L165" s="399">
        <v>1000</v>
      </c>
      <c r="M165" s="398">
        <v>10000</v>
      </c>
      <c r="N165" s="398">
        <v>10000</v>
      </c>
      <c r="O165" s="398">
        <v>0</v>
      </c>
      <c r="P165" s="398">
        <v>0</v>
      </c>
      <c r="Q165" s="396" t="s">
        <v>416</v>
      </c>
    </row>
    <row r="166" spans="1:17" s="305" customFormat="1" ht="24" customHeight="1" x14ac:dyDescent="0.25">
      <c r="A166" s="394">
        <v>7</v>
      </c>
      <c r="B166" s="319"/>
      <c r="C166" s="395" t="s">
        <v>761</v>
      </c>
      <c r="D166" s="397">
        <v>4729</v>
      </c>
      <c r="E166" s="384" t="s">
        <v>414</v>
      </c>
      <c r="F166" s="526" t="s">
        <v>416</v>
      </c>
      <c r="G166" s="505"/>
      <c r="H166" s="361">
        <v>10000</v>
      </c>
      <c r="I166" s="398">
        <v>0</v>
      </c>
      <c r="J166" s="398">
        <v>0</v>
      </c>
      <c r="K166" s="398">
        <v>0</v>
      </c>
      <c r="L166" s="399">
        <v>10000</v>
      </c>
      <c r="M166" s="398">
        <v>0</v>
      </c>
      <c r="N166" s="398">
        <v>0</v>
      </c>
      <c r="O166" s="398">
        <v>0</v>
      </c>
      <c r="P166" s="398">
        <v>0</v>
      </c>
      <c r="Q166" s="396" t="s">
        <v>416</v>
      </c>
    </row>
    <row r="167" spans="1:17" s="305" customFormat="1" ht="24" customHeight="1" x14ac:dyDescent="0.25">
      <c r="A167" s="394">
        <v>7</v>
      </c>
      <c r="B167" s="319"/>
      <c r="C167" s="395" t="s">
        <v>762</v>
      </c>
      <c r="D167" s="397">
        <v>4729</v>
      </c>
      <c r="E167" s="384" t="s">
        <v>414</v>
      </c>
      <c r="F167" s="526" t="s">
        <v>416</v>
      </c>
      <c r="G167" s="505"/>
      <c r="H167" s="361">
        <v>4000</v>
      </c>
      <c r="I167" s="398">
        <v>0</v>
      </c>
      <c r="J167" s="398">
        <v>0</v>
      </c>
      <c r="K167" s="398">
        <v>0</v>
      </c>
      <c r="L167" s="399">
        <v>500</v>
      </c>
      <c r="M167" s="398">
        <v>3500</v>
      </c>
      <c r="N167" s="398">
        <v>0</v>
      </c>
      <c r="O167" s="398">
        <v>0</v>
      </c>
      <c r="P167" s="398">
        <v>0</v>
      </c>
      <c r="Q167" s="396" t="s">
        <v>416</v>
      </c>
    </row>
    <row r="168" spans="1:17" s="305" customFormat="1" ht="24" customHeight="1" x14ac:dyDescent="0.25">
      <c r="A168" s="394">
        <v>7</v>
      </c>
      <c r="B168" s="319"/>
      <c r="C168" s="395" t="s">
        <v>763</v>
      </c>
      <c r="D168" s="397">
        <v>4729</v>
      </c>
      <c r="E168" s="384" t="s">
        <v>414</v>
      </c>
      <c r="F168" s="526" t="s">
        <v>416</v>
      </c>
      <c r="G168" s="505"/>
      <c r="H168" s="361">
        <v>700</v>
      </c>
      <c r="I168" s="398">
        <v>0</v>
      </c>
      <c r="J168" s="398">
        <v>0</v>
      </c>
      <c r="K168" s="398">
        <v>0</v>
      </c>
      <c r="L168" s="399">
        <v>700</v>
      </c>
      <c r="M168" s="398">
        <v>0</v>
      </c>
      <c r="N168" s="398">
        <v>0</v>
      </c>
      <c r="O168" s="398">
        <v>0</v>
      </c>
      <c r="P168" s="398">
        <v>0</v>
      </c>
      <c r="Q168" s="396" t="s">
        <v>416</v>
      </c>
    </row>
    <row r="169" spans="1:17" s="305" customFormat="1" ht="24" customHeight="1" x14ac:dyDescent="0.25">
      <c r="A169" s="394">
        <v>7</v>
      </c>
      <c r="B169" s="319"/>
      <c r="C169" s="395" t="s">
        <v>764</v>
      </c>
      <c r="D169" s="397">
        <v>4729</v>
      </c>
      <c r="E169" s="384" t="s">
        <v>414</v>
      </c>
      <c r="F169" s="526" t="s">
        <v>416</v>
      </c>
      <c r="G169" s="505"/>
      <c r="H169" s="361">
        <v>21500</v>
      </c>
      <c r="I169" s="398">
        <v>0</v>
      </c>
      <c r="J169" s="398">
        <v>0</v>
      </c>
      <c r="K169" s="398">
        <v>0</v>
      </c>
      <c r="L169" s="399">
        <v>1500</v>
      </c>
      <c r="M169" s="398">
        <v>20000</v>
      </c>
      <c r="N169" s="398">
        <v>0</v>
      </c>
      <c r="O169" s="398">
        <v>0</v>
      </c>
      <c r="P169" s="398">
        <v>0</v>
      </c>
      <c r="Q169" s="396" t="s">
        <v>416</v>
      </c>
    </row>
    <row r="170" spans="1:17" s="305" customFormat="1" ht="24" customHeight="1" x14ac:dyDescent="0.25">
      <c r="A170" s="394">
        <v>7</v>
      </c>
      <c r="B170" s="319"/>
      <c r="C170" s="395" t="s">
        <v>765</v>
      </c>
      <c r="D170" s="397">
        <v>4729</v>
      </c>
      <c r="E170" s="384" t="s">
        <v>414</v>
      </c>
      <c r="F170" s="526" t="s">
        <v>416</v>
      </c>
      <c r="G170" s="505"/>
      <c r="H170" s="361">
        <v>19000</v>
      </c>
      <c r="I170" s="398">
        <v>0</v>
      </c>
      <c r="J170" s="398">
        <v>0</v>
      </c>
      <c r="K170" s="398">
        <v>0</v>
      </c>
      <c r="L170" s="399">
        <v>1000</v>
      </c>
      <c r="M170" s="398">
        <v>9000</v>
      </c>
      <c r="N170" s="398">
        <v>9000</v>
      </c>
      <c r="O170" s="398">
        <v>0</v>
      </c>
      <c r="P170" s="398">
        <v>0</v>
      </c>
      <c r="Q170" s="396" t="s">
        <v>416</v>
      </c>
    </row>
    <row r="171" spans="1:17" s="305" customFormat="1" ht="24" customHeight="1" x14ac:dyDescent="0.25">
      <c r="A171" s="394">
        <v>7</v>
      </c>
      <c r="B171" s="319"/>
      <c r="C171" s="395" t="s">
        <v>766</v>
      </c>
      <c r="D171" s="397">
        <v>4729</v>
      </c>
      <c r="E171" s="384" t="s">
        <v>414</v>
      </c>
      <c r="F171" s="526" t="s">
        <v>416</v>
      </c>
      <c r="G171" s="505"/>
      <c r="H171" s="361">
        <v>9300</v>
      </c>
      <c r="I171" s="398">
        <v>0</v>
      </c>
      <c r="J171" s="398">
        <v>0</v>
      </c>
      <c r="K171" s="398">
        <v>0</v>
      </c>
      <c r="L171" s="399">
        <v>500</v>
      </c>
      <c r="M171" s="398">
        <v>8800</v>
      </c>
      <c r="N171" s="398">
        <v>0</v>
      </c>
      <c r="O171" s="398">
        <v>0</v>
      </c>
      <c r="P171" s="398">
        <v>0</v>
      </c>
      <c r="Q171" s="396" t="s">
        <v>416</v>
      </c>
    </row>
    <row r="172" spans="1:17" s="305" customFormat="1" ht="24" customHeight="1" x14ac:dyDescent="0.25">
      <c r="A172" s="394">
        <v>7</v>
      </c>
      <c r="B172" s="319"/>
      <c r="C172" s="395" t="s">
        <v>767</v>
      </c>
      <c r="D172" s="397">
        <v>4729</v>
      </c>
      <c r="E172" s="384" t="s">
        <v>414</v>
      </c>
      <c r="F172" s="526" t="s">
        <v>416</v>
      </c>
      <c r="G172" s="505"/>
      <c r="H172" s="361">
        <v>4000</v>
      </c>
      <c r="I172" s="398">
        <v>0</v>
      </c>
      <c r="J172" s="398">
        <v>0</v>
      </c>
      <c r="K172" s="398">
        <v>0</v>
      </c>
      <c r="L172" s="399">
        <v>4000</v>
      </c>
      <c r="M172" s="398">
        <v>0</v>
      </c>
      <c r="N172" s="398">
        <v>0</v>
      </c>
      <c r="O172" s="398">
        <v>0</v>
      </c>
      <c r="P172" s="398">
        <v>0</v>
      </c>
      <c r="Q172" s="396" t="s">
        <v>416</v>
      </c>
    </row>
    <row r="173" spans="1:17" s="305" customFormat="1" ht="24" customHeight="1" x14ac:dyDescent="0.25">
      <c r="A173" s="394">
        <v>7</v>
      </c>
      <c r="B173" s="319"/>
      <c r="C173" s="395" t="s">
        <v>768</v>
      </c>
      <c r="D173" s="397">
        <v>4729</v>
      </c>
      <c r="E173" s="384" t="s">
        <v>414</v>
      </c>
      <c r="F173" s="526" t="s">
        <v>416</v>
      </c>
      <c r="G173" s="505"/>
      <c r="H173" s="361">
        <v>22350</v>
      </c>
      <c r="I173" s="398">
        <v>350</v>
      </c>
      <c r="J173" s="398">
        <v>0</v>
      </c>
      <c r="K173" s="398">
        <v>0</v>
      </c>
      <c r="L173" s="399">
        <v>2000</v>
      </c>
      <c r="M173" s="398">
        <v>10000</v>
      </c>
      <c r="N173" s="398">
        <v>10000</v>
      </c>
      <c r="O173" s="398">
        <v>0</v>
      </c>
      <c r="P173" s="398">
        <v>0</v>
      </c>
      <c r="Q173" s="396" t="s">
        <v>416</v>
      </c>
    </row>
    <row r="174" spans="1:17" s="305" customFormat="1" ht="24" customHeight="1" x14ac:dyDescent="0.25">
      <c r="A174" s="394">
        <v>7</v>
      </c>
      <c r="B174" s="319"/>
      <c r="C174" s="395" t="s">
        <v>769</v>
      </c>
      <c r="D174" s="397">
        <v>4729</v>
      </c>
      <c r="E174" s="384" t="s">
        <v>414</v>
      </c>
      <c r="F174" s="526" t="s">
        <v>416</v>
      </c>
      <c r="G174" s="505"/>
      <c r="H174" s="361">
        <v>22000</v>
      </c>
      <c r="I174" s="398">
        <v>0</v>
      </c>
      <c r="J174" s="398">
        <v>0</v>
      </c>
      <c r="K174" s="398">
        <v>0</v>
      </c>
      <c r="L174" s="399">
        <v>2000</v>
      </c>
      <c r="M174" s="398">
        <v>10000</v>
      </c>
      <c r="N174" s="398">
        <v>10000</v>
      </c>
      <c r="O174" s="398">
        <v>0</v>
      </c>
      <c r="P174" s="398">
        <v>0</v>
      </c>
      <c r="Q174" s="396" t="s">
        <v>416</v>
      </c>
    </row>
    <row r="175" spans="1:17" s="305" customFormat="1" ht="34.5" customHeight="1" x14ac:dyDescent="0.25">
      <c r="A175" s="394">
        <v>7</v>
      </c>
      <c r="B175" s="319"/>
      <c r="C175" s="395" t="s">
        <v>770</v>
      </c>
      <c r="D175" s="397">
        <v>4729</v>
      </c>
      <c r="E175" s="384" t="s">
        <v>414</v>
      </c>
      <c r="F175" s="526" t="s">
        <v>416</v>
      </c>
      <c r="G175" s="505"/>
      <c r="H175" s="361">
        <v>4000</v>
      </c>
      <c r="I175" s="398">
        <v>0</v>
      </c>
      <c r="J175" s="398">
        <v>0</v>
      </c>
      <c r="K175" s="398">
        <v>0</v>
      </c>
      <c r="L175" s="399">
        <v>4000</v>
      </c>
      <c r="M175" s="398">
        <v>0</v>
      </c>
      <c r="N175" s="398">
        <v>0</v>
      </c>
      <c r="O175" s="398">
        <v>0</v>
      </c>
      <c r="P175" s="398">
        <v>0</v>
      </c>
      <c r="Q175" s="396" t="s">
        <v>416</v>
      </c>
    </row>
    <row r="176" spans="1:17" s="305" customFormat="1" ht="24" customHeight="1" x14ac:dyDescent="0.25">
      <c r="A176" s="394">
        <v>7</v>
      </c>
      <c r="B176" s="319"/>
      <c r="C176" s="395" t="s">
        <v>771</v>
      </c>
      <c r="D176" s="397">
        <v>4729</v>
      </c>
      <c r="E176" s="384" t="s">
        <v>414</v>
      </c>
      <c r="F176" s="526" t="s">
        <v>416</v>
      </c>
      <c r="G176" s="505"/>
      <c r="H176" s="361">
        <v>9000</v>
      </c>
      <c r="I176" s="398">
        <v>0</v>
      </c>
      <c r="J176" s="398">
        <v>0</v>
      </c>
      <c r="K176" s="398">
        <v>0</v>
      </c>
      <c r="L176" s="399">
        <v>1000</v>
      </c>
      <c r="M176" s="398">
        <v>4000</v>
      </c>
      <c r="N176" s="398">
        <v>4000</v>
      </c>
      <c r="O176" s="398">
        <v>0</v>
      </c>
      <c r="P176" s="398">
        <v>0</v>
      </c>
      <c r="Q176" s="396" t="s">
        <v>416</v>
      </c>
    </row>
    <row r="177" spans="1:17" s="305" customFormat="1" ht="34.5" customHeight="1" x14ac:dyDescent="0.25">
      <c r="A177" s="394">
        <v>7</v>
      </c>
      <c r="B177" s="319"/>
      <c r="C177" s="395" t="s">
        <v>772</v>
      </c>
      <c r="D177" s="397">
        <v>4729</v>
      </c>
      <c r="E177" s="384" t="s">
        <v>414</v>
      </c>
      <c r="F177" s="526" t="s">
        <v>416</v>
      </c>
      <c r="G177" s="505"/>
      <c r="H177" s="361">
        <v>10000</v>
      </c>
      <c r="I177" s="398">
        <v>0</v>
      </c>
      <c r="J177" s="398">
        <v>0</v>
      </c>
      <c r="K177" s="398">
        <v>0</v>
      </c>
      <c r="L177" s="399">
        <v>10000</v>
      </c>
      <c r="M177" s="398">
        <v>0</v>
      </c>
      <c r="N177" s="398">
        <v>0</v>
      </c>
      <c r="O177" s="398">
        <v>0</v>
      </c>
      <c r="P177" s="398">
        <v>0</v>
      </c>
      <c r="Q177" s="396" t="s">
        <v>416</v>
      </c>
    </row>
    <row r="178" spans="1:17" s="305" customFormat="1" ht="24" customHeight="1" x14ac:dyDescent="0.25">
      <c r="A178" s="394">
        <v>7</v>
      </c>
      <c r="B178" s="319"/>
      <c r="C178" s="395" t="s">
        <v>773</v>
      </c>
      <c r="D178" s="397">
        <v>4729</v>
      </c>
      <c r="E178" s="384" t="s">
        <v>414</v>
      </c>
      <c r="F178" s="526" t="s">
        <v>416</v>
      </c>
      <c r="G178" s="505"/>
      <c r="H178" s="361">
        <v>14770</v>
      </c>
      <c r="I178" s="398">
        <v>270</v>
      </c>
      <c r="J178" s="398">
        <v>0</v>
      </c>
      <c r="K178" s="398">
        <v>0</v>
      </c>
      <c r="L178" s="399">
        <v>500</v>
      </c>
      <c r="M178" s="398">
        <v>7000</v>
      </c>
      <c r="N178" s="398">
        <v>7000</v>
      </c>
      <c r="O178" s="398">
        <v>0</v>
      </c>
      <c r="P178" s="398">
        <v>0</v>
      </c>
      <c r="Q178" s="396" t="s">
        <v>416</v>
      </c>
    </row>
    <row r="179" spans="1:17" s="305" customFormat="1" ht="34.5" customHeight="1" x14ac:dyDescent="0.25">
      <c r="A179" s="394">
        <v>7</v>
      </c>
      <c r="B179" s="319"/>
      <c r="C179" s="395" t="s">
        <v>774</v>
      </c>
      <c r="D179" s="397">
        <v>4729</v>
      </c>
      <c r="E179" s="384" t="s">
        <v>414</v>
      </c>
      <c r="F179" s="526" t="s">
        <v>416</v>
      </c>
      <c r="G179" s="505"/>
      <c r="H179" s="361">
        <v>11000</v>
      </c>
      <c r="I179" s="398">
        <v>0</v>
      </c>
      <c r="J179" s="398">
        <v>0</v>
      </c>
      <c r="K179" s="398">
        <v>0</v>
      </c>
      <c r="L179" s="399">
        <v>11000</v>
      </c>
      <c r="M179" s="398">
        <v>0</v>
      </c>
      <c r="N179" s="398">
        <v>0</v>
      </c>
      <c r="O179" s="398">
        <v>0</v>
      </c>
      <c r="P179" s="398">
        <v>0</v>
      </c>
      <c r="Q179" s="396" t="s">
        <v>416</v>
      </c>
    </row>
    <row r="180" spans="1:17" s="305" customFormat="1" ht="24" customHeight="1" x14ac:dyDescent="0.25">
      <c r="A180" s="394">
        <v>7</v>
      </c>
      <c r="B180" s="319"/>
      <c r="C180" s="395" t="s">
        <v>775</v>
      </c>
      <c r="D180" s="397">
        <v>4729</v>
      </c>
      <c r="E180" s="384" t="s">
        <v>414</v>
      </c>
      <c r="F180" s="526" t="s">
        <v>416</v>
      </c>
      <c r="G180" s="505"/>
      <c r="H180" s="361">
        <v>7380</v>
      </c>
      <c r="I180" s="398">
        <v>380</v>
      </c>
      <c r="J180" s="398">
        <v>0</v>
      </c>
      <c r="K180" s="398">
        <v>0</v>
      </c>
      <c r="L180" s="399">
        <v>500</v>
      </c>
      <c r="M180" s="398">
        <v>6500</v>
      </c>
      <c r="N180" s="398">
        <v>0</v>
      </c>
      <c r="O180" s="398">
        <v>0</v>
      </c>
      <c r="P180" s="398">
        <v>0</v>
      </c>
      <c r="Q180" s="396" t="s">
        <v>416</v>
      </c>
    </row>
    <row r="181" spans="1:17" s="305" customFormat="1" ht="24" customHeight="1" x14ac:dyDescent="0.25">
      <c r="A181" s="394">
        <v>7</v>
      </c>
      <c r="B181" s="319"/>
      <c r="C181" s="395" t="s">
        <v>776</v>
      </c>
      <c r="D181" s="397">
        <v>4729</v>
      </c>
      <c r="E181" s="384" t="s">
        <v>414</v>
      </c>
      <c r="F181" s="526" t="s">
        <v>416</v>
      </c>
      <c r="G181" s="505"/>
      <c r="H181" s="361">
        <v>11000</v>
      </c>
      <c r="I181" s="398">
        <v>0</v>
      </c>
      <c r="J181" s="398">
        <v>0</v>
      </c>
      <c r="K181" s="398">
        <v>0</v>
      </c>
      <c r="L181" s="399">
        <v>1000</v>
      </c>
      <c r="M181" s="398">
        <v>2000</v>
      </c>
      <c r="N181" s="398">
        <v>8000</v>
      </c>
      <c r="O181" s="398">
        <v>0</v>
      </c>
      <c r="P181" s="398">
        <v>0</v>
      </c>
      <c r="Q181" s="396" t="s">
        <v>416</v>
      </c>
    </row>
    <row r="182" spans="1:17" s="305" customFormat="1" ht="34.5" customHeight="1" x14ac:dyDescent="0.25">
      <c r="A182" s="394">
        <v>7</v>
      </c>
      <c r="B182" s="319"/>
      <c r="C182" s="395" t="s">
        <v>777</v>
      </c>
      <c r="D182" s="397">
        <v>4729</v>
      </c>
      <c r="E182" s="384" t="s">
        <v>414</v>
      </c>
      <c r="F182" s="526" t="s">
        <v>416</v>
      </c>
      <c r="G182" s="505"/>
      <c r="H182" s="361">
        <v>31000</v>
      </c>
      <c r="I182" s="398">
        <v>0</v>
      </c>
      <c r="J182" s="398">
        <v>0</v>
      </c>
      <c r="K182" s="398">
        <v>0</v>
      </c>
      <c r="L182" s="399">
        <v>1000</v>
      </c>
      <c r="M182" s="398">
        <v>10000</v>
      </c>
      <c r="N182" s="398">
        <v>10000</v>
      </c>
      <c r="O182" s="398">
        <v>10000</v>
      </c>
      <c r="P182" s="398">
        <v>0</v>
      </c>
      <c r="Q182" s="396" t="s">
        <v>416</v>
      </c>
    </row>
    <row r="183" spans="1:17" s="305" customFormat="1" ht="34.5" customHeight="1" x14ac:dyDescent="0.25">
      <c r="A183" s="394">
        <v>7</v>
      </c>
      <c r="B183" s="319"/>
      <c r="C183" s="395" t="s">
        <v>778</v>
      </c>
      <c r="D183" s="397">
        <v>4729</v>
      </c>
      <c r="E183" s="384" t="s">
        <v>414</v>
      </c>
      <c r="F183" s="526" t="s">
        <v>416</v>
      </c>
      <c r="G183" s="505"/>
      <c r="H183" s="361">
        <v>2000</v>
      </c>
      <c r="I183" s="398">
        <v>0</v>
      </c>
      <c r="J183" s="398">
        <v>0</v>
      </c>
      <c r="K183" s="398">
        <v>0</v>
      </c>
      <c r="L183" s="399">
        <v>2000</v>
      </c>
      <c r="M183" s="398">
        <v>0</v>
      </c>
      <c r="N183" s="398">
        <v>0</v>
      </c>
      <c r="O183" s="398">
        <v>0</v>
      </c>
      <c r="P183" s="398">
        <v>0</v>
      </c>
      <c r="Q183" s="396" t="s">
        <v>416</v>
      </c>
    </row>
    <row r="184" spans="1:17" s="305" customFormat="1" ht="34.5" customHeight="1" x14ac:dyDescent="0.25">
      <c r="A184" s="394">
        <v>7</v>
      </c>
      <c r="B184" s="319"/>
      <c r="C184" s="395" t="s">
        <v>779</v>
      </c>
      <c r="D184" s="397">
        <v>4729</v>
      </c>
      <c r="E184" s="384" t="s">
        <v>414</v>
      </c>
      <c r="F184" s="526" t="s">
        <v>416</v>
      </c>
      <c r="G184" s="505"/>
      <c r="H184" s="361">
        <v>6500</v>
      </c>
      <c r="I184" s="398">
        <v>0</v>
      </c>
      <c r="J184" s="398">
        <v>0</v>
      </c>
      <c r="K184" s="398">
        <v>0</v>
      </c>
      <c r="L184" s="399">
        <v>500</v>
      </c>
      <c r="M184" s="398">
        <v>6000</v>
      </c>
      <c r="N184" s="398">
        <v>0</v>
      </c>
      <c r="O184" s="398">
        <v>0</v>
      </c>
      <c r="P184" s="398">
        <v>0</v>
      </c>
      <c r="Q184" s="396" t="s">
        <v>416</v>
      </c>
    </row>
    <row r="185" spans="1:17" s="305" customFormat="1" ht="34.5" customHeight="1" x14ac:dyDescent="0.25">
      <c r="A185" s="394">
        <v>7</v>
      </c>
      <c r="B185" s="319"/>
      <c r="C185" s="395" t="s">
        <v>780</v>
      </c>
      <c r="D185" s="397">
        <v>4729</v>
      </c>
      <c r="E185" s="384" t="s">
        <v>414</v>
      </c>
      <c r="F185" s="526" t="s">
        <v>416</v>
      </c>
      <c r="G185" s="505"/>
      <c r="H185" s="361">
        <v>3686</v>
      </c>
      <c r="I185" s="398">
        <v>36</v>
      </c>
      <c r="J185" s="398">
        <v>0</v>
      </c>
      <c r="K185" s="398">
        <v>0</v>
      </c>
      <c r="L185" s="399">
        <v>400</v>
      </c>
      <c r="M185" s="398">
        <v>3250</v>
      </c>
      <c r="N185" s="398">
        <v>0</v>
      </c>
      <c r="O185" s="398">
        <v>0</v>
      </c>
      <c r="P185" s="398">
        <v>0</v>
      </c>
      <c r="Q185" s="396" t="s">
        <v>416</v>
      </c>
    </row>
    <row r="186" spans="1:17" s="305" customFormat="1" ht="24" customHeight="1" x14ac:dyDescent="0.25">
      <c r="A186" s="394">
        <v>7</v>
      </c>
      <c r="B186" s="319"/>
      <c r="C186" s="395" t="s">
        <v>781</v>
      </c>
      <c r="D186" s="397">
        <v>4729</v>
      </c>
      <c r="E186" s="384" t="s">
        <v>414</v>
      </c>
      <c r="F186" s="526" t="s">
        <v>416</v>
      </c>
      <c r="G186" s="505"/>
      <c r="H186" s="361">
        <v>1700</v>
      </c>
      <c r="I186" s="398">
        <v>0</v>
      </c>
      <c r="J186" s="398">
        <v>0</v>
      </c>
      <c r="K186" s="398">
        <v>0</v>
      </c>
      <c r="L186" s="399">
        <v>400</v>
      </c>
      <c r="M186" s="398">
        <v>1300</v>
      </c>
      <c r="N186" s="398">
        <v>0</v>
      </c>
      <c r="O186" s="398">
        <v>0</v>
      </c>
      <c r="P186" s="398">
        <v>0</v>
      </c>
      <c r="Q186" s="396" t="s">
        <v>416</v>
      </c>
    </row>
    <row r="187" spans="1:17" s="305" customFormat="1" ht="34.5" customHeight="1" x14ac:dyDescent="0.25">
      <c r="A187" s="394">
        <v>7</v>
      </c>
      <c r="B187" s="319"/>
      <c r="C187" s="395" t="s">
        <v>782</v>
      </c>
      <c r="D187" s="397">
        <v>4729</v>
      </c>
      <c r="E187" s="384" t="s">
        <v>414</v>
      </c>
      <c r="F187" s="526" t="s">
        <v>416</v>
      </c>
      <c r="G187" s="505"/>
      <c r="H187" s="361">
        <v>2000</v>
      </c>
      <c r="I187" s="398">
        <v>0</v>
      </c>
      <c r="J187" s="398">
        <v>0</v>
      </c>
      <c r="K187" s="398">
        <v>0</v>
      </c>
      <c r="L187" s="399">
        <v>400</v>
      </c>
      <c r="M187" s="398">
        <v>1600</v>
      </c>
      <c r="N187" s="398">
        <v>0</v>
      </c>
      <c r="O187" s="398">
        <v>0</v>
      </c>
      <c r="P187" s="398">
        <v>0</v>
      </c>
      <c r="Q187" s="396" t="s">
        <v>416</v>
      </c>
    </row>
    <row r="188" spans="1:17" s="305" customFormat="1" ht="34.5" customHeight="1" x14ac:dyDescent="0.25">
      <c r="A188" s="394">
        <v>7</v>
      </c>
      <c r="B188" s="319"/>
      <c r="C188" s="395" t="s">
        <v>783</v>
      </c>
      <c r="D188" s="397">
        <v>4729</v>
      </c>
      <c r="E188" s="384" t="s">
        <v>414</v>
      </c>
      <c r="F188" s="526" t="s">
        <v>416</v>
      </c>
      <c r="G188" s="505"/>
      <c r="H188" s="361">
        <v>1550</v>
      </c>
      <c r="I188" s="398">
        <v>0</v>
      </c>
      <c r="J188" s="398">
        <v>0</v>
      </c>
      <c r="K188" s="398">
        <v>0</v>
      </c>
      <c r="L188" s="399">
        <v>400</v>
      </c>
      <c r="M188" s="398">
        <v>1150</v>
      </c>
      <c r="N188" s="398">
        <v>0</v>
      </c>
      <c r="O188" s="398">
        <v>0</v>
      </c>
      <c r="P188" s="398">
        <v>0</v>
      </c>
      <c r="Q188" s="396" t="s">
        <v>416</v>
      </c>
    </row>
    <row r="189" spans="1:17" s="305" customFormat="1" ht="24" customHeight="1" x14ac:dyDescent="0.25">
      <c r="A189" s="394">
        <v>7</v>
      </c>
      <c r="B189" s="319"/>
      <c r="C189" s="395" t="s">
        <v>784</v>
      </c>
      <c r="D189" s="397">
        <v>4729</v>
      </c>
      <c r="E189" s="384" t="s">
        <v>414</v>
      </c>
      <c r="F189" s="526" t="s">
        <v>416</v>
      </c>
      <c r="G189" s="505"/>
      <c r="H189" s="361">
        <v>3300</v>
      </c>
      <c r="I189" s="398">
        <v>0</v>
      </c>
      <c r="J189" s="398">
        <v>0</v>
      </c>
      <c r="K189" s="398">
        <v>0</v>
      </c>
      <c r="L189" s="399">
        <v>300</v>
      </c>
      <c r="M189" s="398">
        <v>3000</v>
      </c>
      <c r="N189" s="398">
        <v>0</v>
      </c>
      <c r="O189" s="398">
        <v>0</v>
      </c>
      <c r="P189" s="398">
        <v>0</v>
      </c>
      <c r="Q189" s="396" t="s">
        <v>416</v>
      </c>
    </row>
    <row r="190" spans="1:17" s="305" customFormat="1" ht="34.5" customHeight="1" x14ac:dyDescent="0.25">
      <c r="A190" s="394">
        <v>7</v>
      </c>
      <c r="B190" s="319"/>
      <c r="C190" s="395" t="s">
        <v>785</v>
      </c>
      <c r="D190" s="397">
        <v>4729</v>
      </c>
      <c r="E190" s="384" t="s">
        <v>414</v>
      </c>
      <c r="F190" s="526" t="s">
        <v>416</v>
      </c>
      <c r="G190" s="505"/>
      <c r="H190" s="361">
        <v>4000</v>
      </c>
      <c r="I190" s="398">
        <v>0</v>
      </c>
      <c r="J190" s="398">
        <v>0</v>
      </c>
      <c r="K190" s="398">
        <v>0</v>
      </c>
      <c r="L190" s="399">
        <v>4000</v>
      </c>
      <c r="M190" s="398">
        <v>0</v>
      </c>
      <c r="N190" s="398">
        <v>0</v>
      </c>
      <c r="O190" s="398">
        <v>0</v>
      </c>
      <c r="P190" s="398">
        <v>0</v>
      </c>
      <c r="Q190" s="396" t="s">
        <v>416</v>
      </c>
    </row>
    <row r="191" spans="1:17" s="305" customFormat="1" ht="34.5" customHeight="1" x14ac:dyDescent="0.25">
      <c r="A191" s="394">
        <v>7</v>
      </c>
      <c r="B191" s="319"/>
      <c r="C191" s="395" t="s">
        <v>786</v>
      </c>
      <c r="D191" s="397">
        <v>4729</v>
      </c>
      <c r="E191" s="384" t="s">
        <v>414</v>
      </c>
      <c r="F191" s="526" t="s">
        <v>416</v>
      </c>
      <c r="G191" s="505"/>
      <c r="H191" s="361">
        <v>5500</v>
      </c>
      <c r="I191" s="398">
        <v>0</v>
      </c>
      <c r="J191" s="398">
        <v>0</v>
      </c>
      <c r="K191" s="398">
        <v>0</v>
      </c>
      <c r="L191" s="399">
        <v>5500</v>
      </c>
      <c r="M191" s="398">
        <v>0</v>
      </c>
      <c r="N191" s="398">
        <v>0</v>
      </c>
      <c r="O191" s="398">
        <v>0</v>
      </c>
      <c r="P191" s="398">
        <v>0</v>
      </c>
      <c r="Q191" s="396" t="s">
        <v>416</v>
      </c>
    </row>
    <row r="192" spans="1:17" s="305" customFormat="1" ht="34.5" customHeight="1" x14ac:dyDescent="0.25">
      <c r="A192" s="394">
        <v>7</v>
      </c>
      <c r="B192" s="319"/>
      <c r="C192" s="395" t="s">
        <v>787</v>
      </c>
      <c r="D192" s="397">
        <v>4729</v>
      </c>
      <c r="E192" s="384" t="s">
        <v>414</v>
      </c>
      <c r="F192" s="526" t="s">
        <v>416</v>
      </c>
      <c r="G192" s="505"/>
      <c r="H192" s="361">
        <v>2600</v>
      </c>
      <c r="I192" s="398">
        <v>0</v>
      </c>
      <c r="J192" s="398">
        <v>0</v>
      </c>
      <c r="K192" s="398">
        <v>0</v>
      </c>
      <c r="L192" s="399">
        <v>300</v>
      </c>
      <c r="M192" s="398">
        <v>2300</v>
      </c>
      <c r="N192" s="398">
        <v>0</v>
      </c>
      <c r="O192" s="398">
        <v>0</v>
      </c>
      <c r="P192" s="398">
        <v>0</v>
      </c>
      <c r="Q192" s="396" t="s">
        <v>416</v>
      </c>
    </row>
    <row r="193" spans="1:17" s="305" customFormat="1" ht="24" customHeight="1" x14ac:dyDescent="0.25">
      <c r="A193" s="394">
        <v>7</v>
      </c>
      <c r="B193" s="319"/>
      <c r="C193" s="395" t="s">
        <v>788</v>
      </c>
      <c r="D193" s="397">
        <v>4729</v>
      </c>
      <c r="E193" s="384" t="s">
        <v>414</v>
      </c>
      <c r="F193" s="526" t="s">
        <v>416</v>
      </c>
      <c r="G193" s="505"/>
      <c r="H193" s="361">
        <v>750</v>
      </c>
      <c r="I193" s="398">
        <v>0</v>
      </c>
      <c r="J193" s="398">
        <v>0</v>
      </c>
      <c r="K193" s="398">
        <v>0</v>
      </c>
      <c r="L193" s="399">
        <v>750</v>
      </c>
      <c r="M193" s="398">
        <v>0</v>
      </c>
      <c r="N193" s="398">
        <v>0</v>
      </c>
      <c r="O193" s="398">
        <v>0</v>
      </c>
      <c r="P193" s="398">
        <v>0</v>
      </c>
      <c r="Q193" s="396" t="s">
        <v>416</v>
      </c>
    </row>
    <row r="194" spans="1:17" s="305" customFormat="1" ht="24" customHeight="1" x14ac:dyDescent="0.25">
      <c r="A194" s="394">
        <v>7</v>
      </c>
      <c r="B194" s="319"/>
      <c r="C194" s="395" t="s">
        <v>789</v>
      </c>
      <c r="D194" s="397">
        <v>4729</v>
      </c>
      <c r="E194" s="384" t="s">
        <v>414</v>
      </c>
      <c r="F194" s="526" t="s">
        <v>416</v>
      </c>
      <c r="G194" s="505"/>
      <c r="H194" s="361">
        <v>2700</v>
      </c>
      <c r="I194" s="398">
        <v>0</v>
      </c>
      <c r="J194" s="398">
        <v>0</v>
      </c>
      <c r="K194" s="398">
        <v>0</v>
      </c>
      <c r="L194" s="399">
        <v>2700</v>
      </c>
      <c r="M194" s="398">
        <v>0</v>
      </c>
      <c r="N194" s="398">
        <v>0</v>
      </c>
      <c r="O194" s="398">
        <v>0</v>
      </c>
      <c r="P194" s="398">
        <v>0</v>
      </c>
      <c r="Q194" s="396" t="s">
        <v>416</v>
      </c>
    </row>
    <row r="195" spans="1:17" s="305" customFormat="1" ht="34.5" customHeight="1" x14ac:dyDescent="0.25">
      <c r="A195" s="394">
        <v>7</v>
      </c>
      <c r="B195" s="319"/>
      <c r="C195" s="395" t="s">
        <v>790</v>
      </c>
      <c r="D195" s="397">
        <v>4729</v>
      </c>
      <c r="E195" s="384" t="s">
        <v>414</v>
      </c>
      <c r="F195" s="526" t="s">
        <v>416</v>
      </c>
      <c r="G195" s="505"/>
      <c r="H195" s="361">
        <v>2300</v>
      </c>
      <c r="I195" s="398">
        <v>0</v>
      </c>
      <c r="J195" s="398">
        <v>0</v>
      </c>
      <c r="K195" s="398">
        <v>0</v>
      </c>
      <c r="L195" s="399">
        <v>2300</v>
      </c>
      <c r="M195" s="398">
        <v>0</v>
      </c>
      <c r="N195" s="398">
        <v>0</v>
      </c>
      <c r="O195" s="398">
        <v>0</v>
      </c>
      <c r="P195" s="398">
        <v>0</v>
      </c>
      <c r="Q195" s="396" t="s">
        <v>416</v>
      </c>
    </row>
    <row r="196" spans="1:17" s="305" customFormat="1" ht="24" customHeight="1" x14ac:dyDescent="0.25">
      <c r="A196" s="394">
        <v>7</v>
      </c>
      <c r="B196" s="319"/>
      <c r="C196" s="395" t="s">
        <v>791</v>
      </c>
      <c r="D196" s="397">
        <v>4729</v>
      </c>
      <c r="E196" s="384" t="s">
        <v>414</v>
      </c>
      <c r="F196" s="526" t="s">
        <v>416</v>
      </c>
      <c r="G196" s="505"/>
      <c r="H196" s="361">
        <v>6500</v>
      </c>
      <c r="I196" s="398">
        <v>0</v>
      </c>
      <c r="J196" s="398">
        <v>0</v>
      </c>
      <c r="K196" s="398">
        <v>0</v>
      </c>
      <c r="L196" s="399">
        <v>1000</v>
      </c>
      <c r="M196" s="398">
        <v>5500</v>
      </c>
      <c r="N196" s="398">
        <v>0</v>
      </c>
      <c r="O196" s="398">
        <v>0</v>
      </c>
      <c r="P196" s="398">
        <v>0</v>
      </c>
      <c r="Q196" s="396" t="s">
        <v>416</v>
      </c>
    </row>
    <row r="197" spans="1:17" s="305" customFormat="1" ht="24" customHeight="1" x14ac:dyDescent="0.25">
      <c r="A197" s="394">
        <v>7</v>
      </c>
      <c r="B197" s="319"/>
      <c r="C197" s="395" t="s">
        <v>792</v>
      </c>
      <c r="D197" s="397">
        <v>4729</v>
      </c>
      <c r="E197" s="384" t="s">
        <v>414</v>
      </c>
      <c r="F197" s="526" t="s">
        <v>416</v>
      </c>
      <c r="G197" s="505"/>
      <c r="H197" s="361">
        <v>5300</v>
      </c>
      <c r="I197" s="398">
        <v>0</v>
      </c>
      <c r="J197" s="398">
        <v>0</v>
      </c>
      <c r="K197" s="398">
        <v>0</v>
      </c>
      <c r="L197" s="399">
        <v>1000</v>
      </c>
      <c r="M197" s="398">
        <v>4300</v>
      </c>
      <c r="N197" s="398">
        <v>0</v>
      </c>
      <c r="O197" s="398">
        <v>0</v>
      </c>
      <c r="P197" s="398">
        <v>0</v>
      </c>
      <c r="Q197" s="396" t="s">
        <v>416</v>
      </c>
    </row>
    <row r="198" spans="1:17" s="305" customFormat="1" ht="24" customHeight="1" x14ac:dyDescent="0.25">
      <c r="A198" s="394">
        <v>7</v>
      </c>
      <c r="B198" s="319"/>
      <c r="C198" s="395" t="s">
        <v>793</v>
      </c>
      <c r="D198" s="397">
        <v>4729</v>
      </c>
      <c r="E198" s="384" t="s">
        <v>414</v>
      </c>
      <c r="F198" s="526" t="s">
        <v>416</v>
      </c>
      <c r="G198" s="505"/>
      <c r="H198" s="361">
        <v>6000</v>
      </c>
      <c r="I198" s="398">
        <v>0</v>
      </c>
      <c r="J198" s="398">
        <v>0</v>
      </c>
      <c r="K198" s="398">
        <v>0</v>
      </c>
      <c r="L198" s="399">
        <v>1000</v>
      </c>
      <c r="M198" s="398">
        <v>5000</v>
      </c>
      <c r="N198" s="398">
        <v>0</v>
      </c>
      <c r="O198" s="398">
        <v>0</v>
      </c>
      <c r="P198" s="398">
        <v>0</v>
      </c>
      <c r="Q198" s="396" t="s">
        <v>416</v>
      </c>
    </row>
    <row r="199" spans="1:17" s="305" customFormat="1" ht="24" customHeight="1" x14ac:dyDescent="0.25">
      <c r="A199" s="394">
        <v>7</v>
      </c>
      <c r="B199" s="319"/>
      <c r="C199" s="395" t="s">
        <v>794</v>
      </c>
      <c r="D199" s="397">
        <v>4729</v>
      </c>
      <c r="E199" s="384" t="s">
        <v>414</v>
      </c>
      <c r="F199" s="526" t="s">
        <v>416</v>
      </c>
      <c r="G199" s="505"/>
      <c r="H199" s="361">
        <v>900</v>
      </c>
      <c r="I199" s="398">
        <v>0</v>
      </c>
      <c r="J199" s="398">
        <v>0</v>
      </c>
      <c r="K199" s="398">
        <v>0</v>
      </c>
      <c r="L199" s="399">
        <v>900</v>
      </c>
      <c r="M199" s="398">
        <v>0</v>
      </c>
      <c r="N199" s="398">
        <v>0</v>
      </c>
      <c r="O199" s="398">
        <v>0</v>
      </c>
      <c r="P199" s="398">
        <v>0</v>
      </c>
      <c r="Q199" s="396" t="s">
        <v>416</v>
      </c>
    </row>
    <row r="200" spans="1:17" s="305" customFormat="1" ht="34.5" customHeight="1" x14ac:dyDescent="0.25">
      <c r="A200" s="394">
        <v>7</v>
      </c>
      <c r="B200" s="319"/>
      <c r="C200" s="395" t="s">
        <v>795</v>
      </c>
      <c r="D200" s="397">
        <v>4729</v>
      </c>
      <c r="E200" s="384" t="s">
        <v>414</v>
      </c>
      <c r="F200" s="526" t="s">
        <v>416</v>
      </c>
      <c r="G200" s="505"/>
      <c r="H200" s="361">
        <v>12000</v>
      </c>
      <c r="I200" s="398">
        <v>0</v>
      </c>
      <c r="J200" s="398">
        <v>0</v>
      </c>
      <c r="K200" s="398">
        <v>0</v>
      </c>
      <c r="L200" s="399">
        <v>12000</v>
      </c>
      <c r="M200" s="398">
        <v>0</v>
      </c>
      <c r="N200" s="398">
        <v>0</v>
      </c>
      <c r="O200" s="398">
        <v>0</v>
      </c>
      <c r="P200" s="398">
        <v>0</v>
      </c>
      <c r="Q200" s="396" t="s">
        <v>416</v>
      </c>
    </row>
    <row r="201" spans="1:17" s="305" customFormat="1" ht="24" customHeight="1" x14ac:dyDescent="0.25">
      <c r="A201" s="394">
        <v>7</v>
      </c>
      <c r="B201" s="319"/>
      <c r="C201" s="395" t="s">
        <v>796</v>
      </c>
      <c r="D201" s="397">
        <v>4729</v>
      </c>
      <c r="E201" s="384" t="s">
        <v>414</v>
      </c>
      <c r="F201" s="526" t="s">
        <v>416</v>
      </c>
      <c r="G201" s="505"/>
      <c r="H201" s="361">
        <v>15000</v>
      </c>
      <c r="I201" s="398">
        <v>0</v>
      </c>
      <c r="J201" s="398">
        <v>0</v>
      </c>
      <c r="K201" s="398">
        <v>0</v>
      </c>
      <c r="L201" s="399">
        <v>3000</v>
      </c>
      <c r="M201" s="398">
        <v>12000</v>
      </c>
      <c r="N201" s="398">
        <v>0</v>
      </c>
      <c r="O201" s="398">
        <v>0</v>
      </c>
      <c r="P201" s="398">
        <v>0</v>
      </c>
      <c r="Q201" s="396" t="s">
        <v>416</v>
      </c>
    </row>
    <row r="202" spans="1:17" s="305" customFormat="1" ht="24" customHeight="1" x14ac:dyDescent="0.25">
      <c r="A202" s="394">
        <v>7</v>
      </c>
      <c r="B202" s="319"/>
      <c r="C202" s="395" t="s">
        <v>797</v>
      </c>
      <c r="D202" s="397">
        <v>4729</v>
      </c>
      <c r="E202" s="384" t="s">
        <v>414</v>
      </c>
      <c r="F202" s="526" t="s">
        <v>416</v>
      </c>
      <c r="G202" s="505"/>
      <c r="H202" s="361">
        <v>20000</v>
      </c>
      <c r="I202" s="398">
        <v>0</v>
      </c>
      <c r="J202" s="398">
        <v>0</v>
      </c>
      <c r="K202" s="398">
        <v>0</v>
      </c>
      <c r="L202" s="399">
        <v>1000</v>
      </c>
      <c r="M202" s="398">
        <v>19000</v>
      </c>
      <c r="N202" s="398">
        <v>0</v>
      </c>
      <c r="O202" s="398">
        <v>0</v>
      </c>
      <c r="P202" s="398">
        <v>0</v>
      </c>
      <c r="Q202" s="396" t="s">
        <v>416</v>
      </c>
    </row>
    <row r="203" spans="1:17" s="305" customFormat="1" ht="15.75" customHeight="1" x14ac:dyDescent="0.25">
      <c r="A203" s="382"/>
      <c r="B203" s="311" t="s">
        <v>43</v>
      </c>
      <c r="C203" s="400"/>
      <c r="D203" s="343"/>
      <c r="E203" s="343"/>
      <c r="F203" s="355"/>
      <c r="G203" s="345"/>
      <c r="H203" s="401">
        <f>SUM(H87:H151)</f>
        <v>4186093.1231500003</v>
      </c>
      <c r="I203" s="401">
        <f t="shared" ref="I203:P203" si="9">SUM(I87:I151)</f>
        <v>12331.770000000002</v>
      </c>
      <c r="J203" s="401">
        <f t="shared" si="9"/>
        <v>124879.71314999998</v>
      </c>
      <c r="K203" s="401">
        <f t="shared" si="9"/>
        <v>362665.63999999996</v>
      </c>
      <c r="L203" s="401">
        <f t="shared" si="9"/>
        <v>1196428</v>
      </c>
      <c r="M203" s="401">
        <f t="shared" si="9"/>
        <v>1316078</v>
      </c>
      <c r="N203" s="401">
        <f t="shared" si="9"/>
        <v>844320</v>
      </c>
      <c r="O203" s="401">
        <f t="shared" si="9"/>
        <v>310550</v>
      </c>
      <c r="P203" s="401">
        <f t="shared" si="9"/>
        <v>0</v>
      </c>
      <c r="Q203" s="346"/>
    </row>
    <row r="204" spans="1:17" s="298" customFormat="1" ht="18" customHeight="1" x14ac:dyDescent="0.25">
      <c r="A204" s="349"/>
      <c r="B204" s="347" t="s">
        <v>44</v>
      </c>
      <c r="C204" s="294"/>
      <c r="D204" s="349"/>
      <c r="E204" s="349"/>
      <c r="F204" s="350"/>
      <c r="G204" s="351"/>
      <c r="H204" s="348"/>
      <c r="I204" s="348"/>
      <c r="J204" s="348"/>
      <c r="K204" s="348"/>
      <c r="L204" s="348"/>
      <c r="M204" s="348"/>
      <c r="N204" s="348"/>
      <c r="O204" s="348"/>
      <c r="P204" s="348"/>
      <c r="Q204" s="352"/>
    </row>
    <row r="205" spans="1:17" s="305" customFormat="1" ht="21" x14ac:dyDescent="0.25">
      <c r="A205" s="402">
        <v>7</v>
      </c>
      <c r="B205" s="319">
        <v>720</v>
      </c>
      <c r="C205" s="383" t="s">
        <v>495</v>
      </c>
      <c r="D205" s="384">
        <v>5100</v>
      </c>
      <c r="E205" s="384" t="s">
        <v>685</v>
      </c>
      <c r="F205" s="391">
        <v>120443</v>
      </c>
      <c r="G205" s="392" t="s">
        <v>802</v>
      </c>
      <c r="H205" s="309">
        <v>364386.94</v>
      </c>
      <c r="I205" s="309">
        <v>0</v>
      </c>
      <c r="J205" s="309">
        <v>163050</v>
      </c>
      <c r="K205" s="309">
        <v>61400.94</v>
      </c>
      <c r="L205" s="387">
        <v>19493</v>
      </c>
      <c r="M205" s="388">
        <v>19673</v>
      </c>
      <c r="N205" s="388">
        <v>19838</v>
      </c>
      <c r="O205" s="388">
        <v>19997</v>
      </c>
      <c r="P205" s="389">
        <v>60935</v>
      </c>
      <c r="Q205" s="314" t="s">
        <v>416</v>
      </c>
    </row>
    <row r="206" spans="1:17" s="305" customFormat="1" ht="24" customHeight="1" x14ac:dyDescent="0.25">
      <c r="A206" s="402">
        <v>7</v>
      </c>
      <c r="B206" s="319">
        <v>722</v>
      </c>
      <c r="C206" s="383" t="s">
        <v>496</v>
      </c>
      <c r="D206" s="384">
        <v>4215</v>
      </c>
      <c r="E206" s="384" t="s">
        <v>409</v>
      </c>
      <c r="F206" s="526" t="s">
        <v>410</v>
      </c>
      <c r="G206" s="505"/>
      <c r="H206" s="309">
        <v>134500.005</v>
      </c>
      <c r="I206" s="309">
        <v>0</v>
      </c>
      <c r="J206" s="309">
        <v>2389.145</v>
      </c>
      <c r="K206" s="309">
        <v>31110.86</v>
      </c>
      <c r="L206" s="387">
        <v>55500</v>
      </c>
      <c r="M206" s="388">
        <v>45500</v>
      </c>
      <c r="N206" s="388">
        <v>0</v>
      </c>
      <c r="O206" s="388">
        <v>0</v>
      </c>
      <c r="P206" s="389">
        <v>0</v>
      </c>
      <c r="Q206" s="314" t="s">
        <v>416</v>
      </c>
    </row>
    <row r="207" spans="1:17" s="305" customFormat="1" ht="34.5" customHeight="1" x14ac:dyDescent="0.25">
      <c r="A207" s="402">
        <v>7</v>
      </c>
      <c r="B207" s="319">
        <v>724</v>
      </c>
      <c r="C207" s="383" t="s">
        <v>497</v>
      </c>
      <c r="D207" s="384">
        <v>4298</v>
      </c>
      <c r="E207" s="384" t="s">
        <v>803</v>
      </c>
      <c r="F207" s="391">
        <v>50007</v>
      </c>
      <c r="G207" s="392" t="s">
        <v>804</v>
      </c>
      <c r="H207" s="309">
        <v>50006.722500000003</v>
      </c>
      <c r="I207" s="309">
        <v>1006.72</v>
      </c>
      <c r="J207" s="309">
        <v>15956.6325</v>
      </c>
      <c r="K207" s="309">
        <v>14543.37</v>
      </c>
      <c r="L207" s="387">
        <v>12500</v>
      </c>
      <c r="M207" s="388">
        <v>6000</v>
      </c>
      <c r="N207" s="388">
        <v>0</v>
      </c>
      <c r="O207" s="388">
        <v>0</v>
      </c>
      <c r="P207" s="389">
        <v>0</v>
      </c>
      <c r="Q207" s="304" t="s">
        <v>805</v>
      </c>
    </row>
    <row r="208" spans="1:17" s="305" customFormat="1" ht="34.5" customHeight="1" x14ac:dyDescent="0.25">
      <c r="A208" s="402">
        <v>7</v>
      </c>
      <c r="B208" s="319">
        <v>726</v>
      </c>
      <c r="C208" s="383" t="s">
        <v>498</v>
      </c>
      <c r="D208" s="384">
        <v>4349</v>
      </c>
      <c r="E208" s="384" t="s">
        <v>409</v>
      </c>
      <c r="F208" s="526" t="s">
        <v>410</v>
      </c>
      <c r="G208" s="505"/>
      <c r="H208" s="309">
        <v>130061.20259</v>
      </c>
      <c r="I208" s="309">
        <v>3811.2</v>
      </c>
      <c r="J208" s="309">
        <v>37750.73259</v>
      </c>
      <c r="K208" s="309">
        <v>73499.27</v>
      </c>
      <c r="L208" s="387">
        <v>15000</v>
      </c>
      <c r="M208" s="388">
        <v>0</v>
      </c>
      <c r="N208" s="388">
        <v>0</v>
      </c>
      <c r="O208" s="388">
        <v>0</v>
      </c>
      <c r="P208" s="389">
        <v>0</v>
      </c>
      <c r="Q208" s="314" t="s">
        <v>416</v>
      </c>
    </row>
    <row r="209" spans="1:17" s="305" customFormat="1" ht="24" customHeight="1" x14ac:dyDescent="0.25">
      <c r="A209" s="402">
        <v>7</v>
      </c>
      <c r="B209" s="319">
        <v>728</v>
      </c>
      <c r="C209" s="383" t="s">
        <v>499</v>
      </c>
      <c r="D209" s="384">
        <v>4408</v>
      </c>
      <c r="E209" s="384" t="s">
        <v>409</v>
      </c>
      <c r="F209" s="526" t="s">
        <v>410</v>
      </c>
      <c r="G209" s="505"/>
      <c r="H209" s="309">
        <v>88288.65</v>
      </c>
      <c r="I209" s="309">
        <v>21288.65</v>
      </c>
      <c r="J209" s="309">
        <v>2000</v>
      </c>
      <c r="K209" s="309">
        <v>2000</v>
      </c>
      <c r="L209" s="387">
        <v>53000</v>
      </c>
      <c r="M209" s="388">
        <v>10000</v>
      </c>
      <c r="N209" s="388">
        <v>0</v>
      </c>
      <c r="O209" s="388">
        <v>0</v>
      </c>
      <c r="P209" s="389">
        <v>0</v>
      </c>
      <c r="Q209" s="314" t="s">
        <v>416</v>
      </c>
    </row>
    <row r="210" spans="1:17" s="305" customFormat="1" ht="34.5" customHeight="1" x14ac:dyDescent="0.25">
      <c r="A210" s="402">
        <v>7</v>
      </c>
      <c r="B210" s="319">
        <v>730</v>
      </c>
      <c r="C210" s="383" t="s">
        <v>500</v>
      </c>
      <c r="D210" s="384">
        <v>4675</v>
      </c>
      <c r="E210" s="384" t="s">
        <v>409</v>
      </c>
      <c r="F210" s="526" t="s">
        <v>410</v>
      </c>
      <c r="G210" s="505"/>
      <c r="H210" s="309">
        <v>82092</v>
      </c>
      <c r="I210" s="309">
        <v>2092</v>
      </c>
      <c r="J210" s="309">
        <v>0</v>
      </c>
      <c r="K210" s="309">
        <v>40000</v>
      </c>
      <c r="L210" s="387">
        <v>40000</v>
      </c>
      <c r="M210" s="388">
        <v>0</v>
      </c>
      <c r="N210" s="388">
        <v>0</v>
      </c>
      <c r="O210" s="388">
        <v>0</v>
      </c>
      <c r="P210" s="389">
        <v>0</v>
      </c>
      <c r="Q210" s="314" t="s">
        <v>416</v>
      </c>
    </row>
    <row r="211" spans="1:17" s="305" customFormat="1" ht="24" customHeight="1" x14ac:dyDescent="0.25">
      <c r="A211" s="402">
        <v>7</v>
      </c>
      <c r="B211" s="319">
        <v>732</v>
      </c>
      <c r="C211" s="383" t="s">
        <v>806</v>
      </c>
      <c r="D211" s="384">
        <v>4677</v>
      </c>
      <c r="E211" s="384" t="s">
        <v>414</v>
      </c>
      <c r="F211" s="526" t="s">
        <v>410</v>
      </c>
      <c r="G211" s="505"/>
      <c r="H211" s="309">
        <v>23600</v>
      </c>
      <c r="I211" s="309">
        <v>600</v>
      </c>
      <c r="J211" s="309">
        <v>0</v>
      </c>
      <c r="K211" s="309">
        <v>13000</v>
      </c>
      <c r="L211" s="387">
        <v>10000</v>
      </c>
      <c r="M211" s="388">
        <v>0</v>
      </c>
      <c r="N211" s="388">
        <v>0</v>
      </c>
      <c r="O211" s="388">
        <v>0</v>
      </c>
      <c r="P211" s="389">
        <v>0</v>
      </c>
      <c r="Q211" s="314" t="s">
        <v>416</v>
      </c>
    </row>
    <row r="212" spans="1:17" s="305" customFormat="1" ht="24" customHeight="1" x14ac:dyDescent="0.25">
      <c r="A212" s="402">
        <v>7</v>
      </c>
      <c r="B212" s="319">
        <v>734</v>
      </c>
      <c r="C212" s="383" t="s">
        <v>807</v>
      </c>
      <c r="D212" s="384">
        <v>4238</v>
      </c>
      <c r="E212" s="384" t="s">
        <v>414</v>
      </c>
      <c r="F212" s="526" t="s">
        <v>410</v>
      </c>
      <c r="G212" s="505"/>
      <c r="H212" s="309">
        <v>102595</v>
      </c>
      <c r="I212" s="309">
        <v>100095</v>
      </c>
      <c r="J212" s="309">
        <v>0</v>
      </c>
      <c r="K212" s="309">
        <v>0</v>
      </c>
      <c r="L212" s="387">
        <v>2500</v>
      </c>
      <c r="M212" s="388">
        <v>0</v>
      </c>
      <c r="N212" s="388">
        <v>0</v>
      </c>
      <c r="O212" s="388">
        <v>0</v>
      </c>
      <c r="P212" s="389">
        <v>0</v>
      </c>
      <c r="Q212" s="314" t="s">
        <v>416</v>
      </c>
    </row>
    <row r="213" spans="1:17" s="305" customFormat="1" ht="24" customHeight="1" x14ac:dyDescent="0.25">
      <c r="A213" s="402">
        <v>7</v>
      </c>
      <c r="B213" s="319">
        <v>736</v>
      </c>
      <c r="C213" s="383" t="s">
        <v>501</v>
      </c>
      <c r="D213" s="384">
        <v>4682</v>
      </c>
      <c r="E213" s="384" t="s">
        <v>414</v>
      </c>
      <c r="F213" s="526" t="s">
        <v>410</v>
      </c>
      <c r="G213" s="505"/>
      <c r="H213" s="309">
        <v>5500</v>
      </c>
      <c r="I213" s="309">
        <v>0</v>
      </c>
      <c r="J213" s="309">
        <v>0</v>
      </c>
      <c r="K213" s="309">
        <v>1000</v>
      </c>
      <c r="L213" s="387">
        <v>4500</v>
      </c>
      <c r="M213" s="388">
        <v>0</v>
      </c>
      <c r="N213" s="388">
        <v>0</v>
      </c>
      <c r="O213" s="388">
        <v>0</v>
      </c>
      <c r="P213" s="389">
        <v>0</v>
      </c>
      <c r="Q213" s="314" t="s">
        <v>416</v>
      </c>
    </row>
    <row r="214" spans="1:17" s="305" customFormat="1" ht="24" customHeight="1" x14ac:dyDescent="0.25">
      <c r="A214" s="402">
        <v>7</v>
      </c>
      <c r="B214" s="319">
        <v>738</v>
      </c>
      <c r="C214" s="383" t="s">
        <v>502</v>
      </c>
      <c r="D214" s="384">
        <v>4683</v>
      </c>
      <c r="E214" s="384" t="s">
        <v>409</v>
      </c>
      <c r="F214" s="526" t="s">
        <v>410</v>
      </c>
      <c r="G214" s="505"/>
      <c r="H214" s="309">
        <v>20000</v>
      </c>
      <c r="I214" s="309">
        <v>0</v>
      </c>
      <c r="J214" s="309">
        <v>0</v>
      </c>
      <c r="K214" s="309">
        <v>2000</v>
      </c>
      <c r="L214" s="387">
        <v>18000</v>
      </c>
      <c r="M214" s="388">
        <v>0</v>
      </c>
      <c r="N214" s="388">
        <v>0</v>
      </c>
      <c r="O214" s="388">
        <v>0</v>
      </c>
      <c r="P214" s="389">
        <v>0</v>
      </c>
      <c r="Q214" s="314" t="s">
        <v>416</v>
      </c>
    </row>
    <row r="215" spans="1:17" s="305" customFormat="1" ht="24" customHeight="1" x14ac:dyDescent="0.25">
      <c r="A215" s="402">
        <v>7</v>
      </c>
      <c r="B215" s="319">
        <v>740</v>
      </c>
      <c r="C215" s="383" t="s">
        <v>503</v>
      </c>
      <c r="D215" s="384">
        <v>4686</v>
      </c>
      <c r="E215" s="384" t="s">
        <v>409</v>
      </c>
      <c r="F215" s="526" t="s">
        <v>410</v>
      </c>
      <c r="G215" s="505"/>
      <c r="H215" s="309">
        <v>15000</v>
      </c>
      <c r="I215" s="309">
        <v>0</v>
      </c>
      <c r="J215" s="309">
        <v>0</v>
      </c>
      <c r="K215" s="309">
        <v>600</v>
      </c>
      <c r="L215" s="387">
        <v>14400</v>
      </c>
      <c r="M215" s="388">
        <v>0</v>
      </c>
      <c r="N215" s="388">
        <v>0</v>
      </c>
      <c r="O215" s="388">
        <v>0</v>
      </c>
      <c r="P215" s="389">
        <v>0</v>
      </c>
      <c r="Q215" s="314" t="s">
        <v>416</v>
      </c>
    </row>
    <row r="216" spans="1:17" s="305" customFormat="1" ht="24" customHeight="1" x14ac:dyDescent="0.25">
      <c r="A216" s="402">
        <v>7</v>
      </c>
      <c r="B216" s="319">
        <v>742</v>
      </c>
      <c r="C216" s="383" t="s">
        <v>504</v>
      </c>
      <c r="D216" s="384">
        <v>4687</v>
      </c>
      <c r="E216" s="384" t="s">
        <v>409</v>
      </c>
      <c r="F216" s="526" t="s">
        <v>410</v>
      </c>
      <c r="G216" s="505"/>
      <c r="H216" s="309">
        <v>16500</v>
      </c>
      <c r="I216" s="309">
        <v>0</v>
      </c>
      <c r="J216" s="309">
        <v>0</v>
      </c>
      <c r="K216" s="309">
        <v>1500</v>
      </c>
      <c r="L216" s="387">
        <v>7500</v>
      </c>
      <c r="M216" s="388">
        <v>7500</v>
      </c>
      <c r="N216" s="388">
        <v>0</v>
      </c>
      <c r="O216" s="388">
        <v>0</v>
      </c>
      <c r="P216" s="389">
        <v>0</v>
      </c>
      <c r="Q216" s="314" t="s">
        <v>416</v>
      </c>
    </row>
    <row r="217" spans="1:17" s="305" customFormat="1" ht="34.5" customHeight="1" x14ac:dyDescent="0.25">
      <c r="A217" s="402">
        <v>7</v>
      </c>
      <c r="B217" s="319">
        <v>744</v>
      </c>
      <c r="C217" s="383" t="s">
        <v>505</v>
      </c>
      <c r="D217" s="384">
        <v>4688</v>
      </c>
      <c r="E217" s="384" t="s">
        <v>409</v>
      </c>
      <c r="F217" s="526" t="s">
        <v>410</v>
      </c>
      <c r="G217" s="505"/>
      <c r="H217" s="309">
        <v>2600</v>
      </c>
      <c r="I217" s="309">
        <v>100</v>
      </c>
      <c r="J217" s="309">
        <v>0</v>
      </c>
      <c r="K217" s="309">
        <v>0</v>
      </c>
      <c r="L217" s="387">
        <v>2500</v>
      </c>
      <c r="M217" s="388">
        <v>0</v>
      </c>
      <c r="N217" s="388">
        <v>0</v>
      </c>
      <c r="O217" s="388">
        <v>0</v>
      </c>
      <c r="P217" s="389">
        <v>0</v>
      </c>
      <c r="Q217" s="314" t="s">
        <v>416</v>
      </c>
    </row>
    <row r="218" spans="1:17" s="305" customFormat="1" ht="34.5" customHeight="1" x14ac:dyDescent="0.25">
      <c r="A218" s="394">
        <v>9</v>
      </c>
      <c r="B218" s="319">
        <v>746</v>
      </c>
      <c r="C218" s="383" t="s">
        <v>508</v>
      </c>
      <c r="D218" s="384">
        <v>5162</v>
      </c>
      <c r="E218" s="384" t="s">
        <v>414</v>
      </c>
      <c r="F218" s="526" t="s">
        <v>410</v>
      </c>
      <c r="G218" s="505"/>
      <c r="H218" s="309">
        <v>6300</v>
      </c>
      <c r="I218" s="309">
        <v>0</v>
      </c>
      <c r="J218" s="309">
        <v>0</v>
      </c>
      <c r="K218" s="309">
        <v>54036.14</v>
      </c>
      <c r="L218" s="387">
        <v>6300</v>
      </c>
      <c r="M218" s="388">
        <v>0</v>
      </c>
      <c r="N218" s="388">
        <v>0</v>
      </c>
      <c r="O218" s="388">
        <v>0</v>
      </c>
      <c r="P218" s="389">
        <v>0</v>
      </c>
      <c r="Q218" s="304" t="s">
        <v>687</v>
      </c>
    </row>
    <row r="219" spans="1:17" s="305" customFormat="1" ht="34.5" customHeight="1" x14ac:dyDescent="0.25">
      <c r="A219" s="394">
        <v>9</v>
      </c>
      <c r="B219" s="319">
        <v>747</v>
      </c>
      <c r="C219" s="383" t="s">
        <v>507</v>
      </c>
      <c r="D219" s="384">
        <v>5693</v>
      </c>
      <c r="E219" s="384" t="s">
        <v>414</v>
      </c>
      <c r="F219" s="526" t="s">
        <v>410</v>
      </c>
      <c r="G219" s="505"/>
      <c r="H219" s="309">
        <v>65000</v>
      </c>
      <c r="I219" s="309">
        <v>0</v>
      </c>
      <c r="J219" s="309">
        <v>0</v>
      </c>
      <c r="K219" s="309">
        <v>72571.95</v>
      </c>
      <c r="L219" s="387">
        <v>65000</v>
      </c>
      <c r="M219" s="388">
        <v>0</v>
      </c>
      <c r="N219" s="388">
        <v>0</v>
      </c>
      <c r="O219" s="388">
        <v>0</v>
      </c>
      <c r="P219" s="389">
        <v>0</v>
      </c>
      <c r="Q219" s="304" t="s">
        <v>687</v>
      </c>
    </row>
    <row r="220" spans="1:17" s="305" customFormat="1" ht="34.5" customHeight="1" x14ac:dyDescent="0.25">
      <c r="A220" s="394">
        <v>9</v>
      </c>
      <c r="B220" s="319">
        <v>748</v>
      </c>
      <c r="C220" s="383" t="s">
        <v>506</v>
      </c>
      <c r="D220" s="384">
        <v>5912</v>
      </c>
      <c r="E220" s="384" t="s">
        <v>414</v>
      </c>
      <c r="F220" s="526" t="s">
        <v>410</v>
      </c>
      <c r="G220" s="505"/>
      <c r="H220" s="309">
        <v>68697</v>
      </c>
      <c r="I220" s="309">
        <v>0</v>
      </c>
      <c r="J220" s="309">
        <v>0</v>
      </c>
      <c r="K220" s="309">
        <v>65000</v>
      </c>
      <c r="L220" s="387">
        <v>68697</v>
      </c>
      <c r="M220" s="388">
        <v>75000</v>
      </c>
      <c r="N220" s="388">
        <v>75000</v>
      </c>
      <c r="O220" s="388">
        <v>75000</v>
      </c>
      <c r="P220" s="389">
        <v>0</v>
      </c>
      <c r="Q220" s="304" t="s">
        <v>687</v>
      </c>
    </row>
    <row r="221" spans="1:17" s="305" customFormat="1" ht="57" customHeight="1" x14ac:dyDescent="0.25">
      <c r="A221" s="402">
        <v>7</v>
      </c>
      <c r="B221" s="319">
        <v>749</v>
      </c>
      <c r="C221" s="383" t="s">
        <v>808</v>
      </c>
      <c r="D221" s="384">
        <v>4751</v>
      </c>
      <c r="E221" s="384" t="s">
        <v>414</v>
      </c>
      <c r="F221" s="526" t="s">
        <v>410</v>
      </c>
      <c r="G221" s="505"/>
      <c r="H221" s="389">
        <v>285422</v>
      </c>
      <c r="I221" s="389">
        <v>3877</v>
      </c>
      <c r="J221" s="389">
        <v>0</v>
      </c>
      <c r="K221" s="389">
        <v>0</v>
      </c>
      <c r="L221" s="387">
        <v>146845</v>
      </c>
      <c r="M221" s="388">
        <v>106700</v>
      </c>
      <c r="N221" s="388">
        <v>28000</v>
      </c>
      <c r="O221" s="388">
        <v>0</v>
      </c>
      <c r="P221" s="389">
        <v>0</v>
      </c>
      <c r="Q221" s="304" t="s">
        <v>809</v>
      </c>
    </row>
    <row r="222" spans="1:17" s="305" customFormat="1" ht="15" customHeight="1" x14ac:dyDescent="0.25">
      <c r="A222" s="382"/>
      <c r="B222" s="319"/>
      <c r="C222" s="360" t="s">
        <v>702</v>
      </c>
      <c r="D222" s="359"/>
      <c r="E222" s="359"/>
      <c r="F222" s="359"/>
      <c r="G222" s="359"/>
      <c r="H222" s="359"/>
      <c r="I222" s="359"/>
      <c r="J222" s="359"/>
      <c r="K222" s="359"/>
      <c r="L222" s="399"/>
      <c r="M222" s="359"/>
      <c r="N222" s="359"/>
      <c r="O222" s="359"/>
      <c r="P222" s="359"/>
      <c r="Q222" s="396"/>
    </row>
    <row r="223" spans="1:17" s="305" customFormat="1" ht="24" customHeight="1" x14ac:dyDescent="0.25">
      <c r="A223" s="402">
        <v>7</v>
      </c>
      <c r="B223" s="319"/>
      <c r="C223" s="395" t="s">
        <v>810</v>
      </c>
      <c r="D223" s="397">
        <v>4751</v>
      </c>
      <c r="E223" s="384" t="s">
        <v>414</v>
      </c>
      <c r="F223" s="526" t="s">
        <v>416</v>
      </c>
      <c r="G223" s="505"/>
      <c r="H223" s="389">
        <v>7000</v>
      </c>
      <c r="I223" s="398">
        <v>0</v>
      </c>
      <c r="J223" s="403">
        <v>0</v>
      </c>
      <c r="K223" s="403">
        <v>0</v>
      </c>
      <c r="L223" s="399">
        <v>7000</v>
      </c>
      <c r="M223" s="398">
        <v>0</v>
      </c>
      <c r="N223" s="398">
        <v>0</v>
      </c>
      <c r="O223" s="398">
        <v>0</v>
      </c>
      <c r="P223" s="398">
        <v>0</v>
      </c>
      <c r="Q223" s="396" t="s">
        <v>416</v>
      </c>
    </row>
    <row r="224" spans="1:17" s="305" customFormat="1" ht="24" customHeight="1" x14ac:dyDescent="0.25">
      <c r="A224" s="402">
        <v>7</v>
      </c>
      <c r="B224" s="319"/>
      <c r="C224" s="395" t="s">
        <v>811</v>
      </c>
      <c r="D224" s="397">
        <v>4751</v>
      </c>
      <c r="E224" s="384" t="s">
        <v>414</v>
      </c>
      <c r="F224" s="526" t="s">
        <v>416</v>
      </c>
      <c r="G224" s="505"/>
      <c r="H224" s="389">
        <v>4000</v>
      </c>
      <c r="I224" s="398">
        <v>0</v>
      </c>
      <c r="J224" s="403">
        <v>0</v>
      </c>
      <c r="K224" s="403">
        <v>0</v>
      </c>
      <c r="L224" s="399">
        <v>4000</v>
      </c>
      <c r="M224" s="398">
        <v>0</v>
      </c>
      <c r="N224" s="398">
        <v>0</v>
      </c>
      <c r="O224" s="398">
        <v>0</v>
      </c>
      <c r="P224" s="398">
        <v>0</v>
      </c>
      <c r="Q224" s="396" t="s">
        <v>416</v>
      </c>
    </row>
    <row r="225" spans="1:17" s="305" customFormat="1" ht="24" customHeight="1" x14ac:dyDescent="0.25">
      <c r="A225" s="402">
        <v>7</v>
      </c>
      <c r="B225" s="319"/>
      <c r="C225" s="395" t="s">
        <v>812</v>
      </c>
      <c r="D225" s="397">
        <v>4751</v>
      </c>
      <c r="E225" s="384" t="s">
        <v>414</v>
      </c>
      <c r="F225" s="526" t="s">
        <v>416</v>
      </c>
      <c r="G225" s="505"/>
      <c r="H225" s="389">
        <v>5000</v>
      </c>
      <c r="I225" s="398">
        <v>0</v>
      </c>
      <c r="J225" s="403">
        <v>0</v>
      </c>
      <c r="K225" s="403">
        <v>0</v>
      </c>
      <c r="L225" s="399">
        <v>500</v>
      </c>
      <c r="M225" s="398">
        <v>4500</v>
      </c>
      <c r="N225" s="398">
        <v>0</v>
      </c>
      <c r="O225" s="398">
        <v>0</v>
      </c>
      <c r="P225" s="398">
        <v>0</v>
      </c>
      <c r="Q225" s="396" t="s">
        <v>416</v>
      </c>
    </row>
    <row r="226" spans="1:17" s="305" customFormat="1" ht="24" customHeight="1" x14ac:dyDescent="0.25">
      <c r="A226" s="402">
        <v>7</v>
      </c>
      <c r="B226" s="319"/>
      <c r="C226" s="395" t="s">
        <v>813</v>
      </c>
      <c r="D226" s="397">
        <v>4751</v>
      </c>
      <c r="E226" s="384" t="s">
        <v>414</v>
      </c>
      <c r="F226" s="526" t="s">
        <v>416</v>
      </c>
      <c r="G226" s="505"/>
      <c r="H226" s="389">
        <v>5068.55</v>
      </c>
      <c r="I226" s="398">
        <v>68.55</v>
      </c>
      <c r="J226" s="403">
        <v>0</v>
      </c>
      <c r="K226" s="403">
        <v>0</v>
      </c>
      <c r="L226" s="399">
        <v>5000</v>
      </c>
      <c r="M226" s="398">
        <v>0</v>
      </c>
      <c r="N226" s="398">
        <v>0</v>
      </c>
      <c r="O226" s="398">
        <v>0</v>
      </c>
      <c r="P226" s="398">
        <v>0</v>
      </c>
      <c r="Q226" s="396" t="s">
        <v>416</v>
      </c>
    </row>
    <row r="227" spans="1:17" s="305" customFormat="1" ht="24" customHeight="1" x14ac:dyDescent="0.25">
      <c r="A227" s="402">
        <v>7</v>
      </c>
      <c r="B227" s="319"/>
      <c r="C227" s="395" t="s">
        <v>831</v>
      </c>
      <c r="D227" s="397">
        <v>4751</v>
      </c>
      <c r="E227" s="384" t="s">
        <v>414</v>
      </c>
      <c r="F227" s="526" t="s">
        <v>416</v>
      </c>
      <c r="G227" s="505"/>
      <c r="H227" s="389">
        <v>13000</v>
      </c>
      <c r="I227" s="398">
        <v>0</v>
      </c>
      <c r="J227" s="403">
        <v>0</v>
      </c>
      <c r="K227" s="403">
        <v>0</v>
      </c>
      <c r="L227" s="399">
        <v>13000</v>
      </c>
      <c r="M227" s="398">
        <v>0</v>
      </c>
      <c r="N227" s="398">
        <v>0</v>
      </c>
      <c r="O227" s="398">
        <v>0</v>
      </c>
      <c r="P227" s="398">
        <v>0</v>
      </c>
      <c r="Q227" s="396" t="s">
        <v>416</v>
      </c>
    </row>
    <row r="228" spans="1:17" s="305" customFormat="1" ht="34.5" customHeight="1" x14ac:dyDescent="0.25">
      <c r="A228" s="402">
        <v>7</v>
      </c>
      <c r="B228" s="319"/>
      <c r="C228" s="395" t="s">
        <v>814</v>
      </c>
      <c r="D228" s="397">
        <v>4751</v>
      </c>
      <c r="E228" s="384" t="s">
        <v>414</v>
      </c>
      <c r="F228" s="526" t="s">
        <v>416</v>
      </c>
      <c r="G228" s="505"/>
      <c r="H228" s="389">
        <v>65600</v>
      </c>
      <c r="I228" s="398">
        <v>600</v>
      </c>
      <c r="J228" s="403">
        <v>0</v>
      </c>
      <c r="K228" s="403">
        <v>0</v>
      </c>
      <c r="L228" s="399">
        <v>65000</v>
      </c>
      <c r="M228" s="398">
        <v>0</v>
      </c>
      <c r="N228" s="398">
        <v>0</v>
      </c>
      <c r="O228" s="398">
        <v>0</v>
      </c>
      <c r="P228" s="398">
        <v>0</v>
      </c>
      <c r="Q228" s="396" t="s">
        <v>416</v>
      </c>
    </row>
    <row r="229" spans="1:17" s="305" customFormat="1" ht="24" customHeight="1" x14ac:dyDescent="0.25">
      <c r="A229" s="402">
        <v>7</v>
      </c>
      <c r="B229" s="319"/>
      <c r="C229" s="395" t="s">
        <v>815</v>
      </c>
      <c r="D229" s="397">
        <v>4751</v>
      </c>
      <c r="E229" s="384" t="s">
        <v>414</v>
      </c>
      <c r="F229" s="526" t="s">
        <v>416</v>
      </c>
      <c r="G229" s="505"/>
      <c r="H229" s="389">
        <v>66400</v>
      </c>
      <c r="I229" s="398">
        <v>2200</v>
      </c>
      <c r="J229" s="403">
        <v>0</v>
      </c>
      <c r="K229" s="403">
        <v>0</v>
      </c>
      <c r="L229" s="399">
        <v>30000</v>
      </c>
      <c r="M229" s="398">
        <v>34200</v>
      </c>
      <c r="N229" s="398">
        <v>0</v>
      </c>
      <c r="O229" s="398">
        <v>0</v>
      </c>
      <c r="P229" s="398">
        <v>0</v>
      </c>
      <c r="Q229" s="396" t="s">
        <v>416</v>
      </c>
    </row>
    <row r="230" spans="1:17" s="305" customFormat="1" ht="24" customHeight="1" x14ac:dyDescent="0.25">
      <c r="A230" s="402">
        <v>7</v>
      </c>
      <c r="B230" s="319"/>
      <c r="C230" s="395" t="s">
        <v>816</v>
      </c>
      <c r="D230" s="397">
        <v>4751</v>
      </c>
      <c r="E230" s="384" t="s">
        <v>414</v>
      </c>
      <c r="F230" s="526" t="s">
        <v>416</v>
      </c>
      <c r="G230" s="505"/>
      <c r="H230" s="389">
        <v>5750</v>
      </c>
      <c r="I230" s="398">
        <v>250</v>
      </c>
      <c r="J230" s="403">
        <v>0</v>
      </c>
      <c r="K230" s="403">
        <v>0</v>
      </c>
      <c r="L230" s="399">
        <v>5500</v>
      </c>
      <c r="M230" s="398">
        <v>0</v>
      </c>
      <c r="N230" s="398">
        <v>0</v>
      </c>
      <c r="O230" s="398">
        <v>0</v>
      </c>
      <c r="P230" s="398">
        <v>0</v>
      </c>
      <c r="Q230" s="396" t="s">
        <v>416</v>
      </c>
    </row>
    <row r="231" spans="1:17" s="305" customFormat="1" ht="24" customHeight="1" x14ac:dyDescent="0.25">
      <c r="A231" s="402">
        <v>7</v>
      </c>
      <c r="B231" s="319"/>
      <c r="C231" s="395" t="s">
        <v>817</v>
      </c>
      <c r="D231" s="397">
        <v>4751</v>
      </c>
      <c r="E231" s="384" t="s">
        <v>414</v>
      </c>
      <c r="F231" s="526" t="s">
        <v>416</v>
      </c>
      <c r="G231" s="505"/>
      <c r="H231" s="389">
        <v>75398.09</v>
      </c>
      <c r="I231" s="398">
        <v>398.09</v>
      </c>
      <c r="J231" s="403">
        <v>0</v>
      </c>
      <c r="K231" s="403">
        <v>0</v>
      </c>
      <c r="L231" s="399">
        <v>4000</v>
      </c>
      <c r="M231" s="398">
        <v>50000</v>
      </c>
      <c r="N231" s="398">
        <v>21000</v>
      </c>
      <c r="O231" s="398">
        <v>0</v>
      </c>
      <c r="P231" s="398">
        <v>0</v>
      </c>
      <c r="Q231" s="396" t="s">
        <v>416</v>
      </c>
    </row>
    <row r="232" spans="1:17" s="305" customFormat="1" ht="24" customHeight="1" x14ac:dyDescent="0.25">
      <c r="A232" s="402">
        <v>7</v>
      </c>
      <c r="B232" s="319"/>
      <c r="C232" s="395" t="s">
        <v>832</v>
      </c>
      <c r="D232" s="397">
        <v>4751</v>
      </c>
      <c r="E232" s="384" t="s">
        <v>414</v>
      </c>
      <c r="F232" s="526" t="s">
        <v>416</v>
      </c>
      <c r="G232" s="505"/>
      <c r="H232" s="389">
        <v>21060</v>
      </c>
      <c r="I232" s="398">
        <v>60</v>
      </c>
      <c r="J232" s="403">
        <v>0</v>
      </c>
      <c r="K232" s="403">
        <v>0</v>
      </c>
      <c r="L232" s="399">
        <v>1000</v>
      </c>
      <c r="M232" s="398">
        <v>13000</v>
      </c>
      <c r="N232" s="398">
        <v>7000</v>
      </c>
      <c r="O232" s="398">
        <v>0</v>
      </c>
      <c r="P232" s="398">
        <v>0</v>
      </c>
      <c r="Q232" s="396" t="s">
        <v>416</v>
      </c>
    </row>
    <row r="233" spans="1:17" s="305" customFormat="1" ht="24" customHeight="1" x14ac:dyDescent="0.25">
      <c r="A233" s="402">
        <v>7</v>
      </c>
      <c r="B233" s="319"/>
      <c r="C233" s="395" t="s">
        <v>818</v>
      </c>
      <c r="D233" s="397">
        <v>4751</v>
      </c>
      <c r="E233" s="384" t="s">
        <v>414</v>
      </c>
      <c r="F233" s="526" t="s">
        <v>416</v>
      </c>
      <c r="G233" s="505"/>
      <c r="H233" s="389">
        <v>5000</v>
      </c>
      <c r="I233" s="398">
        <v>300</v>
      </c>
      <c r="J233" s="403">
        <v>0</v>
      </c>
      <c r="K233" s="403">
        <v>0</v>
      </c>
      <c r="L233" s="399">
        <v>4700</v>
      </c>
      <c r="M233" s="398">
        <v>0</v>
      </c>
      <c r="N233" s="398">
        <v>0</v>
      </c>
      <c r="O233" s="398">
        <v>0</v>
      </c>
      <c r="P233" s="398">
        <v>0</v>
      </c>
      <c r="Q233" s="396" t="s">
        <v>416</v>
      </c>
    </row>
    <row r="234" spans="1:17" s="305" customFormat="1" ht="24" customHeight="1" x14ac:dyDescent="0.25">
      <c r="A234" s="402">
        <v>7</v>
      </c>
      <c r="B234" s="319"/>
      <c r="C234" s="395" t="s">
        <v>819</v>
      </c>
      <c r="D234" s="397">
        <v>4751</v>
      </c>
      <c r="E234" s="384" t="s">
        <v>414</v>
      </c>
      <c r="F234" s="526" t="s">
        <v>416</v>
      </c>
      <c r="G234" s="505"/>
      <c r="H234" s="389">
        <v>3270</v>
      </c>
      <c r="I234" s="398">
        <v>0</v>
      </c>
      <c r="J234" s="403">
        <v>0</v>
      </c>
      <c r="K234" s="403">
        <v>0</v>
      </c>
      <c r="L234" s="399">
        <v>3270</v>
      </c>
      <c r="M234" s="398">
        <v>0</v>
      </c>
      <c r="N234" s="398">
        <v>0</v>
      </c>
      <c r="O234" s="398">
        <v>0</v>
      </c>
      <c r="P234" s="398">
        <v>0</v>
      </c>
      <c r="Q234" s="396" t="s">
        <v>416</v>
      </c>
    </row>
    <row r="235" spans="1:17" s="305" customFormat="1" ht="34.5" customHeight="1" x14ac:dyDescent="0.25">
      <c r="A235" s="402">
        <v>7</v>
      </c>
      <c r="B235" s="319"/>
      <c r="C235" s="395" t="s">
        <v>820</v>
      </c>
      <c r="D235" s="397">
        <v>4751</v>
      </c>
      <c r="E235" s="384" t="s">
        <v>414</v>
      </c>
      <c r="F235" s="526" t="s">
        <v>416</v>
      </c>
      <c r="G235" s="505"/>
      <c r="H235" s="389">
        <v>6000</v>
      </c>
      <c r="I235" s="398">
        <v>0</v>
      </c>
      <c r="J235" s="403">
        <v>0</v>
      </c>
      <c r="K235" s="403">
        <v>0</v>
      </c>
      <c r="L235" s="399">
        <v>1000</v>
      </c>
      <c r="M235" s="398">
        <v>5000</v>
      </c>
      <c r="N235" s="398">
        <v>0</v>
      </c>
      <c r="O235" s="398">
        <v>0</v>
      </c>
      <c r="P235" s="398">
        <v>0</v>
      </c>
      <c r="Q235" s="396" t="s">
        <v>416</v>
      </c>
    </row>
    <row r="236" spans="1:17" s="305" customFormat="1" ht="34.5" customHeight="1" x14ac:dyDescent="0.25">
      <c r="A236" s="402">
        <v>7</v>
      </c>
      <c r="B236" s="319"/>
      <c r="C236" s="395" t="s">
        <v>821</v>
      </c>
      <c r="D236" s="397">
        <v>4751</v>
      </c>
      <c r="E236" s="384" t="s">
        <v>414</v>
      </c>
      <c r="F236" s="526" t="s">
        <v>416</v>
      </c>
      <c r="G236" s="505"/>
      <c r="H236" s="389">
        <v>1975</v>
      </c>
      <c r="I236" s="398">
        <v>0</v>
      </c>
      <c r="J236" s="403">
        <v>0</v>
      </c>
      <c r="K236" s="403">
        <v>0</v>
      </c>
      <c r="L236" s="399">
        <v>1975</v>
      </c>
      <c r="M236" s="398">
        <v>0</v>
      </c>
      <c r="N236" s="398">
        <v>0</v>
      </c>
      <c r="O236" s="398">
        <v>0</v>
      </c>
      <c r="P236" s="398">
        <v>0</v>
      </c>
      <c r="Q236" s="396" t="s">
        <v>416</v>
      </c>
    </row>
    <row r="237" spans="1:17" s="305" customFormat="1" ht="34.5" customHeight="1" x14ac:dyDescent="0.25">
      <c r="A237" s="402">
        <v>7</v>
      </c>
      <c r="B237" s="319"/>
      <c r="C237" s="395" t="s">
        <v>822</v>
      </c>
      <c r="D237" s="397">
        <v>4751</v>
      </c>
      <c r="E237" s="384" t="s">
        <v>414</v>
      </c>
      <c r="F237" s="526" t="s">
        <v>416</v>
      </c>
      <c r="G237" s="505"/>
      <c r="H237" s="389">
        <v>900</v>
      </c>
      <c r="I237" s="398">
        <v>0</v>
      </c>
      <c r="J237" s="403">
        <v>0</v>
      </c>
      <c r="K237" s="403">
        <v>0</v>
      </c>
      <c r="L237" s="399">
        <v>900</v>
      </c>
      <c r="M237" s="398">
        <v>0</v>
      </c>
      <c r="N237" s="398">
        <v>0</v>
      </c>
      <c r="O237" s="398">
        <v>0</v>
      </c>
      <c r="P237" s="398">
        <v>0</v>
      </c>
      <c r="Q237" s="396" t="s">
        <v>416</v>
      </c>
    </row>
    <row r="238" spans="1:17" s="305" customFormat="1" ht="15.75" customHeight="1" x14ac:dyDescent="0.25">
      <c r="A238" s="382"/>
      <c r="B238" s="311" t="s">
        <v>45</v>
      </c>
      <c r="C238" s="400"/>
      <c r="D238" s="343"/>
      <c r="E238" s="343"/>
      <c r="F238" s="355"/>
      <c r="G238" s="345"/>
      <c r="H238" s="401">
        <f>SUM(H205:H221)</f>
        <v>1460549.52009</v>
      </c>
      <c r="I238" s="401">
        <f t="shared" ref="I238:P238" si="10">SUM(I205:I221)</f>
        <v>132870.57</v>
      </c>
      <c r="J238" s="401">
        <f t="shared" si="10"/>
        <v>221146.51009</v>
      </c>
      <c r="K238" s="401">
        <f t="shared" si="10"/>
        <v>432262.53</v>
      </c>
      <c r="L238" s="401">
        <f t="shared" si="10"/>
        <v>541735</v>
      </c>
      <c r="M238" s="401">
        <f t="shared" si="10"/>
        <v>270373</v>
      </c>
      <c r="N238" s="401">
        <f t="shared" si="10"/>
        <v>122838</v>
      </c>
      <c r="O238" s="401">
        <f t="shared" si="10"/>
        <v>94997</v>
      </c>
      <c r="P238" s="401">
        <f t="shared" si="10"/>
        <v>60935</v>
      </c>
      <c r="Q238" s="346"/>
    </row>
    <row r="239" spans="1:17" s="298" customFormat="1" ht="18" customHeight="1" x14ac:dyDescent="0.25">
      <c r="A239" s="349"/>
      <c r="B239" s="347" t="s">
        <v>52</v>
      </c>
      <c r="C239" s="348"/>
      <c r="D239" s="349"/>
      <c r="E239" s="349"/>
      <c r="F239" s="350"/>
      <c r="G239" s="351"/>
      <c r="H239" s="348"/>
      <c r="I239" s="348"/>
      <c r="J239" s="348"/>
      <c r="K239" s="348"/>
      <c r="L239" s="348"/>
      <c r="M239" s="348"/>
      <c r="N239" s="348"/>
      <c r="O239" s="348"/>
      <c r="P239" s="348"/>
      <c r="Q239" s="352"/>
    </row>
    <row r="240" spans="1:17" s="305" customFormat="1" ht="24" customHeight="1" x14ac:dyDescent="0.25">
      <c r="A240" s="404">
        <v>12</v>
      </c>
      <c r="B240" s="319">
        <v>795</v>
      </c>
      <c r="C240" s="405" t="s">
        <v>823</v>
      </c>
      <c r="D240" s="406">
        <v>5349</v>
      </c>
      <c r="E240" s="406" t="s">
        <v>405</v>
      </c>
      <c r="F240" s="407">
        <v>4315</v>
      </c>
      <c r="G240" s="408" t="s">
        <v>824</v>
      </c>
      <c r="H240" s="409">
        <v>4315</v>
      </c>
      <c r="I240" s="409">
        <v>0</v>
      </c>
      <c r="J240" s="409">
        <v>3129</v>
      </c>
      <c r="K240" s="409">
        <v>786</v>
      </c>
      <c r="L240" s="410">
        <v>100</v>
      </c>
      <c r="M240" s="409">
        <v>100</v>
      </c>
      <c r="N240" s="409">
        <v>100</v>
      </c>
      <c r="O240" s="409">
        <v>100</v>
      </c>
      <c r="P240" s="409">
        <v>0</v>
      </c>
      <c r="Q240" s="314" t="s">
        <v>416</v>
      </c>
    </row>
    <row r="241" spans="1:17" s="305" customFormat="1" ht="15.75" customHeight="1" x14ac:dyDescent="0.25">
      <c r="A241" s="411"/>
      <c r="B241" s="311" t="s">
        <v>53</v>
      </c>
      <c r="C241" s="412"/>
      <c r="D241" s="343"/>
      <c r="E241" s="343"/>
      <c r="F241" s="355"/>
      <c r="G241" s="345"/>
      <c r="H241" s="413">
        <f t="shared" ref="H241:P241" si="11">SUM(H240:H240)</f>
        <v>4315</v>
      </c>
      <c r="I241" s="413">
        <f t="shared" si="11"/>
        <v>0</v>
      </c>
      <c r="J241" s="413">
        <f t="shared" si="11"/>
        <v>3129</v>
      </c>
      <c r="K241" s="413">
        <f t="shared" si="11"/>
        <v>786</v>
      </c>
      <c r="L241" s="413">
        <f t="shared" si="11"/>
        <v>100</v>
      </c>
      <c r="M241" s="413">
        <f t="shared" si="11"/>
        <v>100</v>
      </c>
      <c r="N241" s="413">
        <f t="shared" si="11"/>
        <v>100</v>
      </c>
      <c r="O241" s="413">
        <f t="shared" si="11"/>
        <v>100</v>
      </c>
      <c r="P241" s="413">
        <f t="shared" si="11"/>
        <v>0</v>
      </c>
      <c r="Q241" s="346"/>
    </row>
    <row r="242" spans="1:17" s="305" customFormat="1" ht="9.75" customHeight="1" thickBot="1" x14ac:dyDescent="0.3">
      <c r="A242" s="411"/>
      <c r="B242" s="477"/>
      <c r="C242" s="414"/>
      <c r="D242" s="415"/>
      <c r="E242" s="415"/>
      <c r="F242" s="416"/>
      <c r="G242" s="417"/>
      <c r="H242" s="418"/>
      <c r="I242" s="418"/>
      <c r="J242" s="418"/>
      <c r="K242" s="418"/>
      <c r="L242" s="418"/>
      <c r="M242" s="418"/>
      <c r="N242" s="418"/>
      <c r="O242" s="418"/>
      <c r="P242" s="418"/>
      <c r="Q242" s="419"/>
    </row>
    <row r="243" spans="1:17" s="305" customFormat="1" ht="18" customHeight="1" thickBot="1" x14ac:dyDescent="0.3">
      <c r="A243" s="411"/>
      <c r="B243" s="315" t="s">
        <v>31</v>
      </c>
      <c r="C243" s="420"/>
      <c r="D243" s="421"/>
      <c r="E243" s="421"/>
      <c r="F243" s="422"/>
      <c r="G243" s="423"/>
      <c r="H243" s="424">
        <f t="shared" ref="H243:P243" si="12">H241+H238+H203+H85+H74+H57+H49+H12+H8</f>
        <v>13600656.444709999</v>
      </c>
      <c r="I243" s="424">
        <f t="shared" si="12"/>
        <v>150532.35999999999</v>
      </c>
      <c r="J243" s="424">
        <f t="shared" si="12"/>
        <v>555342.54470999993</v>
      </c>
      <c r="K243" s="424">
        <f t="shared" si="12"/>
        <v>1761844.3679999998</v>
      </c>
      <c r="L243" s="424">
        <f t="shared" si="12"/>
        <v>3754624</v>
      </c>
      <c r="M243" s="424">
        <f t="shared" si="12"/>
        <v>3992717</v>
      </c>
      <c r="N243" s="424">
        <f t="shared" si="12"/>
        <v>2994899</v>
      </c>
      <c r="O243" s="424">
        <f t="shared" si="12"/>
        <v>1054998</v>
      </c>
      <c r="P243" s="424">
        <f t="shared" si="12"/>
        <v>60935</v>
      </c>
      <c r="Q243" s="425"/>
    </row>
    <row r="244" spans="1:17" x14ac:dyDescent="0.15">
      <c r="H244" s="316"/>
      <c r="I244" s="317"/>
      <c r="J244" s="317"/>
      <c r="K244" s="317"/>
      <c r="L244" s="317"/>
      <c r="M244" s="317"/>
      <c r="N244" s="317"/>
      <c r="O244" s="317"/>
      <c r="P244" s="317"/>
    </row>
    <row r="245" spans="1:17" ht="24.75" customHeight="1" x14ac:dyDescent="0.15">
      <c r="B245" s="528"/>
      <c r="C245" s="528"/>
      <c r="D245" s="528"/>
      <c r="E245" s="528"/>
      <c r="F245" s="528"/>
      <c r="G245" s="528"/>
      <c r="H245" s="528"/>
      <c r="I245" s="528"/>
      <c r="J245" s="528"/>
      <c r="K245" s="528"/>
      <c r="L245" s="528"/>
      <c r="M245" s="528"/>
      <c r="N245" s="528"/>
      <c r="O245" s="528"/>
      <c r="P245" s="528"/>
      <c r="Q245" s="528"/>
    </row>
    <row r="246" spans="1:17" x14ac:dyDescent="0.15">
      <c r="H246" s="316"/>
      <c r="I246" s="317"/>
      <c r="J246" s="317"/>
      <c r="K246" s="317"/>
      <c r="L246" s="317"/>
      <c r="M246" s="317"/>
      <c r="N246" s="317"/>
      <c r="O246" s="317"/>
      <c r="P246" s="317"/>
    </row>
    <row r="247" spans="1:17" ht="15" x14ac:dyDescent="0.15">
      <c r="B247" s="478"/>
      <c r="H247" s="316"/>
      <c r="I247" s="317"/>
      <c r="J247" s="317"/>
      <c r="K247" s="317"/>
      <c r="L247" s="317"/>
      <c r="M247" s="317"/>
      <c r="N247" s="317"/>
      <c r="O247" s="317"/>
      <c r="P247" s="317"/>
    </row>
    <row r="248" spans="1:17" ht="25.5" customHeight="1" x14ac:dyDescent="0.15">
      <c r="B248" s="479"/>
    </row>
    <row r="249" spans="1:17" ht="15" x14ac:dyDescent="0.15">
      <c r="B249" s="479"/>
      <c r="H249" s="316"/>
      <c r="I249" s="317"/>
      <c r="J249" s="317"/>
      <c r="K249" s="317"/>
      <c r="L249" s="317"/>
      <c r="M249" s="317"/>
      <c r="N249" s="317"/>
      <c r="O249" s="317"/>
      <c r="P249" s="317"/>
    </row>
    <row r="250" spans="1:17" ht="15" x14ac:dyDescent="0.25">
      <c r="C250" s="529"/>
      <c r="D250" s="530"/>
      <c r="E250" s="530"/>
      <c r="F250" s="530"/>
      <c r="G250" s="530"/>
      <c r="H250" s="530"/>
      <c r="I250" s="530"/>
      <c r="J250" s="530"/>
      <c r="K250" s="530"/>
      <c r="L250" s="530"/>
      <c r="M250" s="530"/>
      <c r="N250" s="530"/>
      <c r="O250" s="530"/>
      <c r="P250" s="530"/>
    </row>
  </sheetData>
  <mergeCells count="184">
    <mergeCell ref="B245:Q245"/>
    <mergeCell ref="C250:P250"/>
    <mergeCell ref="F235:G235"/>
    <mergeCell ref="F236:G236"/>
    <mergeCell ref="F237:G237"/>
    <mergeCell ref="F218:G218"/>
    <mergeCell ref="F219:G219"/>
    <mergeCell ref="F220:G220"/>
    <mergeCell ref="F229:G229"/>
    <mergeCell ref="F230:G230"/>
    <mergeCell ref="F231:G231"/>
    <mergeCell ref="F232:G232"/>
    <mergeCell ref="F233:G233"/>
    <mergeCell ref="F234:G234"/>
    <mergeCell ref="F223:G223"/>
    <mergeCell ref="F224:G224"/>
    <mergeCell ref="F225:G225"/>
    <mergeCell ref="F226:G226"/>
    <mergeCell ref="F227:G227"/>
    <mergeCell ref="F228:G228"/>
    <mergeCell ref="F214:G214"/>
    <mergeCell ref="F215:G215"/>
    <mergeCell ref="F216:G216"/>
    <mergeCell ref="F217:G217"/>
    <mergeCell ref="F221:G221"/>
    <mergeCell ref="F208:G208"/>
    <mergeCell ref="F209:G209"/>
    <mergeCell ref="F210:G210"/>
    <mergeCell ref="F211:G211"/>
    <mergeCell ref="F212:G212"/>
    <mergeCell ref="F213:G213"/>
    <mergeCell ref="F201:G201"/>
    <mergeCell ref="F202:G202"/>
    <mergeCell ref="F148:G148"/>
    <mergeCell ref="F149:G149"/>
    <mergeCell ref="F150:G150"/>
    <mergeCell ref="F206:G206"/>
    <mergeCell ref="F195:G195"/>
    <mergeCell ref="F196:G196"/>
    <mergeCell ref="F197:G197"/>
    <mergeCell ref="F198:G198"/>
    <mergeCell ref="F199:G199"/>
    <mergeCell ref="F200:G200"/>
    <mergeCell ref="F189:G189"/>
    <mergeCell ref="F190:G190"/>
    <mergeCell ref="F191:G191"/>
    <mergeCell ref="F192:G192"/>
    <mergeCell ref="F193:G193"/>
    <mergeCell ref="F194:G194"/>
    <mergeCell ref="F183:G183"/>
    <mergeCell ref="F184:G184"/>
    <mergeCell ref="F185:G185"/>
    <mergeCell ref="F186:G186"/>
    <mergeCell ref="F187:G187"/>
    <mergeCell ref="F188:G188"/>
    <mergeCell ref="F177:G177"/>
    <mergeCell ref="F178:G178"/>
    <mergeCell ref="F179:G179"/>
    <mergeCell ref="F180:G180"/>
    <mergeCell ref="F181:G181"/>
    <mergeCell ref="F182:G182"/>
    <mergeCell ref="F171:G171"/>
    <mergeCell ref="F172:G172"/>
    <mergeCell ref="F173:G173"/>
    <mergeCell ref="F174:G174"/>
    <mergeCell ref="F175:G175"/>
    <mergeCell ref="F176:G176"/>
    <mergeCell ref="F165:G165"/>
    <mergeCell ref="F166:G166"/>
    <mergeCell ref="F167:G167"/>
    <mergeCell ref="F168:G168"/>
    <mergeCell ref="F169:G169"/>
    <mergeCell ref="F170:G170"/>
    <mergeCell ref="F159:G159"/>
    <mergeCell ref="F160:G160"/>
    <mergeCell ref="F161:G161"/>
    <mergeCell ref="F162:G162"/>
    <mergeCell ref="F163:G163"/>
    <mergeCell ref="F164:G164"/>
    <mergeCell ref="F153:G153"/>
    <mergeCell ref="F154:G154"/>
    <mergeCell ref="F155:G155"/>
    <mergeCell ref="F156:G156"/>
    <mergeCell ref="F157:G157"/>
    <mergeCell ref="F158:G158"/>
    <mergeCell ref="F137:G137"/>
    <mergeCell ref="F138:G138"/>
    <mergeCell ref="F139:G139"/>
    <mergeCell ref="F141:G141"/>
    <mergeCell ref="F151:G151"/>
    <mergeCell ref="F131:G131"/>
    <mergeCell ref="F132:G132"/>
    <mergeCell ref="F133:G133"/>
    <mergeCell ref="F134:G134"/>
    <mergeCell ref="F135:G135"/>
    <mergeCell ref="F136:G136"/>
    <mergeCell ref="F125:G125"/>
    <mergeCell ref="F126:G126"/>
    <mergeCell ref="F127:G127"/>
    <mergeCell ref="F128:G128"/>
    <mergeCell ref="F129:G129"/>
    <mergeCell ref="F130:G130"/>
    <mergeCell ref="F117:G117"/>
    <mergeCell ref="F118:G118"/>
    <mergeCell ref="F119:G119"/>
    <mergeCell ref="F121:G121"/>
    <mergeCell ref="F123:G123"/>
    <mergeCell ref="F124:G124"/>
    <mergeCell ref="F109:G109"/>
    <mergeCell ref="F111:G111"/>
    <mergeCell ref="F112:G112"/>
    <mergeCell ref="F114:G114"/>
    <mergeCell ref="F115:G115"/>
    <mergeCell ref="F116:G116"/>
    <mergeCell ref="F101:G101"/>
    <mergeCell ref="F102:G102"/>
    <mergeCell ref="F103:G103"/>
    <mergeCell ref="F104:G104"/>
    <mergeCell ref="F105:G105"/>
    <mergeCell ref="F106:G106"/>
    <mergeCell ref="F93:G93"/>
    <mergeCell ref="F95:G95"/>
    <mergeCell ref="F97:G97"/>
    <mergeCell ref="F98:G98"/>
    <mergeCell ref="F99:G99"/>
    <mergeCell ref="F100:G100"/>
    <mergeCell ref="F83:G83"/>
    <mergeCell ref="F84:G84"/>
    <mergeCell ref="F80:G80"/>
    <mergeCell ref="F88:G88"/>
    <mergeCell ref="F66:G66"/>
    <mergeCell ref="F69:G69"/>
    <mergeCell ref="F76:G76"/>
    <mergeCell ref="F78:G78"/>
    <mergeCell ref="F81:G81"/>
    <mergeCell ref="F63:G63"/>
    <mergeCell ref="F64:G64"/>
    <mergeCell ref="F70:G70"/>
    <mergeCell ref="F72:G72"/>
    <mergeCell ref="F73:G73"/>
    <mergeCell ref="F53:G53"/>
    <mergeCell ref="F54:G54"/>
    <mergeCell ref="F55:G55"/>
    <mergeCell ref="F56:G56"/>
    <mergeCell ref="B57:C57"/>
    <mergeCell ref="F62:G62"/>
    <mergeCell ref="F47:G47"/>
    <mergeCell ref="F48:G48"/>
    <mergeCell ref="Q29:Q41"/>
    <mergeCell ref="F51:G51"/>
    <mergeCell ref="F52:G52"/>
    <mergeCell ref="F25:G25"/>
    <mergeCell ref="F42:G42"/>
    <mergeCell ref="F44:G44"/>
    <mergeCell ref="F45:G45"/>
    <mergeCell ref="F46:G46"/>
    <mergeCell ref="F18:G18"/>
    <mergeCell ref="F19:G19"/>
    <mergeCell ref="F21:G21"/>
    <mergeCell ref="F22:G22"/>
    <mergeCell ref="F23:G23"/>
    <mergeCell ref="F24:G24"/>
    <mergeCell ref="B8:C8"/>
    <mergeCell ref="F11:G11"/>
    <mergeCell ref="F14:G14"/>
    <mergeCell ref="F15:G15"/>
    <mergeCell ref="F16:G16"/>
    <mergeCell ref="F17:G17"/>
    <mergeCell ref="K3:K4"/>
    <mergeCell ref="L3:L4"/>
    <mergeCell ref="M3:P3"/>
    <mergeCell ref="Q3:Q4"/>
    <mergeCell ref="F6:G6"/>
    <mergeCell ref="F7:G7"/>
    <mergeCell ref="B1:Q1"/>
    <mergeCell ref="A3:A4"/>
    <mergeCell ref="B3:B4"/>
    <mergeCell ref="C3:C4"/>
    <mergeCell ref="D3:D4"/>
    <mergeCell ref="E3:E4"/>
    <mergeCell ref="F3:G3"/>
    <mergeCell ref="H3:H4"/>
    <mergeCell ref="I3:I4"/>
    <mergeCell ref="J3:J4"/>
  </mergeCells>
  <pageMargins left="0.39370078740157483" right="0.39370078740157483" top="0.78740157480314965" bottom="0.39370078740157483" header="0.31496062992125984" footer="0.11811023622047245"/>
  <pageSetup paperSize="9" scale="80" firstPageNumber="6" fitToHeight="0" orientation="landscape" useFirstPageNumber="1" r:id="rId1"/>
  <headerFooter>
    <oddHeader>&amp;L&amp;"Tahoma,Kurzíva"&amp;10Návrh rozpočtu na rok 2026
Příloha č. 9&amp;R&amp;"Tahoma,Kurzíva"&amp;10Přehled akcí reprodukce majetku kraje v návrhu rozpočtu kraje na rok 2026</oddHeader>
    <oddFooter>&amp;C&amp;"Tahoma,Obyčejné"&amp;10&amp;P</oddFooter>
  </headerFooter>
  <rowBreaks count="11" manualBreakCount="11">
    <brk id="22" max="16" man="1"/>
    <brk id="45" max="16" man="1"/>
    <brk id="66" max="16" man="1"/>
    <brk id="87" max="16" man="1"/>
    <brk id="106" max="16" man="1"/>
    <brk id="125" max="16" man="1"/>
    <brk id="146" max="16" man="1"/>
    <brk id="165" max="16" man="1"/>
    <brk id="185" max="16" man="1"/>
    <brk id="206" max="16" man="1"/>
    <brk id="226" max="1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87D9-C5B5-4492-9B8C-9BC5BBAB52C6}">
  <sheetPr>
    <pageSetUpPr fitToPage="1"/>
  </sheetPr>
  <dimension ref="A1:M180"/>
  <sheetViews>
    <sheetView zoomScaleNormal="100" zoomScaleSheetLayoutView="100" workbookViewId="0">
      <pane ySplit="4" topLeftCell="A5" activePane="bottomLeft" state="frozen"/>
      <selection activeCell="G19" sqref="G19"/>
      <selection pane="bottomLeft" activeCell="N5" sqref="N5"/>
    </sheetView>
  </sheetViews>
  <sheetFormatPr defaultRowHeight="15" x14ac:dyDescent="0.25"/>
  <cols>
    <col min="1" max="1" width="6.5703125" style="253" customWidth="1"/>
    <col min="2" max="2" width="44.7109375" style="254" customWidth="1"/>
    <col min="3" max="3" width="9.28515625" style="254" hidden="1" customWidth="1"/>
    <col min="4" max="5" width="9.7109375" style="255" customWidth="1"/>
    <col min="6" max="11" width="9.7109375" style="254" customWidth="1"/>
    <col min="12" max="12" width="39.5703125" style="254" customWidth="1"/>
    <col min="13" max="14" width="9.140625" style="326"/>
    <col min="15" max="15" width="9.5703125" style="326" bestFit="1" customWidth="1"/>
    <col min="16" max="16384" width="9.140625" style="326"/>
  </cols>
  <sheetData>
    <row r="1" spans="1:13" s="32" customFormat="1" ht="23.25" customHeight="1" x14ac:dyDescent="0.25">
      <c r="A1" s="533" t="s">
        <v>624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</row>
    <row r="2" spans="1:13" s="32" customFormat="1" ht="13.5" thickBot="1" x14ac:dyDescent="0.3">
      <c r="C2" s="134"/>
      <c r="D2" s="33"/>
      <c r="E2" s="33"/>
      <c r="F2" s="135"/>
      <c r="G2" s="135"/>
      <c r="H2" s="135"/>
      <c r="I2" s="135"/>
      <c r="J2" s="135"/>
      <c r="K2" s="135"/>
      <c r="L2" s="33" t="s">
        <v>30</v>
      </c>
    </row>
    <row r="3" spans="1:13" s="32" customFormat="1" ht="24" customHeight="1" x14ac:dyDescent="0.25">
      <c r="A3" s="534" t="s">
        <v>0</v>
      </c>
      <c r="B3" s="536" t="s">
        <v>33</v>
      </c>
      <c r="C3" s="538" t="s">
        <v>192</v>
      </c>
      <c r="D3" s="540" t="s">
        <v>46</v>
      </c>
      <c r="E3" s="542" t="s">
        <v>625</v>
      </c>
      <c r="F3" s="542" t="s">
        <v>626</v>
      </c>
      <c r="G3" s="540" t="s">
        <v>627</v>
      </c>
      <c r="H3" s="545" t="s">
        <v>125</v>
      </c>
      <c r="I3" s="546"/>
      <c r="J3" s="547"/>
      <c r="K3" s="548"/>
      <c r="L3" s="549" t="s">
        <v>34</v>
      </c>
    </row>
    <row r="4" spans="1:13" s="32" customFormat="1" ht="24" customHeight="1" x14ac:dyDescent="0.25">
      <c r="A4" s="535"/>
      <c r="B4" s="537"/>
      <c r="C4" s="539"/>
      <c r="D4" s="541"/>
      <c r="E4" s="543"/>
      <c r="F4" s="543"/>
      <c r="G4" s="544"/>
      <c r="H4" s="34" t="s">
        <v>254</v>
      </c>
      <c r="I4" s="35" t="s">
        <v>336</v>
      </c>
      <c r="J4" s="35" t="s">
        <v>628</v>
      </c>
      <c r="K4" s="136" t="s">
        <v>629</v>
      </c>
      <c r="L4" s="550"/>
    </row>
    <row r="5" spans="1:13" s="36" customFormat="1" ht="18" customHeight="1" x14ac:dyDescent="0.25">
      <c r="A5" s="148" t="s">
        <v>178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6"/>
    </row>
    <row r="6" spans="1:13" s="36" customFormat="1" ht="15" customHeight="1" x14ac:dyDescent="0.25">
      <c r="A6" s="145">
        <v>123</v>
      </c>
      <c r="B6" s="144" t="s">
        <v>337</v>
      </c>
      <c r="C6" s="143">
        <v>3676</v>
      </c>
      <c r="D6" s="142">
        <v>40000</v>
      </c>
      <c r="E6" s="142">
        <v>0</v>
      </c>
      <c r="F6" s="142">
        <v>200</v>
      </c>
      <c r="G6" s="37">
        <v>24800</v>
      </c>
      <c r="H6" s="142">
        <v>15000</v>
      </c>
      <c r="I6" s="142">
        <v>0</v>
      </c>
      <c r="J6" s="142">
        <v>0</v>
      </c>
      <c r="K6" s="141">
        <v>0</v>
      </c>
      <c r="L6" s="140" t="s">
        <v>416</v>
      </c>
      <c r="M6" s="324"/>
    </row>
    <row r="7" spans="1:13" s="36" customFormat="1" ht="45" customHeight="1" x14ac:dyDescent="0.25">
      <c r="A7" s="145">
        <v>125</v>
      </c>
      <c r="B7" s="144" t="s">
        <v>630</v>
      </c>
      <c r="C7" s="143">
        <v>3522</v>
      </c>
      <c r="D7" s="142">
        <v>4583.29</v>
      </c>
      <c r="E7" s="142">
        <v>187.29</v>
      </c>
      <c r="F7" s="142">
        <v>2500</v>
      </c>
      <c r="G7" s="37">
        <v>1700</v>
      </c>
      <c r="H7" s="142">
        <v>196</v>
      </c>
      <c r="I7" s="142">
        <v>0</v>
      </c>
      <c r="J7" s="142">
        <v>0</v>
      </c>
      <c r="K7" s="141">
        <v>0</v>
      </c>
      <c r="L7" s="140" t="s">
        <v>416</v>
      </c>
      <c r="M7" s="327"/>
    </row>
    <row r="8" spans="1:13" s="36" customFormat="1" ht="15" customHeight="1" x14ac:dyDescent="0.25">
      <c r="A8" s="145">
        <v>127</v>
      </c>
      <c r="B8" s="144" t="s">
        <v>338</v>
      </c>
      <c r="C8" s="143">
        <v>3668</v>
      </c>
      <c r="D8" s="142">
        <v>200000</v>
      </c>
      <c r="E8" s="142">
        <v>50.82</v>
      </c>
      <c r="F8" s="142">
        <v>10199.18</v>
      </c>
      <c r="G8" s="37">
        <v>90000</v>
      </c>
      <c r="H8" s="142">
        <v>86250</v>
      </c>
      <c r="I8" s="142">
        <v>13500</v>
      </c>
      <c r="J8" s="142">
        <v>0</v>
      </c>
      <c r="K8" s="141">
        <v>0</v>
      </c>
      <c r="L8" s="140" t="s">
        <v>416</v>
      </c>
      <c r="M8" s="324"/>
    </row>
    <row r="9" spans="1:13" s="36" customFormat="1" ht="24" customHeight="1" x14ac:dyDescent="0.25">
      <c r="A9" s="145">
        <v>129</v>
      </c>
      <c r="B9" s="144" t="s">
        <v>631</v>
      </c>
      <c r="C9" s="143">
        <v>3667</v>
      </c>
      <c r="D9" s="142">
        <v>102200.06</v>
      </c>
      <c r="E9" s="142">
        <v>19.059999999999999</v>
      </c>
      <c r="F9" s="142">
        <v>300</v>
      </c>
      <c r="G9" s="37">
        <v>101881</v>
      </c>
      <c r="H9" s="142">
        <v>0</v>
      </c>
      <c r="I9" s="142">
        <v>0</v>
      </c>
      <c r="J9" s="142">
        <v>0</v>
      </c>
      <c r="K9" s="141">
        <v>0</v>
      </c>
      <c r="L9" s="140" t="s">
        <v>416</v>
      </c>
      <c r="M9" s="324"/>
    </row>
    <row r="10" spans="1:13" s="36" customFormat="1" ht="24" customHeight="1" x14ac:dyDescent="0.25">
      <c r="A10" s="145">
        <v>131</v>
      </c>
      <c r="B10" s="144" t="s">
        <v>340</v>
      </c>
      <c r="C10" s="143">
        <v>3669</v>
      </c>
      <c r="D10" s="142">
        <v>157500.06</v>
      </c>
      <c r="E10" s="142">
        <v>19.059999999999999</v>
      </c>
      <c r="F10" s="142">
        <v>300</v>
      </c>
      <c r="G10" s="37">
        <v>70000</v>
      </c>
      <c r="H10" s="142">
        <v>87181</v>
      </c>
      <c r="I10" s="142">
        <v>0</v>
      </c>
      <c r="J10" s="142">
        <v>0</v>
      </c>
      <c r="K10" s="141">
        <v>0</v>
      </c>
      <c r="L10" s="140" t="s">
        <v>416</v>
      </c>
      <c r="M10" s="324"/>
    </row>
    <row r="11" spans="1:13" s="36" customFormat="1" ht="24" customHeight="1" x14ac:dyDescent="0.25">
      <c r="A11" s="145">
        <v>133</v>
      </c>
      <c r="B11" s="144" t="s">
        <v>662</v>
      </c>
      <c r="C11" s="143">
        <v>3686</v>
      </c>
      <c r="D11" s="142">
        <v>47600</v>
      </c>
      <c r="E11" s="142">
        <v>0</v>
      </c>
      <c r="F11" s="142">
        <v>270</v>
      </c>
      <c r="G11" s="37">
        <v>47330</v>
      </c>
      <c r="H11" s="142">
        <v>0</v>
      </c>
      <c r="I11" s="142">
        <v>0</v>
      </c>
      <c r="J11" s="142">
        <v>0</v>
      </c>
      <c r="K11" s="141">
        <v>0</v>
      </c>
      <c r="L11" s="140" t="s">
        <v>416</v>
      </c>
      <c r="M11" s="324"/>
    </row>
    <row r="12" spans="1:13" s="36" customFormat="1" ht="15" customHeight="1" x14ac:dyDescent="0.25">
      <c r="A12" s="145">
        <v>135</v>
      </c>
      <c r="B12" s="144" t="s">
        <v>255</v>
      </c>
      <c r="C12" s="143">
        <v>3573</v>
      </c>
      <c r="D12" s="142">
        <v>98030.17</v>
      </c>
      <c r="E12" s="142">
        <v>30.17</v>
      </c>
      <c r="F12" s="142">
        <v>26000</v>
      </c>
      <c r="G12" s="37">
        <v>72000</v>
      </c>
      <c r="H12" s="142">
        <v>0</v>
      </c>
      <c r="I12" s="142">
        <v>0</v>
      </c>
      <c r="J12" s="142">
        <v>0</v>
      </c>
      <c r="K12" s="141">
        <v>0</v>
      </c>
      <c r="L12" s="140" t="s">
        <v>416</v>
      </c>
      <c r="M12" s="324"/>
    </row>
    <row r="13" spans="1:13" s="36" customFormat="1" ht="15" customHeight="1" x14ac:dyDescent="0.25">
      <c r="A13" s="145">
        <v>137</v>
      </c>
      <c r="B13" s="144" t="s">
        <v>256</v>
      </c>
      <c r="C13" s="143">
        <v>3575</v>
      </c>
      <c r="D13" s="142">
        <v>34260.06</v>
      </c>
      <c r="E13" s="142">
        <v>19.059999999999999</v>
      </c>
      <c r="F13" s="142">
        <v>300</v>
      </c>
      <c r="G13" s="37">
        <v>33941</v>
      </c>
      <c r="H13" s="142">
        <v>0</v>
      </c>
      <c r="I13" s="142">
        <v>0</v>
      </c>
      <c r="J13" s="142">
        <v>0</v>
      </c>
      <c r="K13" s="141">
        <v>0</v>
      </c>
      <c r="L13" s="140" t="s">
        <v>416</v>
      </c>
      <c r="M13" s="324"/>
    </row>
    <row r="14" spans="1:13" s="36" customFormat="1" ht="34.5" customHeight="1" x14ac:dyDescent="0.25">
      <c r="A14" s="145">
        <v>139</v>
      </c>
      <c r="B14" s="144" t="s">
        <v>835</v>
      </c>
      <c r="C14" s="143">
        <v>3583</v>
      </c>
      <c r="D14" s="142">
        <v>5717</v>
      </c>
      <c r="E14" s="142">
        <v>481.74</v>
      </c>
      <c r="F14" s="142">
        <v>2018.26</v>
      </c>
      <c r="G14" s="37">
        <v>1500</v>
      </c>
      <c r="H14" s="142">
        <v>1500</v>
      </c>
      <c r="I14" s="142">
        <v>217</v>
      </c>
      <c r="J14" s="142">
        <v>0</v>
      </c>
      <c r="K14" s="141">
        <v>0</v>
      </c>
      <c r="L14" s="140" t="s">
        <v>416</v>
      </c>
      <c r="M14" s="327"/>
    </row>
    <row r="15" spans="1:13" s="36" customFormat="1" ht="24" customHeight="1" x14ac:dyDescent="0.25">
      <c r="A15" s="145">
        <v>141</v>
      </c>
      <c r="B15" s="144" t="s">
        <v>228</v>
      </c>
      <c r="C15" s="143">
        <v>3999</v>
      </c>
      <c r="D15" s="142">
        <v>40000</v>
      </c>
      <c r="E15" s="142">
        <v>357557</v>
      </c>
      <c r="F15" s="142">
        <v>50000</v>
      </c>
      <c r="G15" s="37">
        <v>40000</v>
      </c>
      <c r="H15" s="142">
        <v>40000</v>
      </c>
      <c r="I15" s="142">
        <v>40000</v>
      </c>
      <c r="J15" s="142">
        <v>40000</v>
      </c>
      <c r="K15" s="141">
        <v>0</v>
      </c>
      <c r="L15" s="140" t="s">
        <v>633</v>
      </c>
      <c r="M15" s="324"/>
    </row>
    <row r="16" spans="1:13" s="36" customFormat="1" ht="15.75" customHeight="1" x14ac:dyDescent="0.25">
      <c r="A16" s="531" t="s">
        <v>177</v>
      </c>
      <c r="B16" s="532" t="s">
        <v>341</v>
      </c>
      <c r="C16" s="175">
        <f>COUNT(C6:C15)</f>
        <v>10</v>
      </c>
      <c r="D16" s="38">
        <f t="shared" ref="D16:K16" si="0">SUM(D6:D15)</f>
        <v>729890.6399999999</v>
      </c>
      <c r="E16" s="38">
        <f t="shared" si="0"/>
        <v>358364.2</v>
      </c>
      <c r="F16" s="38">
        <f t="shared" si="0"/>
        <v>92087.44</v>
      </c>
      <c r="G16" s="38">
        <f t="shared" si="0"/>
        <v>483152</v>
      </c>
      <c r="H16" s="38">
        <f t="shared" si="0"/>
        <v>230127</v>
      </c>
      <c r="I16" s="38">
        <f t="shared" si="0"/>
        <v>53717</v>
      </c>
      <c r="J16" s="38">
        <f t="shared" si="0"/>
        <v>40000</v>
      </c>
      <c r="K16" s="38">
        <f t="shared" si="0"/>
        <v>0</v>
      </c>
      <c r="L16" s="39"/>
      <c r="M16" s="324"/>
    </row>
    <row r="17" spans="1:13" s="36" customFormat="1" ht="18" customHeight="1" x14ac:dyDescent="0.25">
      <c r="A17" s="148" t="s">
        <v>36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6"/>
      <c r="M17" s="324"/>
    </row>
    <row r="18" spans="1:13" s="36" customFormat="1" ht="15" customHeight="1" x14ac:dyDescent="0.25">
      <c r="A18" s="145">
        <v>197</v>
      </c>
      <c r="B18" s="144" t="s">
        <v>230</v>
      </c>
      <c r="C18" s="143">
        <v>3519</v>
      </c>
      <c r="D18" s="142">
        <v>231074.81</v>
      </c>
      <c r="E18" s="142">
        <v>2074.8100000000004</v>
      </c>
      <c r="F18" s="142">
        <v>50000</v>
      </c>
      <c r="G18" s="37">
        <v>179000</v>
      </c>
      <c r="H18" s="142">
        <v>0</v>
      </c>
      <c r="I18" s="142">
        <v>0</v>
      </c>
      <c r="J18" s="142">
        <v>0</v>
      </c>
      <c r="K18" s="141">
        <v>0</v>
      </c>
      <c r="L18" s="140" t="s">
        <v>416</v>
      </c>
      <c r="M18" s="324"/>
    </row>
    <row r="19" spans="1:13" s="36" customFormat="1" ht="15.75" customHeight="1" x14ac:dyDescent="0.25">
      <c r="A19" s="531" t="s">
        <v>37</v>
      </c>
      <c r="B19" s="532" t="s">
        <v>344</v>
      </c>
      <c r="C19" s="175">
        <f>COUNT(C18)</f>
        <v>1</v>
      </c>
      <c r="D19" s="38">
        <f>SUM(D18)</f>
        <v>231074.81</v>
      </c>
      <c r="E19" s="38">
        <f t="shared" ref="E19:K19" si="1">SUM(E18)</f>
        <v>2074.8100000000004</v>
      </c>
      <c r="F19" s="38">
        <f t="shared" si="1"/>
        <v>50000</v>
      </c>
      <c r="G19" s="38">
        <f t="shared" si="1"/>
        <v>179000</v>
      </c>
      <c r="H19" s="38">
        <f t="shared" si="1"/>
        <v>0</v>
      </c>
      <c r="I19" s="38">
        <f t="shared" si="1"/>
        <v>0</v>
      </c>
      <c r="J19" s="38">
        <f t="shared" si="1"/>
        <v>0</v>
      </c>
      <c r="K19" s="38">
        <f t="shared" si="1"/>
        <v>0</v>
      </c>
      <c r="L19" s="39"/>
      <c r="M19" s="324"/>
    </row>
    <row r="20" spans="1:13" s="36" customFormat="1" ht="18" customHeight="1" x14ac:dyDescent="0.25">
      <c r="A20" s="148" t="s">
        <v>38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6"/>
      <c r="M20" s="324"/>
    </row>
    <row r="21" spans="1:13" s="36" customFormat="1" ht="15" customHeight="1" x14ac:dyDescent="0.25">
      <c r="A21" s="145">
        <v>253</v>
      </c>
      <c r="B21" s="144" t="s">
        <v>231</v>
      </c>
      <c r="C21" s="143">
        <v>3505</v>
      </c>
      <c r="D21" s="142">
        <v>2249944</v>
      </c>
      <c r="E21" s="142">
        <v>75315</v>
      </c>
      <c r="F21" s="142">
        <v>200000</v>
      </c>
      <c r="G21" s="37">
        <v>1182000</v>
      </c>
      <c r="H21" s="142">
        <v>792629</v>
      </c>
      <c r="I21" s="142">
        <v>0</v>
      </c>
      <c r="J21" s="142">
        <v>0</v>
      </c>
      <c r="K21" s="141">
        <v>0</v>
      </c>
      <c r="L21" s="140" t="s">
        <v>416</v>
      </c>
      <c r="M21" s="324"/>
    </row>
    <row r="22" spans="1:13" s="36" customFormat="1" ht="24" customHeight="1" x14ac:dyDescent="0.25">
      <c r="A22" s="145">
        <v>255</v>
      </c>
      <c r="B22" s="144" t="s">
        <v>345</v>
      </c>
      <c r="C22" s="143">
        <v>3658</v>
      </c>
      <c r="D22" s="142">
        <v>50500.03</v>
      </c>
      <c r="E22" s="142">
        <v>0</v>
      </c>
      <c r="F22" s="142">
        <v>22499.54</v>
      </c>
      <c r="G22" s="37">
        <v>14363</v>
      </c>
      <c r="H22" s="142">
        <v>0</v>
      </c>
      <c r="I22" s="142">
        <v>0</v>
      </c>
      <c r="J22" s="142">
        <v>0</v>
      </c>
      <c r="K22" s="141">
        <v>0</v>
      </c>
      <c r="L22" s="140" t="s">
        <v>48</v>
      </c>
      <c r="M22" s="324"/>
    </row>
    <row r="23" spans="1:13" s="36" customFormat="1" ht="15" customHeight="1" x14ac:dyDescent="0.25">
      <c r="A23" s="145">
        <v>256</v>
      </c>
      <c r="B23" s="144" t="s">
        <v>257</v>
      </c>
      <c r="C23" s="143">
        <v>3577</v>
      </c>
      <c r="D23" s="142">
        <v>36619.990000000005</v>
      </c>
      <c r="E23" s="142">
        <v>2073.23</v>
      </c>
      <c r="F23" s="142">
        <v>16926.760000000002</v>
      </c>
      <c r="G23" s="37">
        <v>17620</v>
      </c>
      <c r="H23" s="142">
        <v>0</v>
      </c>
      <c r="I23" s="142">
        <v>0</v>
      </c>
      <c r="J23" s="142">
        <v>0</v>
      </c>
      <c r="K23" s="141">
        <v>0</v>
      </c>
      <c r="L23" s="140" t="s">
        <v>416</v>
      </c>
      <c r="M23" s="324"/>
    </row>
    <row r="24" spans="1:13" s="36" customFormat="1" ht="15" customHeight="1" x14ac:dyDescent="0.25">
      <c r="A24" s="145">
        <v>258</v>
      </c>
      <c r="B24" s="144" t="s">
        <v>232</v>
      </c>
      <c r="C24" s="143">
        <v>3523</v>
      </c>
      <c r="D24" s="142">
        <v>122000</v>
      </c>
      <c r="E24" s="142">
        <v>4910.13</v>
      </c>
      <c r="F24" s="142">
        <v>49960</v>
      </c>
      <c r="G24" s="37">
        <v>47000</v>
      </c>
      <c r="H24" s="142">
        <v>20130</v>
      </c>
      <c r="I24" s="142">
        <v>0</v>
      </c>
      <c r="J24" s="142">
        <v>0</v>
      </c>
      <c r="K24" s="141">
        <v>0</v>
      </c>
      <c r="L24" s="140" t="s">
        <v>416</v>
      </c>
      <c r="M24" s="324"/>
    </row>
    <row r="25" spans="1:13" s="36" customFormat="1" ht="15" customHeight="1" x14ac:dyDescent="0.25">
      <c r="A25" s="145">
        <v>260</v>
      </c>
      <c r="B25" s="144" t="s">
        <v>233</v>
      </c>
      <c r="C25" s="143">
        <v>3555</v>
      </c>
      <c r="D25" s="142">
        <v>152000.12</v>
      </c>
      <c r="E25" s="142">
        <v>4792.12</v>
      </c>
      <c r="F25" s="142">
        <v>37000</v>
      </c>
      <c r="G25" s="37">
        <v>109208</v>
      </c>
      <c r="H25" s="142">
        <v>1000</v>
      </c>
      <c r="I25" s="142">
        <v>0</v>
      </c>
      <c r="J25" s="142">
        <v>0</v>
      </c>
      <c r="K25" s="141">
        <v>0</v>
      </c>
      <c r="L25" s="140" t="s">
        <v>416</v>
      </c>
      <c r="M25" s="324"/>
    </row>
    <row r="26" spans="1:13" s="36" customFormat="1" ht="15" customHeight="1" x14ac:dyDescent="0.25">
      <c r="A26" s="145">
        <v>262</v>
      </c>
      <c r="B26" s="144" t="s">
        <v>229</v>
      </c>
      <c r="C26" s="143">
        <v>3556</v>
      </c>
      <c r="D26" s="142">
        <v>612999.98</v>
      </c>
      <c r="E26" s="142">
        <v>9971.3700000000008</v>
      </c>
      <c r="F26" s="142">
        <v>25028.61</v>
      </c>
      <c r="G26" s="37">
        <v>103000</v>
      </c>
      <c r="H26" s="142">
        <v>365102</v>
      </c>
      <c r="I26" s="142">
        <v>109898</v>
      </c>
      <c r="J26" s="142">
        <v>0</v>
      </c>
      <c r="K26" s="141">
        <v>0</v>
      </c>
      <c r="L26" s="140" t="s">
        <v>416</v>
      </c>
      <c r="M26" s="324"/>
    </row>
    <row r="27" spans="1:13" s="36" customFormat="1" ht="15" customHeight="1" x14ac:dyDescent="0.25">
      <c r="A27" s="145">
        <v>264</v>
      </c>
      <c r="B27" s="144" t="s">
        <v>258</v>
      </c>
      <c r="C27" s="143">
        <v>3554</v>
      </c>
      <c r="D27" s="142">
        <v>11500.02</v>
      </c>
      <c r="E27" s="142">
        <v>27.02</v>
      </c>
      <c r="F27" s="142">
        <v>2500</v>
      </c>
      <c r="G27" s="37">
        <v>8973</v>
      </c>
      <c r="H27" s="142">
        <v>0</v>
      </c>
      <c r="I27" s="142">
        <v>0</v>
      </c>
      <c r="J27" s="142">
        <v>0</v>
      </c>
      <c r="K27" s="141">
        <v>0</v>
      </c>
      <c r="L27" s="140" t="s">
        <v>416</v>
      </c>
      <c r="M27" s="324"/>
    </row>
    <row r="28" spans="1:13" s="36" customFormat="1" ht="15" customHeight="1" x14ac:dyDescent="0.25">
      <c r="A28" s="145">
        <v>266</v>
      </c>
      <c r="B28" s="144" t="s">
        <v>346</v>
      </c>
      <c r="C28" s="143">
        <v>3563</v>
      </c>
      <c r="D28" s="142">
        <v>127802.85</v>
      </c>
      <c r="E28" s="142">
        <v>33661.85</v>
      </c>
      <c r="F28" s="142">
        <v>39999</v>
      </c>
      <c r="G28" s="37">
        <v>54142</v>
      </c>
      <c r="H28" s="142">
        <v>0</v>
      </c>
      <c r="I28" s="142">
        <v>0</v>
      </c>
      <c r="J28" s="142">
        <v>0</v>
      </c>
      <c r="K28" s="141">
        <v>0</v>
      </c>
      <c r="L28" s="140" t="s">
        <v>416</v>
      </c>
      <c r="M28" s="324"/>
    </row>
    <row r="29" spans="1:13" s="36" customFormat="1" ht="15" customHeight="1" x14ac:dyDescent="0.25">
      <c r="A29" s="145">
        <v>268</v>
      </c>
      <c r="B29" s="144" t="s">
        <v>194</v>
      </c>
      <c r="C29" s="143">
        <v>3514</v>
      </c>
      <c r="D29" s="142">
        <v>121999.39</v>
      </c>
      <c r="E29" s="142">
        <v>3719.39</v>
      </c>
      <c r="F29" s="142">
        <v>14999.999999999998</v>
      </c>
      <c r="G29" s="37">
        <v>103280</v>
      </c>
      <c r="H29" s="142">
        <v>0</v>
      </c>
      <c r="I29" s="142">
        <v>0</v>
      </c>
      <c r="J29" s="142">
        <v>0</v>
      </c>
      <c r="K29" s="141">
        <v>0</v>
      </c>
      <c r="L29" s="140" t="s">
        <v>416</v>
      </c>
      <c r="M29" s="324"/>
    </row>
    <row r="30" spans="1:13" s="36" customFormat="1" ht="15.75" customHeight="1" x14ac:dyDescent="0.25">
      <c r="A30" s="531" t="s">
        <v>39</v>
      </c>
      <c r="B30" s="532" t="s">
        <v>347</v>
      </c>
      <c r="C30" s="175">
        <f>COUNT(C21:C29)</f>
        <v>9</v>
      </c>
      <c r="D30" s="38">
        <f t="shared" ref="D30:K30" si="2">SUM(D21:D29)</f>
        <v>3485366.3800000004</v>
      </c>
      <c r="E30" s="38">
        <f t="shared" si="2"/>
        <v>134470.11000000002</v>
      </c>
      <c r="F30" s="38">
        <f t="shared" si="2"/>
        <v>408913.91000000003</v>
      </c>
      <c r="G30" s="38">
        <f t="shared" si="2"/>
        <v>1639586</v>
      </c>
      <c r="H30" s="38">
        <f t="shared" si="2"/>
        <v>1178861</v>
      </c>
      <c r="I30" s="38">
        <f t="shared" si="2"/>
        <v>109898</v>
      </c>
      <c r="J30" s="38">
        <f t="shared" si="2"/>
        <v>0</v>
      </c>
      <c r="K30" s="38">
        <f t="shared" si="2"/>
        <v>0</v>
      </c>
      <c r="L30" s="39"/>
      <c r="M30" s="324"/>
    </row>
    <row r="31" spans="1:13" s="36" customFormat="1" ht="18" customHeight="1" x14ac:dyDescent="0.25">
      <c r="A31" s="148" t="s">
        <v>49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6"/>
      <c r="M31" s="324"/>
    </row>
    <row r="32" spans="1:13" s="36" customFormat="1" ht="24" customHeight="1" x14ac:dyDescent="0.25">
      <c r="A32" s="145">
        <v>312</v>
      </c>
      <c r="B32" s="144" t="s">
        <v>634</v>
      </c>
      <c r="C32" s="143">
        <v>3562</v>
      </c>
      <c r="D32" s="142">
        <v>75499.97</v>
      </c>
      <c r="E32" s="142">
        <v>26912.010000000002</v>
      </c>
      <c r="F32" s="142">
        <v>16246.710000000001</v>
      </c>
      <c r="G32" s="37">
        <v>1964</v>
      </c>
      <c r="H32" s="142">
        <v>0</v>
      </c>
      <c r="I32" s="142">
        <v>0</v>
      </c>
      <c r="J32" s="142">
        <v>0</v>
      </c>
      <c r="K32" s="141">
        <v>0</v>
      </c>
      <c r="L32" s="140" t="s">
        <v>48</v>
      </c>
      <c r="M32" s="324"/>
    </row>
    <row r="33" spans="1:13" s="36" customFormat="1" ht="15" customHeight="1" x14ac:dyDescent="0.25">
      <c r="A33" s="145">
        <v>313</v>
      </c>
      <c r="B33" s="144" t="s">
        <v>50</v>
      </c>
      <c r="C33" s="143">
        <v>3998</v>
      </c>
      <c r="D33" s="142">
        <v>30000</v>
      </c>
      <c r="E33" s="142">
        <v>1798.82</v>
      </c>
      <c r="F33" s="142">
        <v>31509.200000000001</v>
      </c>
      <c r="G33" s="37">
        <v>30000</v>
      </c>
      <c r="H33" s="142">
        <v>30000</v>
      </c>
      <c r="I33" s="142">
        <v>30000</v>
      </c>
      <c r="J33" s="142">
        <v>30000</v>
      </c>
      <c r="K33" s="141">
        <v>0</v>
      </c>
      <c r="L33" s="140" t="s">
        <v>633</v>
      </c>
      <c r="M33" s="324"/>
    </row>
    <row r="34" spans="1:13" s="36" customFormat="1" ht="24" customHeight="1" x14ac:dyDescent="0.25">
      <c r="A34" s="145">
        <v>314</v>
      </c>
      <c r="B34" s="144" t="s">
        <v>279</v>
      </c>
      <c r="C34" s="143">
        <v>3597</v>
      </c>
      <c r="D34" s="142">
        <v>1362</v>
      </c>
      <c r="E34" s="142">
        <v>567</v>
      </c>
      <c r="F34" s="142">
        <v>745</v>
      </c>
      <c r="G34" s="37">
        <v>50</v>
      </c>
      <c r="H34" s="142">
        <v>0</v>
      </c>
      <c r="I34" s="142">
        <v>0</v>
      </c>
      <c r="J34" s="142">
        <v>0</v>
      </c>
      <c r="K34" s="141">
        <v>0</v>
      </c>
      <c r="L34" s="140" t="s">
        <v>416</v>
      </c>
      <c r="M34" s="324"/>
    </row>
    <row r="35" spans="1:13" s="36" customFormat="1" ht="24" customHeight="1" x14ac:dyDescent="0.25">
      <c r="A35" s="145">
        <v>315</v>
      </c>
      <c r="B35" s="144" t="s">
        <v>635</v>
      </c>
      <c r="C35" s="143">
        <v>3688</v>
      </c>
      <c r="D35" s="142">
        <v>5166.6100000000006</v>
      </c>
      <c r="E35" s="142">
        <v>0</v>
      </c>
      <c r="F35" s="142">
        <v>0</v>
      </c>
      <c r="G35" s="37">
        <v>2500</v>
      </c>
      <c r="H35" s="142">
        <v>2666.61</v>
      </c>
      <c r="I35" s="142">
        <v>0</v>
      </c>
      <c r="J35" s="142">
        <v>0</v>
      </c>
      <c r="K35" s="141">
        <v>0</v>
      </c>
      <c r="L35" s="140" t="s">
        <v>416</v>
      </c>
      <c r="M35" s="324"/>
    </row>
    <row r="36" spans="1:13" s="36" customFormat="1" ht="24" customHeight="1" x14ac:dyDescent="0.25">
      <c r="A36" s="145">
        <v>316</v>
      </c>
      <c r="B36" s="144" t="s">
        <v>636</v>
      </c>
      <c r="C36" s="143">
        <v>3689</v>
      </c>
      <c r="D36" s="142">
        <v>12600</v>
      </c>
      <c r="E36" s="142">
        <v>0</v>
      </c>
      <c r="F36" s="142">
        <v>0</v>
      </c>
      <c r="G36" s="37">
        <v>6300</v>
      </c>
      <c r="H36" s="142">
        <v>6300</v>
      </c>
      <c r="I36" s="142">
        <v>0</v>
      </c>
      <c r="J36" s="142">
        <v>0</v>
      </c>
      <c r="K36" s="141">
        <v>0</v>
      </c>
      <c r="L36" s="140" t="s">
        <v>416</v>
      </c>
      <c r="M36" s="324"/>
    </row>
    <row r="37" spans="1:13" s="36" customFormat="1" ht="24" customHeight="1" x14ac:dyDescent="0.25">
      <c r="A37" s="145">
        <v>317</v>
      </c>
      <c r="B37" s="144" t="s">
        <v>637</v>
      </c>
      <c r="C37" s="143">
        <v>3649</v>
      </c>
      <c r="D37" s="142">
        <v>100000</v>
      </c>
      <c r="E37" s="142">
        <v>0</v>
      </c>
      <c r="F37" s="142">
        <v>45000</v>
      </c>
      <c r="G37" s="37">
        <v>29960</v>
      </c>
      <c r="H37" s="142">
        <v>25040</v>
      </c>
      <c r="I37" s="142">
        <v>0</v>
      </c>
      <c r="J37" s="142">
        <v>0</v>
      </c>
      <c r="K37" s="141">
        <v>0</v>
      </c>
      <c r="L37" s="140" t="s">
        <v>416</v>
      </c>
      <c r="M37" s="324"/>
    </row>
    <row r="38" spans="1:13" s="36" customFormat="1" ht="15.75" customHeight="1" x14ac:dyDescent="0.25">
      <c r="A38" s="531" t="s">
        <v>51</v>
      </c>
      <c r="B38" s="532" t="s">
        <v>350</v>
      </c>
      <c r="C38" s="175">
        <f>COUNT(C32:C37)</f>
        <v>6</v>
      </c>
      <c r="D38" s="38">
        <f t="shared" ref="D38:K38" si="3">SUM(D32:D37)</f>
        <v>224628.58000000002</v>
      </c>
      <c r="E38" s="38">
        <f t="shared" si="3"/>
        <v>29277.83</v>
      </c>
      <c r="F38" s="38">
        <f t="shared" si="3"/>
        <v>93500.91</v>
      </c>
      <c r="G38" s="38">
        <f t="shared" si="3"/>
        <v>70774</v>
      </c>
      <c r="H38" s="38">
        <f t="shared" si="3"/>
        <v>64006.61</v>
      </c>
      <c r="I38" s="38">
        <f t="shared" si="3"/>
        <v>30000</v>
      </c>
      <c r="J38" s="38">
        <f t="shared" si="3"/>
        <v>30000</v>
      </c>
      <c r="K38" s="38">
        <f t="shared" si="3"/>
        <v>0</v>
      </c>
      <c r="L38" s="39"/>
      <c r="M38" s="324"/>
    </row>
    <row r="39" spans="1:13" s="36" customFormat="1" ht="18" customHeight="1" x14ac:dyDescent="0.25">
      <c r="A39" s="148" t="s">
        <v>259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6"/>
      <c r="M39" s="324"/>
    </row>
    <row r="40" spans="1:13" s="36" customFormat="1" ht="24" customHeight="1" x14ac:dyDescent="0.25">
      <c r="A40" s="145">
        <v>353</v>
      </c>
      <c r="B40" s="144" t="s">
        <v>348</v>
      </c>
      <c r="C40" s="143">
        <v>3665</v>
      </c>
      <c r="D40" s="142">
        <v>5525</v>
      </c>
      <c r="E40" s="142">
        <v>0</v>
      </c>
      <c r="F40" s="142">
        <v>1600</v>
      </c>
      <c r="G40" s="37">
        <v>1400</v>
      </c>
      <c r="H40" s="142">
        <v>1400</v>
      </c>
      <c r="I40" s="142">
        <v>1125</v>
      </c>
      <c r="J40" s="142">
        <v>0</v>
      </c>
      <c r="K40" s="141">
        <v>0</v>
      </c>
      <c r="L40" s="140" t="s">
        <v>416</v>
      </c>
      <c r="M40" s="324"/>
    </row>
    <row r="41" spans="1:13" s="36" customFormat="1" ht="15.75" customHeight="1" x14ac:dyDescent="0.25">
      <c r="A41" s="531" t="s">
        <v>260</v>
      </c>
      <c r="B41" s="532" t="s">
        <v>349</v>
      </c>
      <c r="C41" s="175">
        <f>COUNT(C40:C40)</f>
        <v>1</v>
      </c>
      <c r="D41" s="38">
        <f t="shared" ref="D41:K41" si="4">SUM(D40:D40)</f>
        <v>5525</v>
      </c>
      <c r="E41" s="38">
        <f t="shared" si="4"/>
        <v>0</v>
      </c>
      <c r="F41" s="38">
        <f t="shared" si="4"/>
        <v>1600</v>
      </c>
      <c r="G41" s="38">
        <f t="shared" si="4"/>
        <v>1400</v>
      </c>
      <c r="H41" s="38">
        <f t="shared" si="4"/>
        <v>1400</v>
      </c>
      <c r="I41" s="38">
        <f t="shared" si="4"/>
        <v>1125</v>
      </c>
      <c r="J41" s="38">
        <f t="shared" si="4"/>
        <v>0</v>
      </c>
      <c r="K41" s="38">
        <f t="shared" si="4"/>
        <v>0</v>
      </c>
      <c r="L41" s="39"/>
      <c r="M41" s="324"/>
    </row>
    <row r="42" spans="1:13" s="36" customFormat="1" ht="18" customHeight="1" x14ac:dyDescent="0.25">
      <c r="A42" s="148" t="s">
        <v>40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6"/>
      <c r="M42" s="324"/>
    </row>
    <row r="43" spans="1:13" s="36" customFormat="1" ht="15" customHeight="1" x14ac:dyDescent="0.25">
      <c r="A43" s="145">
        <v>396</v>
      </c>
      <c r="B43" s="144" t="s">
        <v>261</v>
      </c>
      <c r="C43" s="143">
        <v>3591</v>
      </c>
      <c r="D43" s="142">
        <v>44600</v>
      </c>
      <c r="E43" s="142">
        <v>0</v>
      </c>
      <c r="F43" s="142">
        <v>20500</v>
      </c>
      <c r="G43" s="37">
        <v>24100</v>
      </c>
      <c r="H43" s="142">
        <v>0</v>
      </c>
      <c r="I43" s="142">
        <v>0</v>
      </c>
      <c r="J43" s="142">
        <v>0</v>
      </c>
      <c r="K43" s="141">
        <v>0</v>
      </c>
      <c r="L43" s="140" t="s">
        <v>416</v>
      </c>
      <c r="M43" s="324"/>
    </row>
    <row r="44" spans="1:13" s="36" customFormat="1" ht="15" customHeight="1" x14ac:dyDescent="0.25">
      <c r="A44" s="145">
        <v>398</v>
      </c>
      <c r="B44" s="144" t="s">
        <v>351</v>
      </c>
      <c r="C44" s="143">
        <v>3672</v>
      </c>
      <c r="D44" s="142">
        <v>75549.989999999991</v>
      </c>
      <c r="E44" s="142">
        <v>2557.04</v>
      </c>
      <c r="F44" s="142">
        <v>50742.95</v>
      </c>
      <c r="G44" s="37">
        <v>22250</v>
      </c>
      <c r="H44" s="142">
        <v>0</v>
      </c>
      <c r="I44" s="142">
        <v>0</v>
      </c>
      <c r="J44" s="142">
        <v>0</v>
      </c>
      <c r="K44" s="141">
        <v>0</v>
      </c>
      <c r="L44" s="140" t="s">
        <v>416</v>
      </c>
      <c r="M44" s="324"/>
    </row>
    <row r="45" spans="1:13" s="36" customFormat="1" ht="24" customHeight="1" x14ac:dyDescent="0.25">
      <c r="A45" s="145">
        <v>400</v>
      </c>
      <c r="B45" s="144" t="s">
        <v>236</v>
      </c>
      <c r="C45" s="143">
        <v>3539</v>
      </c>
      <c r="D45" s="142">
        <v>32910.770000000004</v>
      </c>
      <c r="E45" s="142">
        <v>1967.83</v>
      </c>
      <c r="F45" s="142">
        <v>14819.949999999999</v>
      </c>
      <c r="G45" s="37">
        <v>639</v>
      </c>
      <c r="H45" s="142">
        <v>0</v>
      </c>
      <c r="I45" s="142">
        <v>0</v>
      </c>
      <c r="J45" s="142">
        <v>0</v>
      </c>
      <c r="K45" s="141">
        <v>0</v>
      </c>
      <c r="L45" s="140" t="s">
        <v>48</v>
      </c>
      <c r="M45" s="324"/>
    </row>
    <row r="46" spans="1:13" s="36" customFormat="1" ht="24" customHeight="1" x14ac:dyDescent="0.25">
      <c r="A46" s="145">
        <v>401</v>
      </c>
      <c r="B46" s="144" t="s">
        <v>352</v>
      </c>
      <c r="C46" s="143">
        <v>3506</v>
      </c>
      <c r="D46" s="142">
        <v>11203.54</v>
      </c>
      <c r="E46" s="142">
        <v>1906.4699999999998</v>
      </c>
      <c r="F46" s="142">
        <v>4574.4399999999996</v>
      </c>
      <c r="G46" s="37">
        <v>50</v>
      </c>
      <c r="H46" s="142">
        <v>0</v>
      </c>
      <c r="I46" s="142">
        <v>0</v>
      </c>
      <c r="J46" s="142">
        <v>0</v>
      </c>
      <c r="K46" s="141">
        <v>0</v>
      </c>
      <c r="L46" s="140" t="s">
        <v>48</v>
      </c>
      <c r="M46" s="324"/>
    </row>
    <row r="47" spans="1:13" s="36" customFormat="1" ht="24" customHeight="1" x14ac:dyDescent="0.25">
      <c r="A47" s="145">
        <v>402</v>
      </c>
      <c r="B47" s="144" t="s">
        <v>237</v>
      </c>
      <c r="C47" s="143">
        <v>3540</v>
      </c>
      <c r="D47" s="142">
        <v>8968</v>
      </c>
      <c r="E47" s="142">
        <v>4045.8500000000004</v>
      </c>
      <c r="F47" s="142">
        <v>3890.34</v>
      </c>
      <c r="G47" s="37">
        <v>92</v>
      </c>
      <c r="H47" s="142">
        <v>0</v>
      </c>
      <c r="I47" s="142">
        <v>0</v>
      </c>
      <c r="J47" s="142">
        <v>0</v>
      </c>
      <c r="K47" s="141">
        <v>0</v>
      </c>
      <c r="L47" s="140" t="s">
        <v>48</v>
      </c>
      <c r="M47" s="324"/>
    </row>
    <row r="48" spans="1:13" s="36" customFormat="1" ht="24" customHeight="1" x14ac:dyDescent="0.25">
      <c r="A48" s="145">
        <v>403</v>
      </c>
      <c r="B48" s="144" t="s">
        <v>235</v>
      </c>
      <c r="C48" s="143">
        <v>3507</v>
      </c>
      <c r="D48" s="142">
        <v>33871.58</v>
      </c>
      <c r="E48" s="142">
        <v>2777.7799999999997</v>
      </c>
      <c r="F48" s="142">
        <v>13063.039999999999</v>
      </c>
      <c r="G48" s="37">
        <v>687</v>
      </c>
      <c r="H48" s="142">
        <v>0</v>
      </c>
      <c r="I48" s="142">
        <v>0</v>
      </c>
      <c r="J48" s="142">
        <v>0</v>
      </c>
      <c r="K48" s="141">
        <v>0</v>
      </c>
      <c r="L48" s="140" t="s">
        <v>48</v>
      </c>
      <c r="M48" s="324"/>
    </row>
    <row r="49" spans="1:13" s="36" customFormat="1" ht="24" customHeight="1" x14ac:dyDescent="0.25">
      <c r="A49" s="145">
        <v>404</v>
      </c>
      <c r="B49" s="144" t="s">
        <v>638</v>
      </c>
      <c r="C49" s="143">
        <v>3678</v>
      </c>
      <c r="D49" s="142">
        <v>31230.84</v>
      </c>
      <c r="E49" s="142">
        <v>0</v>
      </c>
      <c r="F49" s="142">
        <v>8296.84</v>
      </c>
      <c r="G49" s="37">
        <v>8529</v>
      </c>
      <c r="H49" s="142">
        <v>7559</v>
      </c>
      <c r="I49" s="142">
        <v>0</v>
      </c>
      <c r="J49" s="142">
        <v>0</v>
      </c>
      <c r="K49" s="141">
        <v>0</v>
      </c>
      <c r="L49" s="140" t="s">
        <v>48</v>
      </c>
      <c r="M49" s="324"/>
    </row>
    <row r="50" spans="1:13" s="36" customFormat="1" ht="24" customHeight="1" x14ac:dyDescent="0.25">
      <c r="A50" s="145">
        <v>405</v>
      </c>
      <c r="B50" s="144" t="s">
        <v>353</v>
      </c>
      <c r="C50" s="143">
        <v>3631</v>
      </c>
      <c r="D50" s="142">
        <v>18819.88</v>
      </c>
      <c r="E50" s="142">
        <v>0</v>
      </c>
      <c r="F50" s="142">
        <v>5647.96</v>
      </c>
      <c r="G50" s="37">
        <v>513</v>
      </c>
      <c r="H50" s="142">
        <v>750</v>
      </c>
      <c r="I50" s="142">
        <v>830</v>
      </c>
      <c r="J50" s="142">
        <v>0</v>
      </c>
      <c r="K50" s="141">
        <v>0</v>
      </c>
      <c r="L50" s="140" t="s">
        <v>48</v>
      </c>
      <c r="M50" s="324"/>
    </row>
    <row r="51" spans="1:13" s="36" customFormat="1" ht="15" customHeight="1" x14ac:dyDescent="0.25">
      <c r="A51" s="145">
        <v>406</v>
      </c>
      <c r="B51" s="144" t="s">
        <v>354</v>
      </c>
      <c r="C51" s="143">
        <v>3629</v>
      </c>
      <c r="D51" s="142">
        <v>19100</v>
      </c>
      <c r="E51" s="142">
        <v>4400</v>
      </c>
      <c r="F51" s="142">
        <v>6000</v>
      </c>
      <c r="G51" s="37">
        <v>8700</v>
      </c>
      <c r="H51" s="142">
        <v>0</v>
      </c>
      <c r="I51" s="142">
        <v>0</v>
      </c>
      <c r="J51" s="142">
        <v>0</v>
      </c>
      <c r="K51" s="141">
        <v>0</v>
      </c>
      <c r="L51" s="140" t="s">
        <v>416</v>
      </c>
      <c r="M51" s="324"/>
    </row>
    <row r="52" spans="1:13" s="36" customFormat="1" ht="24" customHeight="1" x14ac:dyDescent="0.25">
      <c r="A52" s="145">
        <v>408</v>
      </c>
      <c r="B52" s="144" t="s">
        <v>263</v>
      </c>
      <c r="C52" s="143">
        <v>3545</v>
      </c>
      <c r="D52" s="142">
        <v>83000</v>
      </c>
      <c r="E52" s="142">
        <v>0</v>
      </c>
      <c r="F52" s="142">
        <v>300</v>
      </c>
      <c r="G52" s="37">
        <v>21100</v>
      </c>
      <c r="H52" s="142">
        <v>40500</v>
      </c>
      <c r="I52" s="142">
        <v>21100</v>
      </c>
      <c r="J52" s="142">
        <v>0</v>
      </c>
      <c r="K52" s="141">
        <v>0</v>
      </c>
      <c r="L52" s="140" t="s">
        <v>416</v>
      </c>
      <c r="M52" s="324"/>
    </row>
    <row r="53" spans="1:13" s="36" customFormat="1" ht="24" customHeight="1" x14ac:dyDescent="0.25">
      <c r="A53" s="145">
        <v>410</v>
      </c>
      <c r="B53" s="144" t="s">
        <v>639</v>
      </c>
      <c r="C53" s="143">
        <v>3663</v>
      </c>
      <c r="D53" s="142">
        <v>11100</v>
      </c>
      <c r="E53" s="142">
        <v>0</v>
      </c>
      <c r="F53" s="142">
        <v>0</v>
      </c>
      <c r="G53" s="37">
        <v>588</v>
      </c>
      <c r="H53" s="142">
        <v>1746</v>
      </c>
      <c r="I53" s="142">
        <v>0</v>
      </c>
      <c r="J53" s="142">
        <v>0</v>
      </c>
      <c r="K53" s="141">
        <v>0</v>
      </c>
      <c r="L53" s="140" t="s">
        <v>48</v>
      </c>
      <c r="M53" s="324"/>
    </row>
    <row r="54" spans="1:13" s="36" customFormat="1" ht="24" customHeight="1" x14ac:dyDescent="0.25">
      <c r="A54" s="145">
        <v>411</v>
      </c>
      <c r="B54" s="144" t="s">
        <v>355</v>
      </c>
      <c r="C54" s="143">
        <v>3662</v>
      </c>
      <c r="D54" s="142">
        <v>28377.3</v>
      </c>
      <c r="E54" s="142">
        <v>0</v>
      </c>
      <c r="F54" s="142">
        <v>8561</v>
      </c>
      <c r="G54" s="37">
        <v>1153</v>
      </c>
      <c r="H54" s="142">
        <v>2838</v>
      </c>
      <c r="I54" s="142">
        <v>0</v>
      </c>
      <c r="J54" s="142">
        <v>0</v>
      </c>
      <c r="K54" s="141">
        <v>0</v>
      </c>
      <c r="L54" s="140" t="s">
        <v>48</v>
      </c>
      <c r="M54" s="324"/>
    </row>
    <row r="55" spans="1:13" s="36" customFormat="1" ht="24" customHeight="1" x14ac:dyDescent="0.25">
      <c r="A55" s="145">
        <v>412</v>
      </c>
      <c r="B55" s="144" t="s">
        <v>356</v>
      </c>
      <c r="C55" s="143">
        <v>3664</v>
      </c>
      <c r="D55" s="142">
        <v>3838</v>
      </c>
      <c r="E55" s="142">
        <v>0</v>
      </c>
      <c r="F55" s="142">
        <v>900</v>
      </c>
      <c r="G55" s="37">
        <v>900</v>
      </c>
      <c r="H55" s="142">
        <v>900</v>
      </c>
      <c r="I55" s="142">
        <v>900</v>
      </c>
      <c r="J55" s="142">
        <v>238</v>
      </c>
      <c r="K55" s="141">
        <v>0</v>
      </c>
      <c r="L55" s="140" t="s">
        <v>416</v>
      </c>
      <c r="M55" s="324"/>
    </row>
    <row r="56" spans="1:13" s="36" customFormat="1" ht="15" customHeight="1" x14ac:dyDescent="0.25">
      <c r="A56" s="145">
        <v>413</v>
      </c>
      <c r="B56" s="144" t="s">
        <v>357</v>
      </c>
      <c r="C56" s="143">
        <v>3581</v>
      </c>
      <c r="D56" s="142">
        <v>174999</v>
      </c>
      <c r="E56" s="142">
        <v>806.47</v>
      </c>
      <c r="F56" s="142">
        <v>3668.5299999999997</v>
      </c>
      <c r="G56" s="37">
        <v>5000</v>
      </c>
      <c r="H56" s="142">
        <v>82762</v>
      </c>
      <c r="I56" s="142">
        <v>82762</v>
      </c>
      <c r="J56" s="142">
        <v>0</v>
      </c>
      <c r="K56" s="141">
        <v>0</v>
      </c>
      <c r="L56" s="140" t="s">
        <v>416</v>
      </c>
      <c r="M56" s="324"/>
    </row>
    <row r="57" spans="1:13" s="36" customFormat="1" ht="15" customHeight="1" x14ac:dyDescent="0.25">
      <c r="A57" s="145">
        <v>415</v>
      </c>
      <c r="B57" s="144" t="s">
        <v>334</v>
      </c>
      <c r="C57" s="143">
        <v>3579</v>
      </c>
      <c r="D57" s="142">
        <v>59999.49</v>
      </c>
      <c r="E57" s="142">
        <v>664.49</v>
      </c>
      <c r="F57" s="142">
        <v>11000</v>
      </c>
      <c r="G57" s="37">
        <v>48335</v>
      </c>
      <c r="H57" s="142">
        <v>0</v>
      </c>
      <c r="I57" s="142">
        <v>0</v>
      </c>
      <c r="J57" s="142">
        <v>0</v>
      </c>
      <c r="K57" s="141">
        <v>0</v>
      </c>
      <c r="L57" s="140" t="s">
        <v>416</v>
      </c>
      <c r="M57" s="324"/>
    </row>
    <row r="58" spans="1:13" s="36" customFormat="1" ht="15" customHeight="1" x14ac:dyDescent="0.25">
      <c r="A58" s="145">
        <v>417</v>
      </c>
      <c r="B58" s="144" t="s">
        <v>358</v>
      </c>
      <c r="C58" s="143">
        <v>3580</v>
      </c>
      <c r="D58" s="142">
        <v>149000</v>
      </c>
      <c r="E58" s="142">
        <v>397.19</v>
      </c>
      <c r="F58" s="142">
        <v>3000.0000000000005</v>
      </c>
      <c r="G58" s="37">
        <v>30000</v>
      </c>
      <c r="H58" s="142">
        <v>115603</v>
      </c>
      <c r="I58" s="142">
        <v>0</v>
      </c>
      <c r="J58" s="142">
        <v>0</v>
      </c>
      <c r="K58" s="141">
        <v>0</v>
      </c>
      <c r="L58" s="140" t="s">
        <v>416</v>
      </c>
      <c r="M58" s="324"/>
    </row>
    <row r="59" spans="1:13" s="36" customFormat="1" ht="15" customHeight="1" x14ac:dyDescent="0.25">
      <c r="A59" s="145">
        <v>419</v>
      </c>
      <c r="B59" s="144" t="s">
        <v>359</v>
      </c>
      <c r="C59" s="143">
        <v>3582</v>
      </c>
      <c r="D59" s="142">
        <v>130000.19</v>
      </c>
      <c r="E59" s="142">
        <v>397.19</v>
      </c>
      <c r="F59" s="142">
        <v>2015</v>
      </c>
      <c r="G59" s="37">
        <v>73115</v>
      </c>
      <c r="H59" s="142">
        <v>54473</v>
      </c>
      <c r="I59" s="142">
        <v>0</v>
      </c>
      <c r="J59" s="142">
        <v>0</v>
      </c>
      <c r="K59" s="141">
        <v>0</v>
      </c>
      <c r="L59" s="140" t="s">
        <v>416</v>
      </c>
      <c r="M59" s="324"/>
    </row>
    <row r="60" spans="1:13" s="36" customFormat="1" ht="15.75" customHeight="1" x14ac:dyDescent="0.25">
      <c r="A60" s="531" t="s">
        <v>41</v>
      </c>
      <c r="B60" s="532" t="s">
        <v>360</v>
      </c>
      <c r="C60" s="175">
        <f>COUNT(C43:C59)</f>
        <v>17</v>
      </c>
      <c r="D60" s="38">
        <f t="shared" ref="D60:K60" si="5">SUM(D43:D59)</f>
        <v>916568.57999999984</v>
      </c>
      <c r="E60" s="38">
        <f t="shared" si="5"/>
        <v>19920.310000000001</v>
      </c>
      <c r="F60" s="38">
        <f t="shared" si="5"/>
        <v>156980.04999999999</v>
      </c>
      <c r="G60" s="38">
        <f t="shared" si="5"/>
        <v>245751</v>
      </c>
      <c r="H60" s="38">
        <f t="shared" si="5"/>
        <v>307131</v>
      </c>
      <c r="I60" s="38">
        <f t="shared" si="5"/>
        <v>105592</v>
      </c>
      <c r="J60" s="38">
        <f t="shared" si="5"/>
        <v>238</v>
      </c>
      <c r="K60" s="38">
        <f t="shared" si="5"/>
        <v>0</v>
      </c>
      <c r="L60" s="39"/>
      <c r="M60" s="324"/>
    </row>
    <row r="61" spans="1:13" s="36" customFormat="1" ht="18" customHeight="1" x14ac:dyDescent="0.25">
      <c r="A61" s="148" t="s">
        <v>42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6"/>
      <c r="M61" s="324"/>
    </row>
    <row r="62" spans="1:13" s="36" customFormat="1" ht="34.5" customHeight="1" x14ac:dyDescent="0.25">
      <c r="A62" s="145">
        <v>611</v>
      </c>
      <c r="B62" s="144" t="s">
        <v>640</v>
      </c>
      <c r="C62" s="143">
        <v>3682</v>
      </c>
      <c r="D62" s="142">
        <v>8680.130000000001</v>
      </c>
      <c r="E62" s="142">
        <v>0</v>
      </c>
      <c r="F62" s="142">
        <v>7783.13</v>
      </c>
      <c r="G62" s="37">
        <v>897</v>
      </c>
      <c r="H62" s="142">
        <v>0</v>
      </c>
      <c r="I62" s="142">
        <v>0</v>
      </c>
      <c r="J62" s="142">
        <v>0</v>
      </c>
      <c r="K62" s="141">
        <v>0</v>
      </c>
      <c r="L62" s="140" t="s">
        <v>416</v>
      </c>
      <c r="M62" s="324"/>
    </row>
    <row r="63" spans="1:13" s="36" customFormat="1" ht="24" customHeight="1" x14ac:dyDescent="0.25">
      <c r="A63" s="145">
        <v>612</v>
      </c>
      <c r="B63" s="144" t="s">
        <v>373</v>
      </c>
      <c r="C63" s="143">
        <v>3643</v>
      </c>
      <c r="D63" s="142">
        <v>19999.8</v>
      </c>
      <c r="E63" s="142">
        <v>232.31</v>
      </c>
      <c r="F63" s="142">
        <v>736.49</v>
      </c>
      <c r="G63" s="37">
        <v>3000</v>
      </c>
      <c r="H63" s="142">
        <v>12933</v>
      </c>
      <c r="I63" s="142">
        <v>3098</v>
      </c>
      <c r="J63" s="142">
        <v>0</v>
      </c>
      <c r="K63" s="141">
        <v>0</v>
      </c>
      <c r="L63" s="140" t="s">
        <v>416</v>
      </c>
      <c r="M63" s="324"/>
    </row>
    <row r="64" spans="1:13" s="36" customFormat="1" ht="24" customHeight="1" x14ac:dyDescent="0.25">
      <c r="A64" s="145">
        <v>614</v>
      </c>
      <c r="B64" s="144" t="s">
        <v>641</v>
      </c>
      <c r="C64" s="143">
        <v>3636</v>
      </c>
      <c r="D64" s="142">
        <v>40000.43</v>
      </c>
      <c r="E64" s="142">
        <v>623.03</v>
      </c>
      <c r="F64" s="142">
        <v>141.4</v>
      </c>
      <c r="G64" s="37">
        <v>1300</v>
      </c>
      <c r="H64" s="142">
        <v>30626</v>
      </c>
      <c r="I64" s="142">
        <v>7310</v>
      </c>
      <c r="J64" s="142">
        <v>0</v>
      </c>
      <c r="K64" s="141">
        <v>0</v>
      </c>
      <c r="L64" s="140" t="s">
        <v>416</v>
      </c>
      <c r="M64" s="324"/>
    </row>
    <row r="65" spans="1:13" s="36" customFormat="1" ht="15" customHeight="1" x14ac:dyDescent="0.25">
      <c r="A65" s="145">
        <v>616</v>
      </c>
      <c r="B65" s="144" t="s">
        <v>372</v>
      </c>
      <c r="C65" s="143">
        <v>3571</v>
      </c>
      <c r="D65" s="142">
        <v>36999.269999999997</v>
      </c>
      <c r="E65" s="142">
        <v>1349.27</v>
      </c>
      <c r="F65" s="142">
        <v>0</v>
      </c>
      <c r="G65" s="37">
        <v>1000</v>
      </c>
      <c r="H65" s="142">
        <v>31000</v>
      </c>
      <c r="I65" s="142">
        <v>3650</v>
      </c>
      <c r="J65" s="142">
        <v>0</v>
      </c>
      <c r="K65" s="141">
        <v>0</v>
      </c>
      <c r="L65" s="140" t="s">
        <v>416</v>
      </c>
      <c r="M65" s="324"/>
    </row>
    <row r="66" spans="1:13" s="36" customFormat="1" ht="24" customHeight="1" x14ac:dyDescent="0.25">
      <c r="A66" s="145">
        <v>618</v>
      </c>
      <c r="B66" s="144" t="s">
        <v>642</v>
      </c>
      <c r="C66" s="143">
        <v>3623</v>
      </c>
      <c r="D66" s="142">
        <v>12200</v>
      </c>
      <c r="E66" s="142">
        <v>0</v>
      </c>
      <c r="F66" s="142">
        <v>0</v>
      </c>
      <c r="G66" s="37">
        <v>12200</v>
      </c>
      <c r="H66" s="142">
        <v>0</v>
      </c>
      <c r="I66" s="142">
        <v>0</v>
      </c>
      <c r="J66" s="142">
        <v>0</v>
      </c>
      <c r="K66" s="141">
        <v>0</v>
      </c>
      <c r="L66" s="140" t="s">
        <v>416</v>
      </c>
      <c r="M66" s="324"/>
    </row>
    <row r="67" spans="1:13" s="36" customFormat="1" ht="24" customHeight="1" x14ac:dyDescent="0.25">
      <c r="A67" s="145">
        <v>620</v>
      </c>
      <c r="B67" s="144" t="s">
        <v>643</v>
      </c>
      <c r="C67" s="143">
        <v>3624</v>
      </c>
      <c r="D67" s="142">
        <v>11200</v>
      </c>
      <c r="E67" s="142">
        <v>0</v>
      </c>
      <c r="F67" s="142">
        <v>0</v>
      </c>
      <c r="G67" s="37">
        <v>10200</v>
      </c>
      <c r="H67" s="142">
        <v>0</v>
      </c>
      <c r="I67" s="142">
        <v>1000</v>
      </c>
      <c r="J67" s="142">
        <v>0</v>
      </c>
      <c r="K67" s="141">
        <v>0</v>
      </c>
      <c r="L67" s="140" t="s">
        <v>416</v>
      </c>
      <c r="M67" s="324"/>
    </row>
    <row r="68" spans="1:13" s="36" customFormat="1" ht="15" customHeight="1" x14ac:dyDescent="0.25">
      <c r="A68" s="145">
        <v>622</v>
      </c>
      <c r="B68" s="144" t="s">
        <v>361</v>
      </c>
      <c r="C68" s="143">
        <v>3618</v>
      </c>
      <c r="D68" s="142">
        <v>116730.87</v>
      </c>
      <c r="E68" s="142">
        <v>2730.87</v>
      </c>
      <c r="F68" s="142">
        <v>4000.0000000000005</v>
      </c>
      <c r="G68" s="37">
        <v>99700</v>
      </c>
      <c r="H68" s="142">
        <v>10300</v>
      </c>
      <c r="I68" s="142">
        <v>0</v>
      </c>
      <c r="J68" s="142">
        <v>0</v>
      </c>
      <c r="K68" s="141">
        <v>0</v>
      </c>
      <c r="L68" s="140" t="s">
        <v>416</v>
      </c>
      <c r="M68" s="324"/>
    </row>
    <row r="69" spans="1:13" s="36" customFormat="1" ht="15" customHeight="1" x14ac:dyDescent="0.25">
      <c r="A69" s="145">
        <v>624</v>
      </c>
      <c r="B69" s="144" t="s">
        <v>363</v>
      </c>
      <c r="C69" s="143">
        <v>3626</v>
      </c>
      <c r="D69" s="142">
        <v>43740</v>
      </c>
      <c r="E69" s="142">
        <v>0</v>
      </c>
      <c r="F69" s="142">
        <v>42</v>
      </c>
      <c r="G69" s="37">
        <v>2749</v>
      </c>
      <c r="H69" s="142">
        <v>26500</v>
      </c>
      <c r="I69" s="142">
        <v>14449</v>
      </c>
      <c r="J69" s="142">
        <v>0</v>
      </c>
      <c r="K69" s="141">
        <v>0</v>
      </c>
      <c r="L69" s="140" t="s">
        <v>416</v>
      </c>
      <c r="M69" s="324"/>
    </row>
    <row r="70" spans="1:13" s="36" customFormat="1" ht="15" customHeight="1" x14ac:dyDescent="0.25">
      <c r="A70" s="145">
        <v>626</v>
      </c>
      <c r="B70" s="144" t="s">
        <v>362</v>
      </c>
      <c r="C70" s="143">
        <v>3620</v>
      </c>
      <c r="D70" s="142">
        <v>75015</v>
      </c>
      <c r="E70" s="142">
        <v>0</v>
      </c>
      <c r="F70" s="142">
        <v>42</v>
      </c>
      <c r="G70" s="37">
        <v>7316</v>
      </c>
      <c r="H70" s="142">
        <v>67657</v>
      </c>
      <c r="I70" s="142">
        <v>0</v>
      </c>
      <c r="J70" s="142">
        <v>0</v>
      </c>
      <c r="K70" s="141">
        <v>0</v>
      </c>
      <c r="L70" s="140" t="s">
        <v>416</v>
      </c>
      <c r="M70" s="324"/>
    </row>
    <row r="71" spans="1:13" s="36" customFormat="1" ht="15" customHeight="1" x14ac:dyDescent="0.25">
      <c r="A71" s="145">
        <v>628</v>
      </c>
      <c r="B71" s="144" t="s">
        <v>644</v>
      </c>
      <c r="C71" s="143">
        <v>3622</v>
      </c>
      <c r="D71" s="142">
        <v>23237.65</v>
      </c>
      <c r="E71" s="142">
        <v>499.65</v>
      </c>
      <c r="F71" s="142">
        <v>0</v>
      </c>
      <c r="G71" s="37">
        <v>14650</v>
      </c>
      <c r="H71" s="142">
        <v>8088</v>
      </c>
      <c r="I71" s="142">
        <v>0</v>
      </c>
      <c r="J71" s="142">
        <v>0</v>
      </c>
      <c r="K71" s="141">
        <v>0</v>
      </c>
      <c r="L71" s="140" t="s">
        <v>416</v>
      </c>
      <c r="M71" s="324"/>
    </row>
    <row r="72" spans="1:13" s="36" customFormat="1" ht="15" customHeight="1" x14ac:dyDescent="0.25">
      <c r="A72" s="145">
        <v>630</v>
      </c>
      <c r="B72" s="144" t="s">
        <v>364</v>
      </c>
      <c r="C72" s="143">
        <v>3615</v>
      </c>
      <c r="D72" s="142">
        <v>67100</v>
      </c>
      <c r="E72" s="142">
        <v>0</v>
      </c>
      <c r="F72" s="142">
        <v>42</v>
      </c>
      <c r="G72" s="37">
        <v>3960</v>
      </c>
      <c r="H72" s="142">
        <v>25500</v>
      </c>
      <c r="I72" s="142">
        <v>37598</v>
      </c>
      <c r="J72" s="142">
        <v>0</v>
      </c>
      <c r="K72" s="141">
        <v>0</v>
      </c>
      <c r="L72" s="140" t="s">
        <v>416</v>
      </c>
      <c r="M72" s="324"/>
    </row>
    <row r="73" spans="1:13" s="36" customFormat="1" ht="15" customHeight="1" x14ac:dyDescent="0.25">
      <c r="A73" s="145">
        <v>632</v>
      </c>
      <c r="B73" s="144" t="s">
        <v>365</v>
      </c>
      <c r="C73" s="143">
        <v>3611</v>
      </c>
      <c r="D73" s="142">
        <v>185800</v>
      </c>
      <c r="E73" s="142">
        <v>724</v>
      </c>
      <c r="F73" s="142">
        <v>1150</v>
      </c>
      <c r="G73" s="37">
        <v>42900</v>
      </c>
      <c r="H73" s="142">
        <v>91000</v>
      </c>
      <c r="I73" s="142">
        <v>50026</v>
      </c>
      <c r="J73" s="142">
        <v>0</v>
      </c>
      <c r="K73" s="141">
        <v>0</v>
      </c>
      <c r="L73" s="140" t="s">
        <v>416</v>
      </c>
      <c r="M73" s="324"/>
    </row>
    <row r="74" spans="1:13" s="36" customFormat="1" ht="15" customHeight="1" x14ac:dyDescent="0.25">
      <c r="A74" s="145">
        <v>634</v>
      </c>
      <c r="B74" s="144" t="s">
        <v>367</v>
      </c>
      <c r="C74" s="143">
        <v>3619</v>
      </c>
      <c r="D74" s="142">
        <v>103280</v>
      </c>
      <c r="E74" s="142">
        <v>0</v>
      </c>
      <c r="F74" s="142">
        <v>42</v>
      </c>
      <c r="G74" s="37">
        <v>7311</v>
      </c>
      <c r="H74" s="142">
        <v>36900</v>
      </c>
      <c r="I74" s="142">
        <v>59027</v>
      </c>
      <c r="J74" s="142">
        <v>0</v>
      </c>
      <c r="K74" s="141">
        <v>0</v>
      </c>
      <c r="L74" s="140" t="s">
        <v>416</v>
      </c>
      <c r="M74" s="324"/>
    </row>
    <row r="75" spans="1:13" s="36" customFormat="1" ht="15" customHeight="1" x14ac:dyDescent="0.25">
      <c r="A75" s="145">
        <v>636</v>
      </c>
      <c r="B75" s="144" t="s">
        <v>366</v>
      </c>
      <c r="C75" s="143">
        <v>3617</v>
      </c>
      <c r="D75" s="142">
        <v>31100.49</v>
      </c>
      <c r="E75" s="142">
        <v>606.49</v>
      </c>
      <c r="F75" s="142">
        <v>21700</v>
      </c>
      <c r="G75" s="37">
        <v>8794</v>
      </c>
      <c r="H75" s="142">
        <v>0</v>
      </c>
      <c r="I75" s="142">
        <v>0</v>
      </c>
      <c r="J75" s="142">
        <v>0</v>
      </c>
      <c r="K75" s="141">
        <v>0</v>
      </c>
      <c r="L75" s="140" t="s">
        <v>416</v>
      </c>
      <c r="M75" s="324"/>
    </row>
    <row r="76" spans="1:13" s="36" customFormat="1" ht="15" customHeight="1" x14ac:dyDescent="0.25">
      <c r="A76" s="145">
        <v>638</v>
      </c>
      <c r="B76" s="144" t="s">
        <v>645</v>
      </c>
      <c r="C76" s="143">
        <v>3621</v>
      </c>
      <c r="D76" s="142">
        <v>16376</v>
      </c>
      <c r="E76" s="142">
        <v>0</v>
      </c>
      <c r="F76" s="142">
        <v>0</v>
      </c>
      <c r="G76" s="37">
        <v>16376</v>
      </c>
      <c r="H76" s="142">
        <v>0</v>
      </c>
      <c r="I76" s="142">
        <v>0</v>
      </c>
      <c r="J76" s="142">
        <v>0</v>
      </c>
      <c r="K76" s="141">
        <v>0</v>
      </c>
      <c r="L76" s="140" t="s">
        <v>416</v>
      </c>
      <c r="M76" s="324"/>
    </row>
    <row r="77" spans="1:13" s="36" customFormat="1" ht="15" customHeight="1" x14ac:dyDescent="0.25">
      <c r="A77" s="145">
        <v>640</v>
      </c>
      <c r="B77" s="144" t="s">
        <v>369</v>
      </c>
      <c r="C77" s="143">
        <v>3608</v>
      </c>
      <c r="D77" s="142">
        <v>84070.8</v>
      </c>
      <c r="E77" s="142">
        <v>1533.8</v>
      </c>
      <c r="F77" s="142">
        <v>30312</v>
      </c>
      <c r="G77" s="37">
        <v>52225</v>
      </c>
      <c r="H77" s="142">
        <v>0</v>
      </c>
      <c r="I77" s="142">
        <v>0</v>
      </c>
      <c r="J77" s="142">
        <v>0</v>
      </c>
      <c r="K77" s="141">
        <v>0</v>
      </c>
      <c r="L77" s="140" t="s">
        <v>416</v>
      </c>
      <c r="M77" s="324"/>
    </row>
    <row r="78" spans="1:13" s="36" customFormat="1" ht="15" customHeight="1" x14ac:dyDescent="0.25">
      <c r="A78" s="145">
        <v>642</v>
      </c>
      <c r="B78" s="144" t="s">
        <v>368</v>
      </c>
      <c r="C78" s="143">
        <v>3607</v>
      </c>
      <c r="D78" s="142">
        <v>61294</v>
      </c>
      <c r="E78" s="142">
        <v>0</v>
      </c>
      <c r="F78" s="142">
        <v>42</v>
      </c>
      <c r="G78" s="37">
        <v>5252</v>
      </c>
      <c r="H78" s="142">
        <v>27990</v>
      </c>
      <c r="I78" s="142">
        <v>28010</v>
      </c>
      <c r="J78" s="142">
        <v>0</v>
      </c>
      <c r="K78" s="141">
        <v>0</v>
      </c>
      <c r="L78" s="140" t="s">
        <v>416</v>
      </c>
      <c r="M78" s="324"/>
    </row>
    <row r="79" spans="1:13" s="36" customFormat="1" ht="15" customHeight="1" x14ac:dyDescent="0.25">
      <c r="A79" s="145">
        <v>644</v>
      </c>
      <c r="B79" s="144" t="s">
        <v>370</v>
      </c>
      <c r="C79" s="143">
        <v>3614</v>
      </c>
      <c r="D79" s="142">
        <v>17056.099999999999</v>
      </c>
      <c r="E79" s="142">
        <v>687</v>
      </c>
      <c r="F79" s="142">
        <v>7369.1</v>
      </c>
      <c r="G79" s="37">
        <v>9000</v>
      </c>
      <c r="H79" s="142">
        <v>0</v>
      </c>
      <c r="I79" s="142">
        <v>0</v>
      </c>
      <c r="J79" s="142">
        <v>0</v>
      </c>
      <c r="K79" s="141">
        <v>0</v>
      </c>
      <c r="L79" s="140" t="s">
        <v>416</v>
      </c>
      <c r="M79" s="324"/>
    </row>
    <row r="80" spans="1:13" s="36" customFormat="1" ht="24" customHeight="1" x14ac:dyDescent="0.25">
      <c r="A80" s="145">
        <v>646</v>
      </c>
      <c r="B80" s="144" t="s">
        <v>371</v>
      </c>
      <c r="C80" s="143">
        <v>3609</v>
      </c>
      <c r="D80" s="142">
        <v>37083.629999999997</v>
      </c>
      <c r="E80" s="142">
        <v>1265.6299999999999</v>
      </c>
      <c r="F80" s="142">
        <v>10475</v>
      </c>
      <c r="G80" s="37">
        <v>25343</v>
      </c>
      <c r="H80" s="142">
        <v>0</v>
      </c>
      <c r="I80" s="142">
        <v>0</v>
      </c>
      <c r="J80" s="142">
        <v>0</v>
      </c>
      <c r="K80" s="141">
        <v>0</v>
      </c>
      <c r="L80" s="140" t="s">
        <v>416</v>
      </c>
      <c r="M80" s="324"/>
    </row>
    <row r="81" spans="1:13" s="36" customFormat="1" ht="15" customHeight="1" x14ac:dyDescent="0.25">
      <c r="A81" s="145">
        <v>648</v>
      </c>
      <c r="B81" s="144" t="s">
        <v>646</v>
      </c>
      <c r="C81" s="143">
        <v>3616</v>
      </c>
      <c r="D81" s="142">
        <v>18215.849999999999</v>
      </c>
      <c r="E81" s="142">
        <v>828.85</v>
      </c>
      <c r="F81" s="142">
        <v>0</v>
      </c>
      <c r="G81" s="37">
        <v>17387</v>
      </c>
      <c r="H81" s="142">
        <v>0</v>
      </c>
      <c r="I81" s="142">
        <v>0</v>
      </c>
      <c r="J81" s="142">
        <v>0</v>
      </c>
      <c r="K81" s="141">
        <v>0</v>
      </c>
      <c r="L81" s="140" t="s">
        <v>416</v>
      </c>
      <c r="M81" s="324"/>
    </row>
    <row r="82" spans="1:13" s="36" customFormat="1" ht="24" customHeight="1" x14ac:dyDescent="0.25">
      <c r="A82" s="145">
        <v>650</v>
      </c>
      <c r="B82" s="144" t="s">
        <v>267</v>
      </c>
      <c r="C82" s="143">
        <v>3596</v>
      </c>
      <c r="D82" s="142">
        <v>248696</v>
      </c>
      <c r="E82" s="142">
        <v>29731.3</v>
      </c>
      <c r="F82" s="142">
        <v>11398.73</v>
      </c>
      <c r="G82" s="37">
        <v>5500</v>
      </c>
      <c r="H82" s="142">
        <v>5500</v>
      </c>
      <c r="I82" s="142">
        <v>6400</v>
      </c>
      <c r="J82" s="142">
        <v>0</v>
      </c>
      <c r="K82" s="141">
        <v>0</v>
      </c>
      <c r="L82" s="140" t="s">
        <v>48</v>
      </c>
      <c r="M82" s="324"/>
    </row>
    <row r="83" spans="1:13" s="36" customFormat="1" ht="15" customHeight="1" x14ac:dyDescent="0.25">
      <c r="A83" s="145">
        <v>651</v>
      </c>
      <c r="B83" s="144" t="s">
        <v>374</v>
      </c>
      <c r="C83" s="143">
        <v>3666</v>
      </c>
      <c r="D83" s="142">
        <v>47999.990000000005</v>
      </c>
      <c r="E83" s="142">
        <v>179.99</v>
      </c>
      <c r="F83" s="142">
        <v>1000</v>
      </c>
      <c r="G83" s="37">
        <v>19100</v>
      </c>
      <c r="H83" s="142">
        <v>27720</v>
      </c>
      <c r="I83" s="142">
        <v>0</v>
      </c>
      <c r="J83" s="142">
        <v>0</v>
      </c>
      <c r="K83" s="141">
        <v>0</v>
      </c>
      <c r="L83" s="140" t="s">
        <v>416</v>
      </c>
      <c r="M83" s="324"/>
    </row>
    <row r="84" spans="1:13" s="36" customFormat="1" ht="24" customHeight="1" x14ac:dyDescent="0.25">
      <c r="A84" s="145">
        <v>653</v>
      </c>
      <c r="B84" s="144" t="s">
        <v>647</v>
      </c>
      <c r="C84" s="143">
        <v>3515</v>
      </c>
      <c r="D84" s="142">
        <v>90000.03</v>
      </c>
      <c r="E84" s="142">
        <v>2011.03</v>
      </c>
      <c r="F84" s="142">
        <v>12312</v>
      </c>
      <c r="G84" s="37">
        <v>51558</v>
      </c>
      <c r="H84" s="142">
        <v>24119</v>
      </c>
      <c r="I84" s="142">
        <v>0</v>
      </c>
      <c r="J84" s="142">
        <v>0</v>
      </c>
      <c r="K84" s="141">
        <v>0</v>
      </c>
      <c r="L84" s="140" t="s">
        <v>416</v>
      </c>
      <c r="M84" s="324"/>
    </row>
    <row r="85" spans="1:13" s="36" customFormat="1" ht="24" customHeight="1" x14ac:dyDescent="0.25">
      <c r="A85" s="145">
        <v>655</v>
      </c>
      <c r="B85" s="144" t="s">
        <v>238</v>
      </c>
      <c r="C85" s="143">
        <v>3516</v>
      </c>
      <c r="D85" s="142">
        <v>117014</v>
      </c>
      <c r="E85" s="142">
        <v>2314</v>
      </c>
      <c r="F85" s="142">
        <v>3200</v>
      </c>
      <c r="G85" s="37">
        <v>51500</v>
      </c>
      <c r="H85" s="142">
        <v>60000</v>
      </c>
      <c r="I85" s="142">
        <v>0</v>
      </c>
      <c r="J85" s="142">
        <v>0</v>
      </c>
      <c r="K85" s="141">
        <v>0</v>
      </c>
      <c r="L85" s="140" t="s">
        <v>416</v>
      </c>
      <c r="M85" s="324"/>
    </row>
    <row r="86" spans="1:13" s="36" customFormat="1" ht="24" customHeight="1" x14ac:dyDescent="0.25">
      <c r="A86" s="145">
        <v>657</v>
      </c>
      <c r="B86" s="144" t="s">
        <v>239</v>
      </c>
      <c r="C86" s="143">
        <v>3517</v>
      </c>
      <c r="D86" s="142">
        <v>121999.47</v>
      </c>
      <c r="E86" s="142">
        <v>3177.4700000000003</v>
      </c>
      <c r="F86" s="142">
        <v>4000</v>
      </c>
      <c r="G86" s="37">
        <v>70000</v>
      </c>
      <c r="H86" s="142">
        <v>44822</v>
      </c>
      <c r="I86" s="142">
        <v>0</v>
      </c>
      <c r="J86" s="142">
        <v>0</v>
      </c>
      <c r="K86" s="141">
        <v>0</v>
      </c>
      <c r="L86" s="140" t="s">
        <v>416</v>
      </c>
      <c r="M86" s="324"/>
    </row>
    <row r="87" spans="1:13" s="36" customFormat="1" ht="15" customHeight="1" x14ac:dyDescent="0.25">
      <c r="A87" s="145">
        <v>659</v>
      </c>
      <c r="B87" s="144" t="s">
        <v>648</v>
      </c>
      <c r="C87" s="143">
        <v>3679</v>
      </c>
      <c r="D87" s="142">
        <v>150000</v>
      </c>
      <c r="E87" s="142">
        <v>121</v>
      </c>
      <c r="F87" s="142">
        <v>3079</v>
      </c>
      <c r="G87" s="37">
        <v>20395</v>
      </c>
      <c r="H87" s="142">
        <v>53085</v>
      </c>
      <c r="I87" s="142">
        <v>73320</v>
      </c>
      <c r="J87" s="142">
        <v>0</v>
      </c>
      <c r="K87" s="141">
        <v>0</v>
      </c>
      <c r="L87" s="140" t="s">
        <v>416</v>
      </c>
      <c r="M87" s="324"/>
    </row>
    <row r="88" spans="1:13" s="36" customFormat="1" ht="24" customHeight="1" x14ac:dyDescent="0.25">
      <c r="A88" s="145">
        <v>661</v>
      </c>
      <c r="B88" s="144" t="s">
        <v>649</v>
      </c>
      <c r="C88" s="143">
        <v>3683</v>
      </c>
      <c r="D88" s="142">
        <v>99030.2</v>
      </c>
      <c r="E88" s="142">
        <v>0</v>
      </c>
      <c r="F88" s="142">
        <v>49615.199999999997</v>
      </c>
      <c r="G88" s="37">
        <v>4943</v>
      </c>
      <c r="H88" s="142">
        <v>0</v>
      </c>
      <c r="I88" s="142">
        <v>0</v>
      </c>
      <c r="J88" s="142">
        <v>0</v>
      </c>
      <c r="K88" s="141">
        <v>0</v>
      </c>
      <c r="L88" s="140" t="s">
        <v>48</v>
      </c>
      <c r="M88" s="324"/>
    </row>
    <row r="89" spans="1:13" s="36" customFormat="1" ht="15" customHeight="1" x14ac:dyDescent="0.25">
      <c r="A89" s="145">
        <v>662</v>
      </c>
      <c r="B89" s="144" t="s">
        <v>375</v>
      </c>
      <c r="C89" s="143">
        <v>3435</v>
      </c>
      <c r="D89" s="142">
        <v>27999.559999999998</v>
      </c>
      <c r="E89" s="142">
        <v>828.56</v>
      </c>
      <c r="F89" s="142">
        <v>6500</v>
      </c>
      <c r="G89" s="37">
        <v>20671</v>
      </c>
      <c r="H89" s="142">
        <v>0</v>
      </c>
      <c r="I89" s="142">
        <v>0</v>
      </c>
      <c r="J89" s="142">
        <v>0</v>
      </c>
      <c r="K89" s="141">
        <v>0</v>
      </c>
      <c r="L89" s="140" t="s">
        <v>416</v>
      </c>
      <c r="M89" s="324"/>
    </row>
    <row r="90" spans="1:13" s="36" customFormat="1" ht="24" customHeight="1" x14ac:dyDescent="0.25">
      <c r="A90" s="145">
        <v>664</v>
      </c>
      <c r="B90" s="144" t="s">
        <v>376</v>
      </c>
      <c r="C90" s="143">
        <v>3434</v>
      </c>
      <c r="D90" s="142">
        <v>32000.52</v>
      </c>
      <c r="E90" s="142">
        <v>1273.52</v>
      </c>
      <c r="F90" s="142">
        <v>11000</v>
      </c>
      <c r="G90" s="37">
        <v>19727</v>
      </c>
      <c r="H90" s="142">
        <v>0</v>
      </c>
      <c r="I90" s="142">
        <v>0</v>
      </c>
      <c r="J90" s="142">
        <v>0</v>
      </c>
      <c r="K90" s="141">
        <v>0</v>
      </c>
      <c r="L90" s="140" t="s">
        <v>416</v>
      </c>
      <c r="M90" s="324"/>
    </row>
    <row r="91" spans="1:13" s="36" customFormat="1" ht="24" customHeight="1" x14ac:dyDescent="0.25">
      <c r="A91" s="145">
        <v>666</v>
      </c>
      <c r="B91" s="144" t="s">
        <v>240</v>
      </c>
      <c r="C91" s="143">
        <v>3520</v>
      </c>
      <c r="D91" s="142">
        <v>60229.59</v>
      </c>
      <c r="E91" s="142">
        <v>3605.59</v>
      </c>
      <c r="F91" s="142">
        <v>53000</v>
      </c>
      <c r="G91" s="37">
        <v>3624</v>
      </c>
      <c r="H91" s="142">
        <v>0</v>
      </c>
      <c r="I91" s="142">
        <v>0</v>
      </c>
      <c r="J91" s="142">
        <v>0</v>
      </c>
      <c r="K91" s="141">
        <v>0</v>
      </c>
      <c r="L91" s="140" t="s">
        <v>416</v>
      </c>
      <c r="M91" s="324"/>
    </row>
    <row r="92" spans="1:13" s="36" customFormat="1" ht="15" customHeight="1" x14ac:dyDescent="0.25">
      <c r="A92" s="145">
        <v>668</v>
      </c>
      <c r="B92" s="144" t="s">
        <v>241</v>
      </c>
      <c r="C92" s="143">
        <v>3502</v>
      </c>
      <c r="D92" s="142">
        <v>1140040.43</v>
      </c>
      <c r="E92" s="142">
        <v>145863.58000000002</v>
      </c>
      <c r="F92" s="142">
        <v>166742.84999999998</v>
      </c>
      <c r="G92" s="37">
        <v>336834</v>
      </c>
      <c r="H92" s="142">
        <v>490600</v>
      </c>
      <c r="I92" s="142">
        <v>0</v>
      </c>
      <c r="J92" s="142">
        <v>0</v>
      </c>
      <c r="K92" s="141">
        <v>0</v>
      </c>
      <c r="L92" s="140" t="s">
        <v>416</v>
      </c>
      <c r="M92" s="324"/>
    </row>
    <row r="93" spans="1:13" s="36" customFormat="1" ht="15" customHeight="1" x14ac:dyDescent="0.25">
      <c r="A93" s="145">
        <v>671</v>
      </c>
      <c r="B93" s="144" t="s">
        <v>650</v>
      </c>
      <c r="C93" s="143">
        <v>3675</v>
      </c>
      <c r="D93" s="142">
        <v>100000</v>
      </c>
      <c r="E93" s="142">
        <v>0</v>
      </c>
      <c r="F93" s="142">
        <v>45000</v>
      </c>
      <c r="G93" s="37">
        <v>5000</v>
      </c>
      <c r="H93" s="142">
        <v>20000</v>
      </c>
      <c r="I93" s="142">
        <v>30000</v>
      </c>
      <c r="J93" s="142">
        <v>0</v>
      </c>
      <c r="K93" s="141"/>
      <c r="L93" s="140" t="s">
        <v>416</v>
      </c>
      <c r="M93" s="324"/>
    </row>
    <row r="94" spans="1:13" s="36" customFormat="1" ht="15.75" customHeight="1" x14ac:dyDescent="0.25">
      <c r="A94" s="531" t="s">
        <v>43</v>
      </c>
      <c r="B94" s="532" t="s">
        <v>377</v>
      </c>
      <c r="C94" s="175">
        <f>COUNT(C62:C93)</f>
        <v>32</v>
      </c>
      <c r="D94" s="38">
        <f t="shared" ref="D94:K94" si="6">SUM(D62:D93)</f>
        <v>3244189.81</v>
      </c>
      <c r="E94" s="38">
        <f t="shared" si="6"/>
        <v>200186.94</v>
      </c>
      <c r="F94" s="38">
        <f t="shared" si="6"/>
        <v>450724.89999999997</v>
      </c>
      <c r="G94" s="38">
        <f t="shared" si="6"/>
        <v>950412</v>
      </c>
      <c r="H94" s="38">
        <f t="shared" si="6"/>
        <v>1094340</v>
      </c>
      <c r="I94" s="38">
        <f t="shared" si="6"/>
        <v>313888</v>
      </c>
      <c r="J94" s="38">
        <f t="shared" si="6"/>
        <v>0</v>
      </c>
      <c r="K94" s="38">
        <f t="shared" si="6"/>
        <v>0</v>
      </c>
      <c r="L94" s="39"/>
      <c r="M94" s="324"/>
    </row>
    <row r="95" spans="1:13" s="36" customFormat="1" ht="18" customHeight="1" x14ac:dyDescent="0.25">
      <c r="A95" s="148" t="s">
        <v>169</v>
      </c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6"/>
      <c r="M95" s="324"/>
    </row>
    <row r="96" spans="1:13" s="36" customFormat="1" ht="24" customHeight="1" x14ac:dyDescent="0.25">
      <c r="A96" s="145">
        <v>678</v>
      </c>
      <c r="B96" s="144" t="s">
        <v>651</v>
      </c>
      <c r="C96" s="143">
        <v>3690</v>
      </c>
      <c r="D96" s="142">
        <v>2500</v>
      </c>
      <c r="E96" s="142">
        <v>0</v>
      </c>
      <c r="F96" s="142">
        <v>0</v>
      </c>
      <c r="G96" s="37">
        <v>2500</v>
      </c>
      <c r="H96" s="142">
        <v>0</v>
      </c>
      <c r="I96" s="142">
        <v>0</v>
      </c>
      <c r="J96" s="142">
        <v>0</v>
      </c>
      <c r="K96" s="141">
        <v>0</v>
      </c>
      <c r="L96" s="140" t="s">
        <v>416</v>
      </c>
      <c r="M96" s="324"/>
    </row>
    <row r="97" spans="1:13" s="36" customFormat="1" ht="15.75" customHeight="1" x14ac:dyDescent="0.25">
      <c r="A97" s="531" t="s">
        <v>170</v>
      </c>
      <c r="B97" s="532" t="s">
        <v>196</v>
      </c>
      <c r="C97" s="175">
        <f>COUNT(C96)</f>
        <v>1</v>
      </c>
      <c r="D97" s="38">
        <f>SUM(D96)</f>
        <v>2500</v>
      </c>
      <c r="E97" s="38">
        <f t="shared" ref="E97:K97" si="7">SUM(E96)</f>
        <v>0</v>
      </c>
      <c r="F97" s="38">
        <f t="shared" si="7"/>
        <v>0</v>
      </c>
      <c r="G97" s="38">
        <f t="shared" si="7"/>
        <v>2500</v>
      </c>
      <c r="H97" s="38">
        <f t="shared" si="7"/>
        <v>0</v>
      </c>
      <c r="I97" s="38">
        <f t="shared" si="7"/>
        <v>0</v>
      </c>
      <c r="J97" s="38">
        <f t="shared" si="7"/>
        <v>0</v>
      </c>
      <c r="K97" s="38">
        <f t="shared" si="7"/>
        <v>0</v>
      </c>
      <c r="L97" s="39"/>
      <c r="M97" s="324"/>
    </row>
    <row r="98" spans="1:13" s="36" customFormat="1" ht="18" customHeight="1" x14ac:dyDescent="0.25">
      <c r="A98" s="148" t="s">
        <v>44</v>
      </c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6"/>
      <c r="M98" s="324"/>
    </row>
    <row r="99" spans="1:13" s="36" customFormat="1" ht="24" customHeight="1" x14ac:dyDescent="0.25">
      <c r="A99" s="145">
        <v>751</v>
      </c>
      <c r="B99" s="144" t="s">
        <v>874</v>
      </c>
      <c r="C99" s="143">
        <v>3684</v>
      </c>
      <c r="D99" s="142">
        <v>1000012.31</v>
      </c>
      <c r="E99" s="142">
        <v>21870.75</v>
      </c>
      <c r="F99" s="142">
        <v>2342.56</v>
      </c>
      <c r="G99" s="37">
        <v>183000</v>
      </c>
      <c r="H99" s="142">
        <v>500000</v>
      </c>
      <c r="I99" s="142">
        <v>292799</v>
      </c>
      <c r="J99" s="142">
        <v>0</v>
      </c>
      <c r="K99" s="141">
        <v>0</v>
      </c>
      <c r="L99" s="140" t="s">
        <v>416</v>
      </c>
      <c r="M99" s="324"/>
    </row>
    <row r="100" spans="1:13" s="36" customFormat="1" ht="15" customHeight="1" x14ac:dyDescent="0.25">
      <c r="A100" s="145">
        <v>753</v>
      </c>
      <c r="B100" s="144" t="s">
        <v>242</v>
      </c>
      <c r="C100" s="143">
        <v>3292</v>
      </c>
      <c r="D100" s="142">
        <v>180905.39</v>
      </c>
      <c r="E100" s="142">
        <v>3443.11</v>
      </c>
      <c r="F100" s="142">
        <v>34462.28</v>
      </c>
      <c r="G100" s="37">
        <v>112000</v>
      </c>
      <c r="H100" s="142">
        <v>31000</v>
      </c>
      <c r="I100" s="142">
        <v>0</v>
      </c>
      <c r="J100" s="142">
        <v>0</v>
      </c>
      <c r="K100" s="141">
        <v>0</v>
      </c>
      <c r="L100" s="140" t="s">
        <v>416</v>
      </c>
      <c r="M100" s="324"/>
    </row>
    <row r="101" spans="1:13" s="36" customFormat="1" ht="34.5" customHeight="1" x14ac:dyDescent="0.25">
      <c r="A101" s="145">
        <v>755</v>
      </c>
      <c r="B101" s="144" t="s">
        <v>652</v>
      </c>
      <c r="C101" s="143">
        <v>7062</v>
      </c>
      <c r="D101" s="142">
        <v>42878</v>
      </c>
      <c r="E101" s="142">
        <v>9964.81</v>
      </c>
      <c r="F101" s="142">
        <v>333</v>
      </c>
      <c r="G101" s="37">
        <v>6237</v>
      </c>
      <c r="H101" s="142">
        <v>0</v>
      </c>
      <c r="I101" s="142">
        <v>0</v>
      </c>
      <c r="J101" s="142">
        <v>0</v>
      </c>
      <c r="K101" s="141"/>
      <c r="L101" s="140" t="s">
        <v>176</v>
      </c>
      <c r="M101" s="324"/>
    </row>
    <row r="102" spans="1:13" s="36" customFormat="1" ht="15.75" customHeight="1" x14ac:dyDescent="0.25">
      <c r="A102" s="531" t="s">
        <v>45</v>
      </c>
      <c r="B102" s="532" t="s">
        <v>378</v>
      </c>
      <c r="C102" s="175">
        <f>COUNT(C99:C101)</f>
        <v>3</v>
      </c>
      <c r="D102" s="38">
        <f t="shared" ref="D102:K102" si="8">SUM(D99:D101)</f>
        <v>1223795.7000000002</v>
      </c>
      <c r="E102" s="38">
        <f t="shared" si="8"/>
        <v>35278.67</v>
      </c>
      <c r="F102" s="38">
        <f t="shared" si="8"/>
        <v>37137.839999999997</v>
      </c>
      <c r="G102" s="38">
        <f t="shared" si="8"/>
        <v>301237</v>
      </c>
      <c r="H102" s="38">
        <f t="shared" si="8"/>
        <v>531000</v>
      </c>
      <c r="I102" s="38">
        <f t="shared" si="8"/>
        <v>292799</v>
      </c>
      <c r="J102" s="38">
        <f t="shared" si="8"/>
        <v>0</v>
      </c>
      <c r="K102" s="38">
        <f t="shared" si="8"/>
        <v>0</v>
      </c>
      <c r="L102" s="39"/>
      <c r="M102" s="324"/>
    </row>
    <row r="103" spans="1:13" s="36" customFormat="1" ht="18" customHeight="1" x14ac:dyDescent="0.25">
      <c r="A103" s="148" t="s">
        <v>52</v>
      </c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6"/>
      <c r="M103" s="324"/>
    </row>
    <row r="104" spans="1:13" s="36" customFormat="1" ht="15" customHeight="1" x14ac:dyDescent="0.25">
      <c r="A104" s="145">
        <v>797</v>
      </c>
      <c r="B104" s="144" t="s">
        <v>313</v>
      </c>
      <c r="C104" s="143">
        <v>3632</v>
      </c>
      <c r="D104" s="142">
        <v>2700</v>
      </c>
      <c r="E104" s="142">
        <v>0</v>
      </c>
      <c r="F104" s="142">
        <v>0</v>
      </c>
      <c r="G104" s="37">
        <v>2700</v>
      </c>
      <c r="H104" s="142">
        <v>0</v>
      </c>
      <c r="I104" s="142">
        <v>0</v>
      </c>
      <c r="J104" s="142">
        <v>0</v>
      </c>
      <c r="K104" s="142">
        <v>0</v>
      </c>
      <c r="L104" s="325" t="s">
        <v>416</v>
      </c>
      <c r="M104" s="324"/>
    </row>
    <row r="105" spans="1:13" s="36" customFormat="1" ht="15" customHeight="1" x14ac:dyDescent="0.25">
      <c r="A105" s="145">
        <v>799</v>
      </c>
      <c r="B105" s="144" t="s">
        <v>314</v>
      </c>
      <c r="C105" s="143">
        <v>3633</v>
      </c>
      <c r="D105" s="142">
        <v>8300</v>
      </c>
      <c r="E105" s="142">
        <v>0</v>
      </c>
      <c r="F105" s="142">
        <v>0</v>
      </c>
      <c r="G105" s="37">
        <v>8300</v>
      </c>
      <c r="H105" s="142">
        <v>0</v>
      </c>
      <c r="I105" s="142">
        <v>0</v>
      </c>
      <c r="J105" s="142">
        <v>0</v>
      </c>
      <c r="K105" s="141">
        <v>0</v>
      </c>
      <c r="L105" s="140" t="s">
        <v>416</v>
      </c>
      <c r="M105" s="324"/>
    </row>
    <row r="106" spans="1:13" s="36" customFormat="1" ht="15" customHeight="1" x14ac:dyDescent="0.25">
      <c r="A106" s="145">
        <v>801</v>
      </c>
      <c r="B106" s="144" t="s">
        <v>315</v>
      </c>
      <c r="C106" s="143">
        <v>3652</v>
      </c>
      <c r="D106" s="142">
        <v>3300</v>
      </c>
      <c r="E106" s="142">
        <v>0</v>
      </c>
      <c r="F106" s="142">
        <v>0</v>
      </c>
      <c r="G106" s="37">
        <v>3300</v>
      </c>
      <c r="H106" s="142">
        <v>0</v>
      </c>
      <c r="I106" s="142">
        <v>0</v>
      </c>
      <c r="J106" s="142">
        <v>0</v>
      </c>
      <c r="K106" s="141">
        <v>0</v>
      </c>
      <c r="L106" s="140" t="s">
        <v>416</v>
      </c>
      <c r="M106" s="324"/>
    </row>
    <row r="107" spans="1:13" s="36" customFormat="1" ht="15" customHeight="1" x14ac:dyDescent="0.25">
      <c r="A107" s="145">
        <v>803</v>
      </c>
      <c r="B107" s="144" t="s">
        <v>316</v>
      </c>
      <c r="C107" s="143">
        <v>3634</v>
      </c>
      <c r="D107" s="142">
        <v>2999.92</v>
      </c>
      <c r="E107" s="142">
        <v>0</v>
      </c>
      <c r="F107" s="142">
        <v>183.92</v>
      </c>
      <c r="G107" s="37">
        <v>2816</v>
      </c>
      <c r="H107" s="142">
        <v>0</v>
      </c>
      <c r="I107" s="142">
        <v>0</v>
      </c>
      <c r="J107" s="142">
        <v>0</v>
      </c>
      <c r="K107" s="141">
        <v>0</v>
      </c>
      <c r="L107" s="140" t="s">
        <v>416</v>
      </c>
      <c r="M107" s="324"/>
    </row>
    <row r="108" spans="1:13" s="36" customFormat="1" ht="15" customHeight="1" x14ac:dyDescent="0.25">
      <c r="A108" s="145">
        <v>805</v>
      </c>
      <c r="B108" s="144" t="s">
        <v>317</v>
      </c>
      <c r="C108" s="143">
        <v>3635</v>
      </c>
      <c r="D108" s="142">
        <v>8900</v>
      </c>
      <c r="E108" s="142">
        <v>0</v>
      </c>
      <c r="F108" s="142">
        <v>0</v>
      </c>
      <c r="G108" s="37">
        <v>8900</v>
      </c>
      <c r="H108" s="142">
        <v>0</v>
      </c>
      <c r="I108" s="142">
        <v>0</v>
      </c>
      <c r="J108" s="142">
        <v>0</v>
      </c>
      <c r="K108" s="141">
        <v>0</v>
      </c>
      <c r="L108" s="140" t="s">
        <v>416</v>
      </c>
      <c r="M108" s="324"/>
    </row>
    <row r="109" spans="1:13" s="36" customFormat="1" ht="24" customHeight="1" x14ac:dyDescent="0.25">
      <c r="A109" s="145">
        <v>807</v>
      </c>
      <c r="B109" s="144" t="s">
        <v>318</v>
      </c>
      <c r="C109" s="143">
        <v>3637</v>
      </c>
      <c r="D109" s="142">
        <v>1300</v>
      </c>
      <c r="E109" s="142">
        <v>0</v>
      </c>
      <c r="F109" s="142">
        <v>0</v>
      </c>
      <c r="G109" s="37">
        <v>1300</v>
      </c>
      <c r="H109" s="142">
        <v>0</v>
      </c>
      <c r="I109" s="142">
        <v>0</v>
      </c>
      <c r="J109" s="142">
        <v>0</v>
      </c>
      <c r="K109" s="141">
        <v>0</v>
      </c>
      <c r="L109" s="140" t="s">
        <v>416</v>
      </c>
      <c r="M109" s="324"/>
    </row>
    <row r="110" spans="1:13" s="36" customFormat="1" ht="15" customHeight="1" x14ac:dyDescent="0.25">
      <c r="A110" s="145">
        <v>809</v>
      </c>
      <c r="B110" s="144" t="s">
        <v>319</v>
      </c>
      <c r="C110" s="143">
        <v>3638</v>
      </c>
      <c r="D110" s="142">
        <v>11747</v>
      </c>
      <c r="E110" s="142">
        <v>0</v>
      </c>
      <c r="F110" s="142">
        <v>0</v>
      </c>
      <c r="G110" s="37">
        <v>11747</v>
      </c>
      <c r="H110" s="142">
        <v>0</v>
      </c>
      <c r="I110" s="142">
        <v>0</v>
      </c>
      <c r="J110" s="142">
        <v>0</v>
      </c>
      <c r="K110" s="141">
        <v>0</v>
      </c>
      <c r="L110" s="140" t="s">
        <v>416</v>
      </c>
      <c r="M110" s="324"/>
    </row>
    <row r="111" spans="1:13" s="36" customFormat="1" ht="15" customHeight="1" x14ac:dyDescent="0.25">
      <c r="A111" s="145">
        <v>811</v>
      </c>
      <c r="B111" s="144" t="s">
        <v>320</v>
      </c>
      <c r="C111" s="143">
        <v>3639</v>
      </c>
      <c r="D111" s="142">
        <v>13521</v>
      </c>
      <c r="E111" s="142">
        <v>0</v>
      </c>
      <c r="F111" s="142">
        <v>0</v>
      </c>
      <c r="G111" s="37">
        <v>13521</v>
      </c>
      <c r="H111" s="142">
        <v>0</v>
      </c>
      <c r="I111" s="142">
        <v>0</v>
      </c>
      <c r="J111" s="142">
        <v>0</v>
      </c>
      <c r="K111" s="141">
        <v>0</v>
      </c>
      <c r="L111" s="140" t="s">
        <v>416</v>
      </c>
      <c r="M111" s="324"/>
    </row>
    <row r="112" spans="1:13" s="36" customFormat="1" ht="15" customHeight="1" x14ac:dyDescent="0.25">
      <c r="A112" s="145">
        <v>813</v>
      </c>
      <c r="B112" s="144" t="s">
        <v>321</v>
      </c>
      <c r="C112" s="143">
        <v>3640</v>
      </c>
      <c r="D112" s="142">
        <v>12000</v>
      </c>
      <c r="E112" s="142">
        <v>0</v>
      </c>
      <c r="F112" s="142">
        <v>0</v>
      </c>
      <c r="G112" s="37">
        <v>12000</v>
      </c>
      <c r="H112" s="142">
        <v>0</v>
      </c>
      <c r="I112" s="142">
        <v>0</v>
      </c>
      <c r="J112" s="142">
        <v>0</v>
      </c>
      <c r="K112" s="141">
        <v>0</v>
      </c>
      <c r="L112" s="140" t="s">
        <v>416</v>
      </c>
      <c r="M112" s="324"/>
    </row>
    <row r="113" spans="1:13" s="36" customFormat="1" ht="15" customHeight="1" x14ac:dyDescent="0.25">
      <c r="A113" s="145">
        <v>815</v>
      </c>
      <c r="B113" s="144" t="s">
        <v>653</v>
      </c>
      <c r="C113" s="143">
        <v>3644</v>
      </c>
      <c r="D113" s="142">
        <v>6599.91</v>
      </c>
      <c r="E113" s="142">
        <v>0</v>
      </c>
      <c r="F113" s="142">
        <v>690.91</v>
      </c>
      <c r="G113" s="37">
        <v>5909</v>
      </c>
      <c r="H113" s="142">
        <v>0</v>
      </c>
      <c r="I113" s="142">
        <v>0</v>
      </c>
      <c r="J113" s="142">
        <v>0</v>
      </c>
      <c r="K113" s="141">
        <v>0</v>
      </c>
      <c r="L113" s="140" t="s">
        <v>416</v>
      </c>
      <c r="M113" s="324"/>
    </row>
    <row r="114" spans="1:13" s="36" customFormat="1" ht="15" customHeight="1" x14ac:dyDescent="0.25">
      <c r="A114" s="145">
        <v>817</v>
      </c>
      <c r="B114" s="144" t="s">
        <v>322</v>
      </c>
      <c r="C114" s="143">
        <v>3645</v>
      </c>
      <c r="D114" s="142">
        <v>8799.84</v>
      </c>
      <c r="E114" s="142">
        <v>0</v>
      </c>
      <c r="F114" s="142">
        <v>2246.84</v>
      </c>
      <c r="G114" s="37">
        <v>6553</v>
      </c>
      <c r="H114" s="142">
        <v>0</v>
      </c>
      <c r="I114" s="142">
        <v>0</v>
      </c>
      <c r="J114" s="142">
        <v>0</v>
      </c>
      <c r="K114" s="141">
        <v>0</v>
      </c>
      <c r="L114" s="140" t="s">
        <v>416</v>
      </c>
      <c r="M114" s="324"/>
    </row>
    <row r="115" spans="1:13" s="36" customFormat="1" ht="15" customHeight="1" x14ac:dyDescent="0.25">
      <c r="A115" s="145">
        <v>819</v>
      </c>
      <c r="B115" s="144" t="s">
        <v>323</v>
      </c>
      <c r="C115" s="143">
        <v>3642</v>
      </c>
      <c r="D115" s="142">
        <v>3399.73</v>
      </c>
      <c r="E115" s="142">
        <v>18.73</v>
      </c>
      <c r="F115" s="142">
        <v>1650</v>
      </c>
      <c r="G115" s="37">
        <v>1731</v>
      </c>
      <c r="H115" s="142">
        <v>0</v>
      </c>
      <c r="I115" s="142">
        <v>0</v>
      </c>
      <c r="J115" s="142">
        <v>0</v>
      </c>
      <c r="K115" s="141">
        <v>0</v>
      </c>
      <c r="L115" s="140" t="s">
        <v>416</v>
      </c>
      <c r="M115" s="324"/>
    </row>
    <row r="116" spans="1:13" s="36" customFormat="1" ht="15" customHeight="1" x14ac:dyDescent="0.25">
      <c r="A116" s="145">
        <v>821</v>
      </c>
      <c r="B116" s="144" t="s">
        <v>324</v>
      </c>
      <c r="C116" s="143">
        <v>3651</v>
      </c>
      <c r="D116" s="142">
        <v>10520</v>
      </c>
      <c r="E116" s="142">
        <v>0</v>
      </c>
      <c r="F116" s="142">
        <v>3000</v>
      </c>
      <c r="G116" s="37">
        <v>7520</v>
      </c>
      <c r="H116" s="142">
        <v>0</v>
      </c>
      <c r="I116" s="142">
        <v>0</v>
      </c>
      <c r="J116" s="142">
        <v>0</v>
      </c>
      <c r="K116" s="141">
        <v>0</v>
      </c>
      <c r="L116" s="140" t="s">
        <v>416</v>
      </c>
      <c r="M116" s="324"/>
    </row>
    <row r="117" spans="1:13" s="36" customFormat="1" ht="15" customHeight="1" x14ac:dyDescent="0.25">
      <c r="A117" s="145">
        <v>823</v>
      </c>
      <c r="B117" s="144" t="s">
        <v>325</v>
      </c>
      <c r="C117" s="143">
        <v>3654</v>
      </c>
      <c r="D117" s="142">
        <v>17499.900000000001</v>
      </c>
      <c r="E117" s="142">
        <v>54.45</v>
      </c>
      <c r="F117" s="142">
        <v>477.45</v>
      </c>
      <c r="G117" s="37">
        <v>16968</v>
      </c>
      <c r="H117" s="142">
        <v>0</v>
      </c>
      <c r="I117" s="142">
        <v>0</v>
      </c>
      <c r="J117" s="142">
        <v>0</v>
      </c>
      <c r="K117" s="141">
        <v>0</v>
      </c>
      <c r="L117" s="140" t="s">
        <v>416</v>
      </c>
      <c r="M117" s="324"/>
    </row>
    <row r="118" spans="1:13" s="36" customFormat="1" ht="15" customHeight="1" x14ac:dyDescent="0.25">
      <c r="A118" s="145">
        <v>825</v>
      </c>
      <c r="B118" s="144" t="s">
        <v>326</v>
      </c>
      <c r="C118" s="143">
        <v>3646</v>
      </c>
      <c r="D118" s="142">
        <v>15799.84</v>
      </c>
      <c r="E118" s="142">
        <v>492.84</v>
      </c>
      <c r="F118" s="142">
        <v>600</v>
      </c>
      <c r="G118" s="37">
        <v>14707</v>
      </c>
      <c r="H118" s="142">
        <v>0</v>
      </c>
      <c r="I118" s="142">
        <v>0</v>
      </c>
      <c r="J118" s="142">
        <v>0</v>
      </c>
      <c r="K118" s="141">
        <v>0</v>
      </c>
      <c r="L118" s="140" t="s">
        <v>416</v>
      </c>
      <c r="M118" s="324"/>
    </row>
    <row r="119" spans="1:13" s="36" customFormat="1" ht="15" customHeight="1" x14ac:dyDescent="0.25">
      <c r="A119" s="145">
        <v>827</v>
      </c>
      <c r="B119" s="144" t="s">
        <v>327</v>
      </c>
      <c r="C119" s="143">
        <v>3656</v>
      </c>
      <c r="D119" s="142">
        <v>17500</v>
      </c>
      <c r="E119" s="142">
        <v>0</v>
      </c>
      <c r="F119" s="142">
        <v>0</v>
      </c>
      <c r="G119" s="37">
        <v>17500</v>
      </c>
      <c r="H119" s="142">
        <v>0</v>
      </c>
      <c r="I119" s="142">
        <v>0</v>
      </c>
      <c r="J119" s="142">
        <v>0</v>
      </c>
      <c r="K119" s="141">
        <v>0</v>
      </c>
      <c r="L119" s="140" t="s">
        <v>416</v>
      </c>
      <c r="M119" s="324"/>
    </row>
    <row r="120" spans="1:13" s="36" customFormat="1" ht="24" customHeight="1" x14ac:dyDescent="0.25">
      <c r="A120" s="145">
        <v>829</v>
      </c>
      <c r="B120" s="144" t="s">
        <v>328</v>
      </c>
      <c r="C120" s="143">
        <v>3673</v>
      </c>
      <c r="D120" s="142">
        <v>4422.29</v>
      </c>
      <c r="E120" s="142">
        <v>0</v>
      </c>
      <c r="F120" s="142">
        <v>485.29</v>
      </c>
      <c r="G120" s="37">
        <v>3937</v>
      </c>
      <c r="H120" s="142">
        <v>0</v>
      </c>
      <c r="I120" s="142">
        <v>0</v>
      </c>
      <c r="J120" s="142">
        <v>0</v>
      </c>
      <c r="K120" s="141">
        <v>0</v>
      </c>
      <c r="L120" s="140" t="s">
        <v>416</v>
      </c>
      <c r="M120" s="324"/>
    </row>
    <row r="121" spans="1:13" s="36" customFormat="1" ht="15" customHeight="1" x14ac:dyDescent="0.25">
      <c r="A121" s="145">
        <v>831</v>
      </c>
      <c r="B121" s="144" t="s">
        <v>329</v>
      </c>
      <c r="C121" s="143">
        <v>3674</v>
      </c>
      <c r="D121" s="142">
        <v>5800</v>
      </c>
      <c r="E121" s="142">
        <v>0</v>
      </c>
      <c r="F121" s="142">
        <v>242</v>
      </c>
      <c r="G121" s="37">
        <v>5558</v>
      </c>
      <c r="H121" s="142">
        <v>0</v>
      </c>
      <c r="I121" s="142">
        <v>0</v>
      </c>
      <c r="J121" s="142">
        <v>0</v>
      </c>
      <c r="K121" s="141">
        <v>0</v>
      </c>
      <c r="L121" s="140" t="s">
        <v>416</v>
      </c>
      <c r="M121" s="324"/>
    </row>
    <row r="122" spans="1:13" s="36" customFormat="1" ht="24" customHeight="1" x14ac:dyDescent="0.25">
      <c r="A122" s="145">
        <v>833</v>
      </c>
      <c r="B122" s="144" t="s">
        <v>330</v>
      </c>
      <c r="C122" s="143">
        <v>3647</v>
      </c>
      <c r="D122" s="142">
        <v>1700</v>
      </c>
      <c r="E122" s="142">
        <v>0</v>
      </c>
      <c r="F122" s="142">
        <v>0</v>
      </c>
      <c r="G122" s="37">
        <v>1700</v>
      </c>
      <c r="H122" s="142">
        <v>0</v>
      </c>
      <c r="I122" s="142">
        <v>0</v>
      </c>
      <c r="J122" s="142">
        <v>0</v>
      </c>
      <c r="K122" s="141">
        <v>0</v>
      </c>
      <c r="L122" s="140" t="s">
        <v>416</v>
      </c>
      <c r="M122" s="324"/>
    </row>
    <row r="123" spans="1:13" s="36" customFormat="1" ht="24" customHeight="1" x14ac:dyDescent="0.25">
      <c r="A123" s="145">
        <v>835</v>
      </c>
      <c r="B123" s="144" t="s">
        <v>331</v>
      </c>
      <c r="C123" s="143">
        <v>3655</v>
      </c>
      <c r="D123" s="142">
        <v>3300</v>
      </c>
      <c r="E123" s="142">
        <v>0</v>
      </c>
      <c r="F123" s="142">
        <v>0</v>
      </c>
      <c r="G123" s="37">
        <v>3300</v>
      </c>
      <c r="H123" s="142">
        <v>0</v>
      </c>
      <c r="I123" s="142">
        <v>0</v>
      </c>
      <c r="J123" s="142">
        <v>0</v>
      </c>
      <c r="K123" s="141">
        <v>0</v>
      </c>
      <c r="L123" s="140" t="s">
        <v>416</v>
      </c>
      <c r="M123" s="324"/>
    </row>
    <row r="124" spans="1:13" s="36" customFormat="1" ht="24" customHeight="1" x14ac:dyDescent="0.25">
      <c r="A124" s="145">
        <v>837</v>
      </c>
      <c r="B124" s="144" t="s">
        <v>332</v>
      </c>
      <c r="C124" s="143">
        <v>3648</v>
      </c>
      <c r="D124" s="142">
        <v>3000</v>
      </c>
      <c r="E124" s="142">
        <v>0</v>
      </c>
      <c r="F124" s="142">
        <v>0</v>
      </c>
      <c r="G124" s="37">
        <v>3000</v>
      </c>
      <c r="H124" s="142">
        <v>0</v>
      </c>
      <c r="I124" s="142">
        <v>0</v>
      </c>
      <c r="J124" s="142">
        <v>0</v>
      </c>
      <c r="K124" s="141">
        <v>0</v>
      </c>
      <c r="L124" s="140" t="s">
        <v>416</v>
      </c>
      <c r="M124" s="324"/>
    </row>
    <row r="125" spans="1:13" s="36" customFormat="1" ht="24" customHeight="1" x14ac:dyDescent="0.25">
      <c r="A125" s="145">
        <v>839</v>
      </c>
      <c r="B125" s="144" t="s">
        <v>654</v>
      </c>
      <c r="C125" s="143">
        <v>3685</v>
      </c>
      <c r="D125" s="142">
        <v>3300</v>
      </c>
      <c r="E125" s="142">
        <v>0</v>
      </c>
      <c r="F125" s="142">
        <v>0</v>
      </c>
      <c r="G125" s="37">
        <v>3300</v>
      </c>
      <c r="H125" s="142">
        <v>0</v>
      </c>
      <c r="I125" s="142">
        <v>0</v>
      </c>
      <c r="J125" s="142">
        <v>0</v>
      </c>
      <c r="K125" s="141">
        <v>0</v>
      </c>
      <c r="L125" s="140" t="s">
        <v>416</v>
      </c>
      <c r="M125" s="324"/>
    </row>
    <row r="126" spans="1:13" s="36" customFormat="1" ht="24" customHeight="1" x14ac:dyDescent="0.25">
      <c r="A126" s="145">
        <v>841</v>
      </c>
      <c r="B126" s="144" t="s">
        <v>655</v>
      </c>
      <c r="C126" s="143">
        <v>3452</v>
      </c>
      <c r="D126" s="142">
        <v>437324.79</v>
      </c>
      <c r="E126" s="142">
        <v>83765.899999999994</v>
      </c>
      <c r="F126" s="142">
        <v>68502.16</v>
      </c>
      <c r="G126" s="37">
        <v>23000</v>
      </c>
      <c r="H126" s="142">
        <v>29000</v>
      </c>
      <c r="I126" s="142">
        <v>21294</v>
      </c>
      <c r="J126" s="142">
        <v>33000</v>
      </c>
      <c r="K126" s="141">
        <v>68684</v>
      </c>
      <c r="L126" s="140" t="s">
        <v>48</v>
      </c>
      <c r="M126" s="324"/>
    </row>
    <row r="127" spans="1:13" s="36" customFormat="1" ht="24" customHeight="1" x14ac:dyDescent="0.25">
      <c r="A127" s="145">
        <v>843</v>
      </c>
      <c r="B127" s="144" t="s">
        <v>379</v>
      </c>
      <c r="C127" s="143">
        <v>3599</v>
      </c>
      <c r="D127" s="142">
        <v>12595.11</v>
      </c>
      <c r="E127" s="142">
        <v>0</v>
      </c>
      <c r="F127" s="142">
        <v>1446</v>
      </c>
      <c r="G127" s="37">
        <v>1200</v>
      </c>
      <c r="H127" s="142">
        <v>1600</v>
      </c>
      <c r="I127" s="142">
        <v>1180</v>
      </c>
      <c r="J127" s="142">
        <v>1557</v>
      </c>
      <c r="K127" s="141">
        <v>3528</v>
      </c>
      <c r="L127" s="140" t="s">
        <v>48</v>
      </c>
      <c r="M127" s="324"/>
    </row>
    <row r="128" spans="1:13" s="36" customFormat="1" ht="24" customHeight="1" x14ac:dyDescent="0.25">
      <c r="A128" s="145">
        <v>845</v>
      </c>
      <c r="B128" s="144" t="s">
        <v>276</v>
      </c>
      <c r="C128" s="143">
        <v>3570</v>
      </c>
      <c r="D128" s="142">
        <v>236176</v>
      </c>
      <c r="E128" s="142">
        <v>84042.338000000018</v>
      </c>
      <c r="F128" s="142">
        <v>153297.22</v>
      </c>
      <c r="G128" s="37">
        <v>3001</v>
      </c>
      <c r="H128" s="142">
        <v>0</v>
      </c>
      <c r="I128" s="142">
        <v>0</v>
      </c>
      <c r="J128" s="142">
        <v>0</v>
      </c>
      <c r="K128" s="141">
        <v>0</v>
      </c>
      <c r="L128" s="140" t="s">
        <v>48</v>
      </c>
      <c r="M128" s="324"/>
    </row>
    <row r="129" spans="1:12" s="36" customFormat="1" ht="16.5" customHeight="1" thickBot="1" x14ac:dyDescent="0.3">
      <c r="A129" s="531" t="s">
        <v>53</v>
      </c>
      <c r="B129" s="532" t="s">
        <v>380</v>
      </c>
      <c r="C129" s="175">
        <f>COUNT(C104:C128)</f>
        <v>25</v>
      </c>
      <c r="D129" s="38">
        <f t="shared" ref="D129:K129" si="9">SUM(D104:D128)</f>
        <v>852505.33</v>
      </c>
      <c r="E129" s="38">
        <f t="shared" si="9"/>
        <v>168374.25800000003</v>
      </c>
      <c r="F129" s="38">
        <f t="shared" si="9"/>
        <v>232821.79</v>
      </c>
      <c r="G129" s="38">
        <f t="shared" si="9"/>
        <v>183468</v>
      </c>
      <c r="H129" s="38">
        <f t="shared" si="9"/>
        <v>30600</v>
      </c>
      <c r="I129" s="38">
        <f t="shared" si="9"/>
        <v>22474</v>
      </c>
      <c r="J129" s="38">
        <f t="shared" si="9"/>
        <v>34557</v>
      </c>
      <c r="K129" s="38">
        <f t="shared" si="9"/>
        <v>72212</v>
      </c>
      <c r="L129" s="39"/>
    </row>
    <row r="130" spans="1:12" s="36" customFormat="1" ht="9" customHeight="1" thickBot="1" x14ac:dyDescent="0.3">
      <c r="A130" s="190"/>
      <c r="B130" s="191"/>
      <c r="C130" s="191"/>
      <c r="D130" s="192"/>
      <c r="E130" s="192"/>
      <c r="F130" s="192"/>
      <c r="G130" s="192"/>
      <c r="H130" s="191"/>
      <c r="I130" s="191"/>
      <c r="J130" s="191"/>
      <c r="K130" s="191"/>
      <c r="L130" s="193"/>
    </row>
    <row r="131" spans="1:12" s="36" customFormat="1" ht="18" customHeight="1" thickBot="1" x14ac:dyDescent="0.3">
      <c r="A131" s="551" t="s">
        <v>31</v>
      </c>
      <c r="B131" s="552" t="s">
        <v>381</v>
      </c>
      <c r="C131" s="165">
        <f t="shared" ref="C131:K131" si="10">C97+C129+C102+C94+C60+C38+C41+C30+C19+C16</f>
        <v>105</v>
      </c>
      <c r="D131" s="40">
        <f t="shared" si="10"/>
        <v>10916044.830000002</v>
      </c>
      <c r="E131" s="40">
        <f t="shared" si="10"/>
        <v>947947.12800000003</v>
      </c>
      <c r="F131" s="40">
        <f t="shared" si="10"/>
        <v>1523766.84</v>
      </c>
      <c r="G131" s="40">
        <f t="shared" si="10"/>
        <v>4057280</v>
      </c>
      <c r="H131" s="40">
        <f t="shared" si="10"/>
        <v>3437465.6100000003</v>
      </c>
      <c r="I131" s="40">
        <f t="shared" si="10"/>
        <v>929493</v>
      </c>
      <c r="J131" s="40">
        <f t="shared" si="10"/>
        <v>104795</v>
      </c>
      <c r="K131" s="40">
        <f t="shared" si="10"/>
        <v>72212</v>
      </c>
      <c r="L131" s="41"/>
    </row>
    <row r="132" spans="1:12" x14ac:dyDescent="0.25">
      <c r="C132" s="256"/>
      <c r="F132" s="257"/>
      <c r="G132" s="257"/>
      <c r="H132" s="257"/>
      <c r="I132" s="257"/>
    </row>
    <row r="133" spans="1:12" x14ac:dyDescent="0.25">
      <c r="C133" s="256"/>
      <c r="F133" s="257"/>
      <c r="G133" s="257"/>
      <c r="H133" s="257"/>
      <c r="I133" s="257"/>
    </row>
    <row r="134" spans="1:12" x14ac:dyDescent="0.25">
      <c r="C134" s="256"/>
      <c r="F134" s="257"/>
      <c r="G134" s="257"/>
      <c r="H134" s="257"/>
      <c r="I134" s="257"/>
    </row>
    <row r="135" spans="1:12" x14ac:dyDescent="0.25">
      <c r="C135" s="256"/>
      <c r="F135" s="257"/>
      <c r="G135" s="257"/>
      <c r="H135" s="257"/>
      <c r="I135" s="257"/>
    </row>
    <row r="136" spans="1:12" x14ac:dyDescent="0.25">
      <c r="C136" s="256"/>
      <c r="F136" s="257"/>
      <c r="G136" s="257"/>
      <c r="H136" s="257"/>
      <c r="I136" s="257"/>
    </row>
    <row r="137" spans="1:12" x14ac:dyDescent="0.25">
      <c r="C137" s="256"/>
      <c r="F137" s="257"/>
      <c r="G137" s="257"/>
      <c r="H137" s="257"/>
      <c r="I137" s="257"/>
    </row>
    <row r="138" spans="1:12" x14ac:dyDescent="0.25">
      <c r="C138" s="256"/>
      <c r="F138" s="257"/>
      <c r="G138" s="257"/>
      <c r="H138" s="257"/>
      <c r="I138" s="257"/>
    </row>
    <row r="139" spans="1:12" s="254" customFormat="1" x14ac:dyDescent="0.25">
      <c r="A139" s="253"/>
      <c r="C139" s="256"/>
      <c r="D139" s="255"/>
      <c r="E139" s="255"/>
      <c r="F139" s="257"/>
      <c r="G139" s="257"/>
      <c r="H139" s="257"/>
      <c r="I139" s="257"/>
    </row>
    <row r="140" spans="1:12" s="254" customFormat="1" x14ac:dyDescent="0.25">
      <c r="A140" s="253"/>
      <c r="C140" s="256"/>
      <c r="D140" s="255"/>
      <c r="E140" s="255"/>
      <c r="F140" s="257"/>
      <c r="G140" s="257"/>
      <c r="H140" s="257"/>
      <c r="I140" s="257"/>
    </row>
    <row r="141" spans="1:12" s="254" customFormat="1" x14ac:dyDescent="0.25">
      <c r="A141" s="253"/>
      <c r="C141" s="256"/>
      <c r="D141" s="255"/>
      <c r="E141" s="255"/>
      <c r="F141" s="257"/>
      <c r="G141" s="257"/>
      <c r="H141" s="257"/>
      <c r="I141" s="257"/>
    </row>
    <row r="142" spans="1:12" s="254" customFormat="1" x14ac:dyDescent="0.25">
      <c r="A142" s="253"/>
      <c r="C142" s="256"/>
      <c r="D142" s="255"/>
      <c r="E142" s="255"/>
      <c r="F142" s="257"/>
      <c r="G142" s="257"/>
      <c r="H142" s="257"/>
      <c r="I142" s="257"/>
    </row>
    <row r="143" spans="1:12" s="254" customFormat="1" x14ac:dyDescent="0.25">
      <c r="A143" s="253"/>
      <c r="C143" s="256"/>
      <c r="D143" s="255"/>
      <c r="E143" s="255"/>
      <c r="F143" s="257"/>
      <c r="G143" s="257"/>
      <c r="H143" s="257"/>
      <c r="I143" s="257"/>
    </row>
    <row r="144" spans="1:12" s="254" customFormat="1" x14ac:dyDescent="0.25">
      <c r="A144" s="253"/>
      <c r="C144" s="256"/>
      <c r="D144" s="255"/>
      <c r="E144" s="255"/>
      <c r="F144" s="257"/>
      <c r="G144" s="257"/>
      <c r="H144" s="257"/>
      <c r="I144" s="257"/>
    </row>
    <row r="145" spans="1:9" s="254" customFormat="1" x14ac:dyDescent="0.25">
      <c r="A145" s="253"/>
      <c r="C145" s="256"/>
      <c r="D145" s="255"/>
      <c r="E145" s="255"/>
      <c r="F145" s="257"/>
      <c r="G145" s="257"/>
      <c r="H145" s="257"/>
      <c r="I145" s="257"/>
    </row>
    <row r="146" spans="1:9" s="254" customFormat="1" x14ac:dyDescent="0.25">
      <c r="A146" s="253"/>
      <c r="C146" s="256"/>
      <c r="D146" s="255"/>
      <c r="E146" s="255"/>
      <c r="F146" s="257"/>
      <c r="G146" s="257"/>
      <c r="H146" s="257"/>
      <c r="I146" s="257"/>
    </row>
    <row r="147" spans="1:9" s="254" customFormat="1" x14ac:dyDescent="0.25">
      <c r="A147" s="253"/>
      <c r="C147" s="256"/>
      <c r="D147" s="255"/>
      <c r="E147" s="255"/>
      <c r="F147" s="257"/>
      <c r="G147" s="257"/>
      <c r="H147" s="257"/>
      <c r="I147" s="257"/>
    </row>
    <row r="148" spans="1:9" s="254" customFormat="1" x14ac:dyDescent="0.25">
      <c r="A148" s="253"/>
      <c r="C148" s="256"/>
      <c r="D148" s="255"/>
      <c r="E148" s="255"/>
      <c r="F148" s="257"/>
      <c r="G148" s="257"/>
      <c r="H148" s="257"/>
      <c r="I148" s="257"/>
    </row>
    <row r="149" spans="1:9" s="254" customFormat="1" x14ac:dyDescent="0.25">
      <c r="A149" s="253"/>
      <c r="C149" s="256"/>
      <c r="D149" s="255"/>
      <c r="E149" s="255"/>
      <c r="F149" s="257"/>
      <c r="G149" s="257"/>
      <c r="H149" s="257"/>
      <c r="I149" s="257"/>
    </row>
    <row r="150" spans="1:9" s="254" customFormat="1" x14ac:dyDescent="0.25">
      <c r="A150" s="253"/>
      <c r="C150" s="256"/>
      <c r="D150" s="255"/>
      <c r="E150" s="255"/>
      <c r="F150" s="257"/>
      <c r="G150" s="257"/>
      <c r="H150" s="257"/>
      <c r="I150" s="257"/>
    </row>
    <row r="151" spans="1:9" s="254" customFormat="1" x14ac:dyDescent="0.25">
      <c r="A151" s="253"/>
      <c r="C151" s="256"/>
      <c r="D151" s="255"/>
      <c r="E151" s="255"/>
      <c r="F151" s="257"/>
      <c r="G151" s="257"/>
      <c r="H151" s="257"/>
      <c r="I151" s="257"/>
    </row>
    <row r="152" spans="1:9" s="254" customFormat="1" x14ac:dyDescent="0.25">
      <c r="A152" s="253"/>
      <c r="C152" s="256"/>
      <c r="D152" s="255"/>
      <c r="E152" s="255"/>
      <c r="F152" s="257"/>
      <c r="G152" s="257"/>
      <c r="H152" s="257"/>
      <c r="I152" s="257"/>
    </row>
    <row r="153" spans="1:9" s="254" customFormat="1" x14ac:dyDescent="0.25">
      <c r="A153" s="253"/>
      <c r="C153" s="256"/>
      <c r="D153" s="255"/>
      <c r="E153" s="255"/>
      <c r="F153" s="257"/>
      <c r="G153" s="257"/>
      <c r="H153" s="257"/>
      <c r="I153" s="257"/>
    </row>
    <row r="154" spans="1:9" s="254" customFormat="1" x14ac:dyDescent="0.25">
      <c r="A154" s="253"/>
      <c r="C154" s="256"/>
      <c r="D154" s="255"/>
      <c r="E154" s="255"/>
      <c r="F154" s="257"/>
      <c r="G154" s="257"/>
      <c r="H154" s="257"/>
      <c r="I154" s="257"/>
    </row>
    <row r="155" spans="1:9" s="254" customFormat="1" x14ac:dyDescent="0.25">
      <c r="A155" s="253"/>
      <c r="C155" s="256"/>
      <c r="D155" s="255"/>
      <c r="E155" s="255"/>
      <c r="F155" s="257"/>
      <c r="G155" s="257"/>
      <c r="H155" s="257"/>
      <c r="I155" s="257"/>
    </row>
    <row r="156" spans="1:9" s="254" customFormat="1" x14ac:dyDescent="0.25">
      <c r="A156" s="253"/>
      <c r="C156" s="256"/>
      <c r="D156" s="255"/>
      <c r="E156" s="255"/>
      <c r="F156" s="257"/>
      <c r="G156" s="257"/>
      <c r="H156" s="257"/>
      <c r="I156" s="257"/>
    </row>
    <row r="157" spans="1:9" s="254" customFormat="1" x14ac:dyDescent="0.25">
      <c r="A157" s="253"/>
      <c r="C157" s="256"/>
      <c r="D157" s="255"/>
      <c r="E157" s="255"/>
      <c r="F157" s="257"/>
      <c r="G157" s="257"/>
      <c r="H157" s="257"/>
      <c r="I157" s="257"/>
    </row>
    <row r="158" spans="1:9" s="254" customFormat="1" x14ac:dyDescent="0.25">
      <c r="A158" s="253"/>
      <c r="C158" s="256"/>
      <c r="D158" s="255"/>
      <c r="E158" s="255"/>
      <c r="F158" s="257"/>
      <c r="G158" s="257"/>
      <c r="H158" s="257"/>
      <c r="I158" s="257"/>
    </row>
    <row r="159" spans="1:9" s="254" customFormat="1" x14ac:dyDescent="0.25">
      <c r="A159" s="253"/>
      <c r="C159" s="256"/>
      <c r="D159" s="255"/>
      <c r="E159" s="255"/>
      <c r="F159" s="257"/>
      <c r="G159" s="257"/>
      <c r="H159" s="257"/>
      <c r="I159" s="257"/>
    </row>
    <row r="160" spans="1:9" s="254" customFormat="1" x14ac:dyDescent="0.25">
      <c r="A160" s="253"/>
      <c r="C160" s="256"/>
      <c r="D160" s="255"/>
      <c r="E160" s="255"/>
      <c r="F160" s="257"/>
      <c r="G160" s="257"/>
      <c r="H160" s="257"/>
      <c r="I160" s="257"/>
    </row>
    <row r="161" spans="1:9" s="254" customFormat="1" x14ac:dyDescent="0.25">
      <c r="A161" s="253"/>
      <c r="C161" s="256"/>
      <c r="D161" s="255"/>
      <c r="E161" s="255"/>
      <c r="F161" s="257"/>
      <c r="G161" s="257"/>
      <c r="H161" s="257"/>
      <c r="I161" s="257"/>
    </row>
    <row r="162" spans="1:9" s="254" customFormat="1" x14ac:dyDescent="0.25">
      <c r="A162" s="253"/>
      <c r="C162" s="256"/>
      <c r="D162" s="255"/>
      <c r="E162" s="255"/>
      <c r="F162" s="257"/>
      <c r="G162" s="257"/>
      <c r="H162" s="257"/>
      <c r="I162" s="257"/>
    </row>
    <row r="163" spans="1:9" s="254" customFormat="1" x14ac:dyDescent="0.25">
      <c r="A163" s="253"/>
      <c r="C163" s="256"/>
      <c r="D163" s="255"/>
      <c r="E163" s="255"/>
      <c r="F163" s="257"/>
      <c r="G163" s="257"/>
      <c r="H163" s="257"/>
      <c r="I163" s="257"/>
    </row>
    <row r="164" spans="1:9" s="254" customFormat="1" x14ac:dyDescent="0.25">
      <c r="A164" s="253"/>
      <c r="C164" s="256"/>
      <c r="D164" s="255"/>
      <c r="E164" s="255"/>
      <c r="F164" s="257"/>
      <c r="G164" s="257"/>
      <c r="H164" s="257"/>
      <c r="I164" s="257"/>
    </row>
    <row r="165" spans="1:9" s="254" customFormat="1" x14ac:dyDescent="0.25">
      <c r="A165" s="253"/>
      <c r="C165" s="256"/>
      <c r="D165" s="255"/>
      <c r="E165" s="255"/>
      <c r="F165" s="257"/>
      <c r="G165" s="257"/>
      <c r="H165" s="257"/>
      <c r="I165" s="257"/>
    </row>
    <row r="166" spans="1:9" s="254" customFormat="1" x14ac:dyDescent="0.25">
      <c r="A166" s="253"/>
      <c r="C166" s="256"/>
      <c r="D166" s="255"/>
      <c r="E166" s="255"/>
      <c r="F166" s="257"/>
      <c r="G166" s="257"/>
      <c r="H166" s="257"/>
      <c r="I166" s="257"/>
    </row>
    <row r="167" spans="1:9" s="254" customFormat="1" x14ac:dyDescent="0.25">
      <c r="A167" s="253"/>
      <c r="C167" s="256"/>
      <c r="D167" s="255"/>
      <c r="E167" s="255"/>
      <c r="F167" s="257"/>
      <c r="G167" s="257"/>
      <c r="H167" s="257"/>
      <c r="I167" s="257"/>
    </row>
    <row r="168" spans="1:9" s="254" customFormat="1" x14ac:dyDescent="0.25">
      <c r="A168" s="253"/>
      <c r="C168" s="256"/>
      <c r="D168" s="255"/>
      <c r="E168" s="255"/>
      <c r="F168" s="257"/>
      <c r="G168" s="257"/>
      <c r="H168" s="257"/>
      <c r="I168" s="257"/>
    </row>
    <row r="169" spans="1:9" s="254" customFormat="1" x14ac:dyDescent="0.25">
      <c r="A169" s="253"/>
      <c r="C169" s="256"/>
      <c r="D169" s="255"/>
      <c r="E169" s="255"/>
      <c r="F169" s="257"/>
      <c r="G169" s="257"/>
      <c r="H169" s="257"/>
      <c r="I169" s="257"/>
    </row>
    <row r="170" spans="1:9" s="254" customFormat="1" x14ac:dyDescent="0.25">
      <c r="A170" s="253"/>
      <c r="C170" s="256"/>
      <c r="D170" s="255"/>
      <c r="E170" s="255"/>
      <c r="F170" s="257"/>
      <c r="G170" s="257"/>
      <c r="H170" s="257"/>
      <c r="I170" s="257"/>
    </row>
    <row r="171" spans="1:9" s="254" customFormat="1" x14ac:dyDescent="0.25">
      <c r="A171" s="253"/>
      <c r="C171" s="256"/>
      <c r="D171" s="255"/>
      <c r="E171" s="255"/>
      <c r="F171" s="257"/>
      <c r="G171" s="257"/>
      <c r="H171" s="257"/>
      <c r="I171" s="257"/>
    </row>
    <row r="172" spans="1:9" s="254" customFormat="1" x14ac:dyDescent="0.25">
      <c r="A172" s="253"/>
      <c r="C172" s="256"/>
      <c r="D172" s="255"/>
      <c r="E172" s="255"/>
      <c r="F172" s="257"/>
      <c r="G172" s="257"/>
      <c r="H172" s="257"/>
      <c r="I172" s="257"/>
    </row>
    <row r="173" spans="1:9" s="254" customFormat="1" x14ac:dyDescent="0.25">
      <c r="A173" s="253"/>
      <c r="C173" s="256"/>
      <c r="D173" s="255"/>
      <c r="E173" s="255"/>
      <c r="F173" s="257"/>
      <c r="G173" s="257"/>
      <c r="H173" s="257"/>
      <c r="I173" s="257"/>
    </row>
    <row r="174" spans="1:9" s="254" customFormat="1" x14ac:dyDescent="0.25">
      <c r="A174" s="253"/>
      <c r="C174" s="256"/>
      <c r="D174" s="255"/>
      <c r="E174" s="255"/>
      <c r="F174" s="257"/>
      <c r="G174" s="257"/>
      <c r="H174" s="257"/>
      <c r="I174" s="257"/>
    </row>
    <row r="175" spans="1:9" s="254" customFormat="1" x14ac:dyDescent="0.25">
      <c r="A175" s="253"/>
      <c r="C175" s="256"/>
      <c r="D175" s="255"/>
      <c r="E175" s="255"/>
      <c r="F175" s="257"/>
      <c r="G175" s="257"/>
      <c r="H175" s="257"/>
      <c r="I175" s="257"/>
    </row>
    <row r="176" spans="1:9" s="254" customFormat="1" x14ac:dyDescent="0.25">
      <c r="A176" s="253"/>
      <c r="C176" s="256"/>
      <c r="D176" s="255"/>
      <c r="E176" s="255"/>
      <c r="F176" s="257"/>
      <c r="G176" s="257"/>
      <c r="H176" s="257"/>
      <c r="I176" s="257"/>
    </row>
    <row r="177" spans="1:9" s="254" customFormat="1" x14ac:dyDescent="0.25">
      <c r="A177" s="253"/>
      <c r="C177" s="256"/>
      <c r="D177" s="255"/>
      <c r="E177" s="255"/>
      <c r="F177" s="257"/>
      <c r="G177" s="257"/>
      <c r="H177" s="257"/>
      <c r="I177" s="257"/>
    </row>
    <row r="178" spans="1:9" s="254" customFormat="1" x14ac:dyDescent="0.25">
      <c r="A178" s="253"/>
      <c r="C178" s="256"/>
      <c r="D178" s="255"/>
      <c r="E178" s="255"/>
      <c r="F178" s="257"/>
      <c r="G178" s="257"/>
      <c r="H178" s="257"/>
      <c r="I178" s="257"/>
    </row>
    <row r="179" spans="1:9" s="254" customFormat="1" x14ac:dyDescent="0.25">
      <c r="A179" s="253"/>
      <c r="C179" s="256"/>
      <c r="D179" s="255"/>
      <c r="E179" s="255"/>
      <c r="F179" s="257"/>
      <c r="G179" s="257"/>
      <c r="H179" s="257"/>
      <c r="I179" s="257"/>
    </row>
    <row r="180" spans="1:9" s="254" customFormat="1" x14ac:dyDescent="0.25">
      <c r="A180" s="253"/>
      <c r="C180" s="256"/>
      <c r="D180" s="255"/>
      <c r="E180" s="255"/>
      <c r="F180" s="257"/>
      <c r="G180" s="257"/>
      <c r="H180" s="257"/>
      <c r="I180" s="257"/>
    </row>
  </sheetData>
  <mergeCells count="21">
    <mergeCell ref="A94:B94"/>
    <mergeCell ref="A97:B97"/>
    <mergeCell ref="A102:B102"/>
    <mergeCell ref="A129:B129"/>
    <mergeCell ref="A131:B131"/>
    <mergeCell ref="A60:B60"/>
    <mergeCell ref="A1:L1"/>
    <mergeCell ref="A3:A4"/>
    <mergeCell ref="B3:B4"/>
    <mergeCell ref="C3:C4"/>
    <mergeCell ref="D3:D4"/>
    <mergeCell ref="E3:E4"/>
    <mergeCell ref="F3:F4"/>
    <mergeCell ref="G3:G4"/>
    <mergeCell ref="H3:K3"/>
    <mergeCell ref="L3:L4"/>
    <mergeCell ref="A16:B16"/>
    <mergeCell ref="A19:B19"/>
    <mergeCell ref="A30:B30"/>
    <mergeCell ref="A38:B38"/>
    <mergeCell ref="A41:B41"/>
  </mergeCells>
  <pageMargins left="0.39370078740157483" right="0.39370078740157483" top="0.78740157480314965" bottom="0.39370078740157483" header="0.31496062992125984" footer="0.11811023622047245"/>
  <pageSetup paperSize="9" scale="82" firstPageNumber="18" fitToHeight="0" orientation="landscape" useFirstPageNumber="1" r:id="rId1"/>
  <headerFooter>
    <oddHeader>&amp;L&amp;"Tahoma,Kurzíva"&amp;10Návrh rozpočtu na rok 2026
Příloha č. 9&amp;R&amp;"Tahoma,Kurzíva"&amp;10Přehled akcí spolufinancovaných z evropských finančních zdrojů v návrhu rozpočtu kraje na rok 2026</oddHeader>
    <oddFooter>&amp;C&amp;"Tahoma,Obyčejné"&amp;10&amp;P</oddFooter>
  </headerFooter>
  <rowBreaks count="4" manualBreakCount="4">
    <brk id="32" max="11" man="1"/>
    <brk id="60" max="11" man="1"/>
    <brk id="89" max="11" man="1"/>
    <brk id="1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402C-61D4-4A2B-B437-4848D522F9DF}">
  <sheetPr>
    <pageSetUpPr fitToPage="1"/>
  </sheetPr>
  <dimension ref="A1:M80"/>
  <sheetViews>
    <sheetView zoomScaleNormal="100" zoomScaleSheetLayoutView="100" workbookViewId="0">
      <pane ySplit="4" topLeftCell="A5" activePane="bottomLeft" state="frozen"/>
      <selection activeCell="G19" sqref="G19"/>
      <selection pane="bottomLeft" activeCell="L5" sqref="L5"/>
    </sheetView>
  </sheetViews>
  <sheetFormatPr defaultColWidth="9.140625" defaultRowHeight="12.75" x14ac:dyDescent="0.2"/>
  <cols>
    <col min="1" max="1" width="55.7109375" style="42" customWidth="1"/>
    <col min="2" max="2" width="4.85546875" style="186" hidden="1" customWidth="1"/>
    <col min="3" max="3" width="3.85546875" style="187" hidden="1" customWidth="1"/>
    <col min="4" max="10" width="12.7109375" style="149" customWidth="1"/>
    <col min="11" max="11" width="18.7109375" style="42" customWidth="1"/>
    <col min="12" max="16384" width="9.140625" style="42"/>
  </cols>
  <sheetData>
    <row r="1" spans="1:12" s="150" customFormat="1" ht="23.25" customHeight="1" x14ac:dyDescent="0.25">
      <c r="A1" s="556" t="s">
        <v>656</v>
      </c>
      <c r="B1" s="556"/>
      <c r="C1" s="556"/>
      <c r="D1" s="556"/>
      <c r="E1" s="556"/>
      <c r="F1" s="556"/>
      <c r="G1" s="556"/>
      <c r="H1" s="556"/>
      <c r="I1" s="556"/>
      <c r="J1" s="556"/>
    </row>
    <row r="2" spans="1:12" ht="13.5" thickBot="1" x14ac:dyDescent="0.25">
      <c r="A2" s="259"/>
      <c r="B2" s="260"/>
      <c r="C2" s="261"/>
      <c r="D2" s="259"/>
      <c r="E2" s="259"/>
      <c r="F2" s="259"/>
      <c r="G2" s="259"/>
      <c r="H2" s="259"/>
      <c r="I2" s="259"/>
      <c r="J2" s="262" t="s">
        <v>30</v>
      </c>
    </row>
    <row r="3" spans="1:12" ht="29.25" customHeight="1" x14ac:dyDescent="0.2">
      <c r="A3" s="557" t="s">
        <v>33</v>
      </c>
      <c r="B3" s="559" t="s">
        <v>247</v>
      </c>
      <c r="C3" s="561" t="s">
        <v>248</v>
      </c>
      <c r="D3" s="563" t="s">
        <v>385</v>
      </c>
      <c r="E3" s="563" t="s">
        <v>657</v>
      </c>
      <c r="F3" s="563" t="s">
        <v>54</v>
      </c>
      <c r="G3" s="565" t="s">
        <v>55</v>
      </c>
      <c r="H3" s="566"/>
      <c r="I3" s="567" t="s">
        <v>658</v>
      </c>
      <c r="J3" s="568"/>
    </row>
    <row r="4" spans="1:12" ht="48.75" customHeight="1" thickBot="1" x14ac:dyDescent="0.25">
      <c r="A4" s="558"/>
      <c r="B4" s="560"/>
      <c r="C4" s="562"/>
      <c r="D4" s="498"/>
      <c r="E4" s="564"/>
      <c r="F4" s="564"/>
      <c r="G4" s="263" t="s">
        <v>93</v>
      </c>
      <c r="H4" s="264" t="s">
        <v>386</v>
      </c>
      <c r="I4" s="265" t="s">
        <v>93</v>
      </c>
      <c r="J4" s="266" t="s">
        <v>387</v>
      </c>
    </row>
    <row r="5" spans="1:12" s="159" customFormat="1" ht="21" customHeight="1" x14ac:dyDescent="0.25">
      <c r="A5" s="553" t="s">
        <v>56</v>
      </c>
      <c r="B5" s="554"/>
      <c r="C5" s="554"/>
      <c r="D5" s="554"/>
      <c r="E5" s="554"/>
      <c r="F5" s="554"/>
      <c r="G5" s="554"/>
      <c r="H5" s="554"/>
      <c r="I5" s="554"/>
      <c r="J5" s="555"/>
      <c r="K5" s="338"/>
      <c r="L5" s="280"/>
    </row>
    <row r="6" spans="1:12" s="157" customFormat="1" ht="18" customHeight="1" x14ac:dyDescent="0.25">
      <c r="A6" s="267" t="s">
        <v>178</v>
      </c>
      <c r="B6" s="281"/>
      <c r="C6" s="282"/>
      <c r="D6" s="283"/>
      <c r="E6" s="283"/>
      <c r="F6" s="283"/>
      <c r="G6" s="283"/>
      <c r="H6" s="283"/>
      <c r="I6" s="283"/>
      <c r="J6" s="213"/>
      <c r="K6" s="159"/>
    </row>
    <row r="7" spans="1:12" s="158" customFormat="1" ht="15" customHeight="1" x14ac:dyDescent="0.25">
      <c r="A7" s="268" t="s">
        <v>661</v>
      </c>
      <c r="B7" s="214">
        <v>3676</v>
      </c>
      <c r="C7" s="269">
        <v>14</v>
      </c>
      <c r="D7" s="130">
        <v>40000</v>
      </c>
      <c r="E7" s="130">
        <v>24800</v>
      </c>
      <c r="F7" s="130">
        <v>3720</v>
      </c>
      <c r="G7" s="130">
        <v>21080</v>
      </c>
      <c r="H7" s="43">
        <v>20550</v>
      </c>
      <c r="I7" s="130">
        <v>13000</v>
      </c>
      <c r="J7" s="160">
        <v>12300</v>
      </c>
    </row>
    <row r="8" spans="1:12" s="158" customFormat="1" ht="15" customHeight="1" x14ac:dyDescent="0.25">
      <c r="A8" s="268" t="s">
        <v>338</v>
      </c>
      <c r="B8" s="214">
        <v>3668</v>
      </c>
      <c r="C8" s="269">
        <v>14</v>
      </c>
      <c r="D8" s="130">
        <v>200000</v>
      </c>
      <c r="E8" s="130">
        <v>90000</v>
      </c>
      <c r="F8" s="130">
        <v>22000</v>
      </c>
      <c r="G8" s="130">
        <v>68000</v>
      </c>
      <c r="H8" s="43">
        <v>67250</v>
      </c>
      <c r="I8" s="130">
        <v>0</v>
      </c>
      <c r="J8" s="160">
        <v>0</v>
      </c>
    </row>
    <row r="9" spans="1:12" s="158" customFormat="1" ht="15" customHeight="1" x14ac:dyDescent="0.25">
      <c r="A9" s="268" t="s">
        <v>382</v>
      </c>
      <c r="B9" s="214">
        <v>3667</v>
      </c>
      <c r="C9" s="269">
        <v>14</v>
      </c>
      <c r="D9" s="130">
        <v>102200.06</v>
      </c>
      <c r="E9" s="130">
        <v>101881</v>
      </c>
      <c r="F9" s="130">
        <v>23782</v>
      </c>
      <c r="G9" s="130">
        <v>78099</v>
      </c>
      <c r="H9" s="43">
        <v>77899</v>
      </c>
      <c r="I9" s="130">
        <v>0</v>
      </c>
      <c r="J9" s="160">
        <v>0</v>
      </c>
    </row>
    <row r="10" spans="1:12" s="158" customFormat="1" ht="15" customHeight="1" x14ac:dyDescent="0.25">
      <c r="A10" s="268" t="s">
        <v>660</v>
      </c>
      <c r="B10" s="214">
        <v>3670</v>
      </c>
      <c r="C10" s="269">
        <v>14</v>
      </c>
      <c r="D10" s="130">
        <v>21500</v>
      </c>
      <c r="E10" s="130">
        <v>0</v>
      </c>
      <c r="F10" s="130">
        <v>0</v>
      </c>
      <c r="G10" s="130">
        <v>0</v>
      </c>
      <c r="H10" s="43">
        <v>0</v>
      </c>
      <c r="I10" s="130">
        <v>17212</v>
      </c>
      <c r="J10" s="160">
        <v>16500</v>
      </c>
    </row>
    <row r="11" spans="1:12" s="158" customFormat="1" ht="15" customHeight="1" x14ac:dyDescent="0.25">
      <c r="A11" s="268" t="s">
        <v>340</v>
      </c>
      <c r="B11" s="214">
        <v>3669</v>
      </c>
      <c r="C11" s="269">
        <v>14</v>
      </c>
      <c r="D11" s="130">
        <v>157500.06</v>
      </c>
      <c r="E11" s="130">
        <v>70000</v>
      </c>
      <c r="F11" s="130">
        <v>24950</v>
      </c>
      <c r="G11" s="130">
        <v>45050</v>
      </c>
      <c r="H11" s="43">
        <v>44450</v>
      </c>
      <c r="I11" s="130">
        <v>0</v>
      </c>
      <c r="J11" s="160">
        <v>0</v>
      </c>
    </row>
    <row r="12" spans="1:12" s="158" customFormat="1" ht="15" customHeight="1" x14ac:dyDescent="0.25">
      <c r="A12" s="268" t="s">
        <v>662</v>
      </c>
      <c r="B12" s="214">
        <v>3686</v>
      </c>
      <c r="C12" s="269">
        <v>14</v>
      </c>
      <c r="D12" s="130">
        <v>47600</v>
      </c>
      <c r="E12" s="130">
        <v>47330</v>
      </c>
      <c r="F12" s="130">
        <v>7100</v>
      </c>
      <c r="G12" s="130">
        <v>40230</v>
      </c>
      <c r="H12" s="43">
        <v>39730</v>
      </c>
      <c r="I12" s="130">
        <v>40460</v>
      </c>
      <c r="J12" s="160">
        <v>39730</v>
      </c>
    </row>
    <row r="13" spans="1:12" s="158" customFormat="1" ht="15" customHeight="1" x14ac:dyDescent="0.25">
      <c r="A13" s="268" t="s">
        <v>388</v>
      </c>
      <c r="B13" s="214">
        <v>3573</v>
      </c>
      <c r="C13" s="269">
        <v>14</v>
      </c>
      <c r="D13" s="130">
        <v>98030.17</v>
      </c>
      <c r="E13" s="130">
        <v>72000</v>
      </c>
      <c r="F13" s="130">
        <v>10800</v>
      </c>
      <c r="G13" s="130">
        <v>61200</v>
      </c>
      <c r="H13" s="43">
        <v>61200</v>
      </c>
      <c r="I13" s="130">
        <v>82450</v>
      </c>
      <c r="J13" s="160">
        <v>81030</v>
      </c>
    </row>
    <row r="14" spans="1:12" s="158" customFormat="1" ht="15" customHeight="1" x14ac:dyDescent="0.25">
      <c r="A14" s="268" t="s">
        <v>256</v>
      </c>
      <c r="B14" s="214">
        <v>3575</v>
      </c>
      <c r="C14" s="269">
        <v>14</v>
      </c>
      <c r="D14" s="130">
        <v>34260.06</v>
      </c>
      <c r="E14" s="130">
        <v>33941</v>
      </c>
      <c r="F14" s="130">
        <v>6536</v>
      </c>
      <c r="G14" s="130">
        <v>27405</v>
      </c>
      <c r="H14" s="43">
        <v>26600</v>
      </c>
      <c r="I14" s="130">
        <v>27676</v>
      </c>
      <c r="J14" s="160">
        <v>26600</v>
      </c>
    </row>
    <row r="15" spans="1:12" s="158" customFormat="1" ht="15" customHeight="1" x14ac:dyDescent="0.25">
      <c r="A15" s="268" t="s">
        <v>659</v>
      </c>
      <c r="B15" s="214">
        <v>3531</v>
      </c>
      <c r="C15" s="269">
        <v>14</v>
      </c>
      <c r="D15" s="130">
        <v>18596.71</v>
      </c>
      <c r="E15" s="130">
        <v>0</v>
      </c>
      <c r="F15" s="130">
        <v>0</v>
      </c>
      <c r="G15" s="130">
        <v>0</v>
      </c>
      <c r="H15" s="43">
        <v>0</v>
      </c>
      <c r="I15" s="130">
        <v>15067</v>
      </c>
      <c r="J15" s="160">
        <v>13951</v>
      </c>
    </row>
    <row r="16" spans="1:12" s="158" customFormat="1" ht="15" customHeight="1" x14ac:dyDescent="0.25">
      <c r="A16" s="268" t="s">
        <v>227</v>
      </c>
      <c r="B16" s="214">
        <v>3537</v>
      </c>
      <c r="C16" s="269">
        <v>14</v>
      </c>
      <c r="D16" s="130">
        <v>27000</v>
      </c>
      <c r="E16" s="130">
        <v>0</v>
      </c>
      <c r="F16" s="130">
        <v>0</v>
      </c>
      <c r="G16" s="130">
        <v>0</v>
      </c>
      <c r="H16" s="43">
        <v>0</v>
      </c>
      <c r="I16" s="130">
        <v>22613</v>
      </c>
      <c r="J16" s="160">
        <v>22163</v>
      </c>
    </row>
    <row r="17" spans="1:11" s="159" customFormat="1" ht="15.75" customHeight="1" x14ac:dyDescent="0.25">
      <c r="A17" s="330" t="s">
        <v>177</v>
      </c>
      <c r="B17" s="331"/>
      <c r="C17" s="331"/>
      <c r="D17" s="218" t="s">
        <v>223</v>
      </c>
      <c r="E17" s="218">
        <f>SUM(E7:E16)</f>
        <v>439952</v>
      </c>
      <c r="F17" s="218">
        <f t="shared" ref="F17:H17" si="0">SUM(F7:F16)</f>
        <v>98888</v>
      </c>
      <c r="G17" s="218">
        <f t="shared" si="0"/>
        <v>341064</v>
      </c>
      <c r="H17" s="218">
        <f t="shared" si="0"/>
        <v>337679</v>
      </c>
      <c r="I17" s="218">
        <f>SUM(I7:I16)</f>
        <v>218478</v>
      </c>
      <c r="J17" s="219">
        <f>SUM(J7:J16)</f>
        <v>212274</v>
      </c>
    </row>
    <row r="18" spans="1:11" s="159" customFormat="1" ht="18" customHeight="1" x14ac:dyDescent="0.25">
      <c r="A18" s="209" t="s">
        <v>663</v>
      </c>
      <c r="B18" s="210"/>
      <c r="C18" s="210"/>
      <c r="D18" s="210"/>
      <c r="E18" s="210"/>
      <c r="F18" s="210"/>
      <c r="G18" s="210"/>
      <c r="H18" s="210"/>
      <c r="I18" s="210"/>
      <c r="J18" s="211"/>
      <c r="K18" s="158"/>
    </row>
    <row r="19" spans="1:11" s="159" customFormat="1" ht="16.5" customHeight="1" x14ac:dyDescent="0.25">
      <c r="A19" s="268" t="s">
        <v>230</v>
      </c>
      <c r="B19" s="212">
        <v>3519</v>
      </c>
      <c r="C19" s="269">
        <v>14</v>
      </c>
      <c r="D19" s="130">
        <v>231074.81</v>
      </c>
      <c r="E19" s="130">
        <v>179000</v>
      </c>
      <c r="F19" s="130">
        <v>39438</v>
      </c>
      <c r="G19" s="130">
        <v>139562</v>
      </c>
      <c r="H19" s="43">
        <v>134012</v>
      </c>
      <c r="I19" s="130">
        <v>162222</v>
      </c>
      <c r="J19" s="160">
        <v>153958</v>
      </c>
      <c r="K19" s="158"/>
    </row>
    <row r="20" spans="1:11" s="159" customFormat="1" ht="15.75" customHeight="1" x14ac:dyDescent="0.25">
      <c r="A20" s="330" t="s">
        <v>664</v>
      </c>
      <c r="B20" s="331"/>
      <c r="C20" s="331"/>
      <c r="D20" s="218" t="s">
        <v>223</v>
      </c>
      <c r="E20" s="218">
        <f>SUM(E19)</f>
        <v>179000</v>
      </c>
      <c r="F20" s="218">
        <f t="shared" ref="F20:I20" si="1">SUM(F19)</f>
        <v>39438</v>
      </c>
      <c r="G20" s="218">
        <f t="shared" si="1"/>
        <v>139562</v>
      </c>
      <c r="H20" s="218">
        <f t="shared" si="1"/>
        <v>134012</v>
      </c>
      <c r="I20" s="218">
        <f t="shared" si="1"/>
        <v>162222</v>
      </c>
      <c r="J20" s="219">
        <f>SUM(J19)</f>
        <v>153958</v>
      </c>
      <c r="K20" s="158"/>
    </row>
    <row r="21" spans="1:11" s="157" customFormat="1" ht="18" customHeight="1" x14ac:dyDescent="0.25">
      <c r="A21" s="267" t="s">
        <v>38</v>
      </c>
      <c r="B21" s="281"/>
      <c r="C21" s="282"/>
      <c r="D21" s="283"/>
      <c r="E21" s="283"/>
      <c r="F21" s="283"/>
      <c r="G21" s="283"/>
      <c r="H21" s="283"/>
      <c r="I21" s="283"/>
      <c r="J21" s="273"/>
    </row>
    <row r="22" spans="1:11" s="158" customFormat="1" ht="15" customHeight="1" x14ac:dyDescent="0.25">
      <c r="A22" s="188" t="s">
        <v>665</v>
      </c>
      <c r="B22" s="212" t="s">
        <v>666</v>
      </c>
      <c r="C22" s="269">
        <v>14</v>
      </c>
      <c r="D22" s="130">
        <v>2249944</v>
      </c>
      <c r="E22" s="130">
        <v>1182000</v>
      </c>
      <c r="F22" s="130">
        <v>355446</v>
      </c>
      <c r="G22" s="130">
        <v>826554</v>
      </c>
      <c r="H22" s="43">
        <v>826554</v>
      </c>
      <c r="I22" s="130">
        <v>823084</v>
      </c>
      <c r="J22" s="160">
        <v>812264</v>
      </c>
    </row>
    <row r="23" spans="1:11" s="158" customFormat="1" ht="15" customHeight="1" x14ac:dyDescent="0.25">
      <c r="A23" s="188" t="s">
        <v>667</v>
      </c>
      <c r="B23" s="212" t="s">
        <v>668</v>
      </c>
      <c r="C23" s="269">
        <v>14</v>
      </c>
      <c r="D23" s="130">
        <v>36619.990000000005</v>
      </c>
      <c r="E23" s="130">
        <v>17620</v>
      </c>
      <c r="F23" s="130">
        <v>6407</v>
      </c>
      <c r="G23" s="130">
        <v>11213</v>
      </c>
      <c r="H23" s="43">
        <v>11213</v>
      </c>
      <c r="I23" s="130">
        <v>10000</v>
      </c>
      <c r="J23" s="160">
        <v>6321</v>
      </c>
    </row>
    <row r="24" spans="1:11" s="158" customFormat="1" ht="15" customHeight="1" x14ac:dyDescent="0.25">
      <c r="A24" s="188" t="s">
        <v>232</v>
      </c>
      <c r="B24" s="212" t="s">
        <v>674</v>
      </c>
      <c r="C24" s="269">
        <v>14</v>
      </c>
      <c r="D24" s="130">
        <v>120000.13</v>
      </c>
      <c r="E24" s="130">
        <v>47000</v>
      </c>
      <c r="F24" s="130">
        <v>8000</v>
      </c>
      <c r="G24" s="130">
        <v>39000</v>
      </c>
      <c r="H24" s="43">
        <v>39000</v>
      </c>
      <c r="I24" s="130">
        <v>0</v>
      </c>
      <c r="J24" s="160">
        <v>0</v>
      </c>
    </row>
    <row r="25" spans="1:11" s="158" customFormat="1" ht="15" customHeight="1" x14ac:dyDescent="0.25">
      <c r="A25" s="188" t="s">
        <v>233</v>
      </c>
      <c r="B25" s="212" t="s">
        <v>672</v>
      </c>
      <c r="C25" s="269">
        <v>14</v>
      </c>
      <c r="D25" s="130">
        <v>152000.12</v>
      </c>
      <c r="E25" s="130">
        <v>109208</v>
      </c>
      <c r="F25" s="130">
        <v>62926</v>
      </c>
      <c r="G25" s="130">
        <v>46282</v>
      </c>
      <c r="H25" s="43">
        <v>45282</v>
      </c>
      <c r="I25" s="130">
        <v>68000</v>
      </c>
      <c r="J25" s="160">
        <v>66972</v>
      </c>
    </row>
    <row r="26" spans="1:11" s="158" customFormat="1" ht="15" customHeight="1" x14ac:dyDescent="0.25">
      <c r="A26" s="188" t="s">
        <v>229</v>
      </c>
      <c r="B26" s="212" t="s">
        <v>669</v>
      </c>
      <c r="C26" s="269">
        <v>14</v>
      </c>
      <c r="D26" s="130">
        <v>612999.98</v>
      </c>
      <c r="E26" s="130">
        <v>103000</v>
      </c>
      <c r="F26" s="130">
        <v>15450</v>
      </c>
      <c r="G26" s="130">
        <v>87550</v>
      </c>
      <c r="H26" s="43">
        <v>87050</v>
      </c>
      <c r="I26" s="130">
        <v>81825</v>
      </c>
      <c r="J26" s="160">
        <v>70000</v>
      </c>
    </row>
    <row r="27" spans="1:11" s="158" customFormat="1" ht="15" customHeight="1" x14ac:dyDescent="0.25">
      <c r="A27" s="188" t="s">
        <v>871</v>
      </c>
      <c r="B27" s="212" t="s">
        <v>673</v>
      </c>
      <c r="C27" s="269">
        <v>14</v>
      </c>
      <c r="D27" s="130">
        <v>11500.02</v>
      </c>
      <c r="E27" s="130">
        <v>8973</v>
      </c>
      <c r="F27" s="130">
        <v>3636</v>
      </c>
      <c r="G27" s="130">
        <v>5337</v>
      </c>
      <c r="H27" s="43">
        <v>3977</v>
      </c>
      <c r="I27" s="130">
        <v>2148</v>
      </c>
      <c r="J27" s="160">
        <v>1523</v>
      </c>
    </row>
    <row r="28" spans="1:11" s="158" customFormat="1" ht="15" customHeight="1" x14ac:dyDescent="0.25">
      <c r="A28" s="188" t="s">
        <v>282</v>
      </c>
      <c r="B28" s="212">
        <v>3524</v>
      </c>
      <c r="C28" s="269" t="s">
        <v>282</v>
      </c>
      <c r="D28" s="130">
        <v>137800.38</v>
      </c>
      <c r="E28" s="130">
        <v>0</v>
      </c>
      <c r="F28" s="130">
        <v>0</v>
      </c>
      <c r="G28" s="130">
        <v>0</v>
      </c>
      <c r="H28" s="43">
        <v>0</v>
      </c>
      <c r="I28" s="130">
        <v>111570</v>
      </c>
      <c r="J28" s="160">
        <v>108500</v>
      </c>
    </row>
    <row r="29" spans="1:11" s="158" customFormat="1" ht="15" customHeight="1" x14ac:dyDescent="0.25">
      <c r="A29" s="188" t="s">
        <v>670</v>
      </c>
      <c r="B29" s="212" t="s">
        <v>671</v>
      </c>
      <c r="C29" s="269">
        <v>14</v>
      </c>
      <c r="D29" s="130">
        <v>121999.39</v>
      </c>
      <c r="E29" s="130">
        <v>103280</v>
      </c>
      <c r="F29" s="130">
        <v>46943</v>
      </c>
      <c r="G29" s="130">
        <v>56337</v>
      </c>
      <c r="H29" s="43">
        <v>50982</v>
      </c>
      <c r="I29" s="130">
        <v>68000</v>
      </c>
      <c r="J29" s="160">
        <v>57000</v>
      </c>
    </row>
    <row r="30" spans="1:11" s="159" customFormat="1" ht="15.75" customHeight="1" x14ac:dyDescent="0.25">
      <c r="A30" s="330" t="s">
        <v>39</v>
      </c>
      <c r="B30" s="331"/>
      <c r="C30" s="331"/>
      <c r="D30" s="218" t="s">
        <v>223</v>
      </c>
      <c r="E30" s="218">
        <f t="shared" ref="E30:J30" si="2">SUM(E22:E29)</f>
        <v>1571081</v>
      </c>
      <c r="F30" s="218">
        <f t="shared" si="2"/>
        <v>498808</v>
      </c>
      <c r="G30" s="218">
        <f t="shared" si="2"/>
        <v>1072273</v>
      </c>
      <c r="H30" s="218">
        <f t="shared" si="2"/>
        <v>1064058</v>
      </c>
      <c r="I30" s="218">
        <f t="shared" si="2"/>
        <v>1164627</v>
      </c>
      <c r="J30" s="219">
        <f t="shared" si="2"/>
        <v>1122580</v>
      </c>
    </row>
    <row r="31" spans="1:11" s="157" customFormat="1" ht="18" customHeight="1" x14ac:dyDescent="0.25">
      <c r="A31" s="267" t="s">
        <v>40</v>
      </c>
      <c r="B31" s="282"/>
      <c r="C31" s="282"/>
      <c r="D31" s="283"/>
      <c r="E31" s="283"/>
      <c r="F31" s="283"/>
      <c r="G31" s="283"/>
      <c r="H31" s="283"/>
      <c r="I31" s="283"/>
      <c r="J31" s="213"/>
    </row>
    <row r="32" spans="1:11" s="158" customFormat="1" ht="15" customHeight="1" x14ac:dyDescent="0.25">
      <c r="A32" s="188" t="s">
        <v>195</v>
      </c>
      <c r="B32" s="212">
        <v>3512</v>
      </c>
      <c r="C32" s="269">
        <v>14</v>
      </c>
      <c r="D32" s="130">
        <v>37335.060000000005</v>
      </c>
      <c r="E32" s="130">
        <v>0</v>
      </c>
      <c r="F32" s="130">
        <v>0</v>
      </c>
      <c r="G32" s="130">
        <v>0</v>
      </c>
      <c r="H32" s="43">
        <v>0</v>
      </c>
      <c r="I32" s="130">
        <v>22197</v>
      </c>
      <c r="J32" s="160">
        <v>20205</v>
      </c>
    </row>
    <row r="33" spans="1:10" s="158" customFormat="1" ht="15" customHeight="1" x14ac:dyDescent="0.25">
      <c r="A33" s="188" t="s">
        <v>262</v>
      </c>
      <c r="B33" s="214">
        <v>3557</v>
      </c>
      <c r="C33" s="269">
        <v>14</v>
      </c>
      <c r="D33" s="130">
        <v>68073.8</v>
      </c>
      <c r="E33" s="130">
        <v>0</v>
      </c>
      <c r="F33" s="130">
        <v>0</v>
      </c>
      <c r="G33" s="130">
        <v>0</v>
      </c>
      <c r="H33" s="43">
        <v>0</v>
      </c>
      <c r="I33" s="130">
        <v>57116</v>
      </c>
      <c r="J33" s="160">
        <v>25164</v>
      </c>
    </row>
    <row r="34" spans="1:10" s="158" customFormat="1" ht="24" customHeight="1" x14ac:dyDescent="0.25">
      <c r="A34" s="188" t="s">
        <v>389</v>
      </c>
      <c r="B34" s="214">
        <v>3545</v>
      </c>
      <c r="C34" s="269">
        <v>14</v>
      </c>
      <c r="D34" s="130">
        <v>83000</v>
      </c>
      <c r="E34" s="130">
        <v>21100</v>
      </c>
      <c r="F34" s="130">
        <v>11860</v>
      </c>
      <c r="G34" s="130">
        <v>9240</v>
      </c>
      <c r="H34" s="43">
        <v>8082</v>
      </c>
      <c r="I34" s="130">
        <v>0</v>
      </c>
      <c r="J34" s="160">
        <v>0</v>
      </c>
    </row>
    <row r="35" spans="1:10" s="158" customFormat="1" ht="15" customHeight="1" x14ac:dyDescent="0.25">
      <c r="A35" s="188" t="s">
        <v>264</v>
      </c>
      <c r="B35" s="214">
        <v>3581</v>
      </c>
      <c r="C35" s="269">
        <v>14</v>
      </c>
      <c r="D35" s="328">
        <v>174999</v>
      </c>
      <c r="E35" s="130">
        <v>5000</v>
      </c>
      <c r="F35" s="130">
        <v>1600</v>
      </c>
      <c r="G35" s="130">
        <v>3400</v>
      </c>
      <c r="H35" s="43">
        <v>3400</v>
      </c>
      <c r="I35" s="130">
        <v>0</v>
      </c>
      <c r="J35" s="160">
        <v>0</v>
      </c>
    </row>
    <row r="36" spans="1:10" s="158" customFormat="1" ht="15" customHeight="1" x14ac:dyDescent="0.25">
      <c r="A36" s="188" t="s">
        <v>390</v>
      </c>
      <c r="B36" s="214">
        <v>3579</v>
      </c>
      <c r="C36" s="269">
        <v>14</v>
      </c>
      <c r="D36" s="130">
        <v>59999.49</v>
      </c>
      <c r="E36" s="130">
        <v>48335</v>
      </c>
      <c r="F36" s="130">
        <v>11500</v>
      </c>
      <c r="G36" s="130">
        <v>36835</v>
      </c>
      <c r="H36" s="43">
        <v>36835</v>
      </c>
      <c r="I36" s="130">
        <v>0</v>
      </c>
      <c r="J36" s="160">
        <v>0</v>
      </c>
    </row>
    <row r="37" spans="1:10" s="158" customFormat="1" ht="15" customHeight="1" x14ac:dyDescent="0.25">
      <c r="A37" s="188" t="s">
        <v>391</v>
      </c>
      <c r="B37" s="214">
        <v>3580</v>
      </c>
      <c r="C37" s="269">
        <v>14</v>
      </c>
      <c r="D37" s="328">
        <v>149000</v>
      </c>
      <c r="E37" s="130">
        <v>30000</v>
      </c>
      <c r="F37" s="130">
        <v>18950</v>
      </c>
      <c r="G37" s="130">
        <v>11050</v>
      </c>
      <c r="H37" s="43">
        <v>11050</v>
      </c>
      <c r="I37" s="130">
        <v>0</v>
      </c>
      <c r="J37" s="160">
        <v>0</v>
      </c>
    </row>
    <row r="38" spans="1:10" s="158" customFormat="1" ht="15" customHeight="1" x14ac:dyDescent="0.25">
      <c r="A38" s="188" t="s">
        <v>392</v>
      </c>
      <c r="B38" s="214">
        <v>3582</v>
      </c>
      <c r="C38" s="269">
        <v>14</v>
      </c>
      <c r="D38" s="130">
        <v>130000.19</v>
      </c>
      <c r="E38" s="130">
        <v>73115</v>
      </c>
      <c r="F38" s="130">
        <v>15217</v>
      </c>
      <c r="G38" s="130">
        <v>57898</v>
      </c>
      <c r="H38" s="43">
        <v>57398</v>
      </c>
      <c r="I38" s="130">
        <v>44350</v>
      </c>
      <c r="J38" s="160">
        <v>41850</v>
      </c>
    </row>
    <row r="39" spans="1:10" s="158" customFormat="1" ht="15" customHeight="1" x14ac:dyDescent="0.25">
      <c r="A39" s="188" t="s">
        <v>265</v>
      </c>
      <c r="B39" s="214">
        <v>3544</v>
      </c>
      <c r="C39" s="269">
        <v>14</v>
      </c>
      <c r="D39" s="130">
        <v>20999.999999999996</v>
      </c>
      <c r="E39" s="130">
        <v>0</v>
      </c>
      <c r="F39" s="130">
        <v>0</v>
      </c>
      <c r="G39" s="130">
        <v>0</v>
      </c>
      <c r="H39" s="43">
        <v>0</v>
      </c>
      <c r="I39" s="130">
        <v>16660</v>
      </c>
      <c r="J39" s="160">
        <v>14660</v>
      </c>
    </row>
    <row r="40" spans="1:10" s="158" customFormat="1" ht="15" customHeight="1" x14ac:dyDescent="0.25">
      <c r="A40" s="188" t="s">
        <v>266</v>
      </c>
      <c r="B40" s="214">
        <v>3543</v>
      </c>
      <c r="C40" s="269">
        <v>14</v>
      </c>
      <c r="D40" s="130">
        <v>131299.99</v>
      </c>
      <c r="E40" s="130">
        <v>0</v>
      </c>
      <c r="F40" s="130">
        <v>0</v>
      </c>
      <c r="G40" s="130">
        <v>0</v>
      </c>
      <c r="H40" s="43">
        <v>0</v>
      </c>
      <c r="I40" s="130">
        <v>80000</v>
      </c>
      <c r="J40" s="160">
        <v>63023</v>
      </c>
    </row>
    <row r="41" spans="1:10" s="159" customFormat="1" ht="15.75" customHeight="1" x14ac:dyDescent="0.25">
      <c r="A41" s="330" t="s">
        <v>41</v>
      </c>
      <c r="B41" s="331"/>
      <c r="C41" s="331"/>
      <c r="D41" s="218" t="s">
        <v>223</v>
      </c>
      <c r="E41" s="218">
        <f t="shared" ref="E41:J41" si="3">SUM(E32:E40)</f>
        <v>177550</v>
      </c>
      <c r="F41" s="218">
        <f t="shared" si="3"/>
        <v>59127</v>
      </c>
      <c r="G41" s="218">
        <f t="shared" si="3"/>
        <v>118423</v>
      </c>
      <c r="H41" s="218">
        <f t="shared" si="3"/>
        <v>116765</v>
      </c>
      <c r="I41" s="218">
        <f t="shared" si="3"/>
        <v>220323</v>
      </c>
      <c r="J41" s="219">
        <f t="shared" si="3"/>
        <v>164902</v>
      </c>
    </row>
    <row r="42" spans="1:10" s="157" customFormat="1" ht="18" customHeight="1" x14ac:dyDescent="0.25">
      <c r="A42" s="267" t="s">
        <v>42</v>
      </c>
      <c r="B42" s="282"/>
      <c r="C42" s="282"/>
      <c r="D42" s="283"/>
      <c r="E42" s="283"/>
      <c r="F42" s="283"/>
      <c r="G42" s="283"/>
      <c r="H42" s="283"/>
      <c r="I42" s="283"/>
      <c r="J42" s="213"/>
    </row>
    <row r="43" spans="1:10" s="158" customFormat="1" ht="15" customHeight="1" x14ac:dyDescent="0.25">
      <c r="A43" s="275" t="s">
        <v>675</v>
      </c>
      <c r="B43" s="214">
        <v>3623</v>
      </c>
      <c r="C43" s="269">
        <v>14</v>
      </c>
      <c r="D43" s="130">
        <v>12200</v>
      </c>
      <c r="E43" s="130">
        <v>12200</v>
      </c>
      <c r="F43" s="130">
        <v>6981</v>
      </c>
      <c r="G43" s="130">
        <v>5219</v>
      </c>
      <c r="H43" s="43">
        <v>4719</v>
      </c>
      <c r="I43" s="130">
        <v>0</v>
      </c>
      <c r="J43" s="160">
        <v>0</v>
      </c>
    </row>
    <row r="44" spans="1:10" s="158" customFormat="1" ht="15" customHeight="1" x14ac:dyDescent="0.25">
      <c r="A44" s="275" t="s">
        <v>676</v>
      </c>
      <c r="B44" s="214">
        <v>3624</v>
      </c>
      <c r="C44" s="269">
        <v>14</v>
      </c>
      <c r="D44" s="130">
        <v>11200</v>
      </c>
      <c r="E44" s="130">
        <v>10200</v>
      </c>
      <c r="F44" s="130">
        <v>5598</v>
      </c>
      <c r="G44" s="130">
        <v>4602</v>
      </c>
      <c r="H44" s="43">
        <v>4102</v>
      </c>
      <c r="I44" s="130">
        <v>0</v>
      </c>
      <c r="J44" s="160">
        <v>0</v>
      </c>
    </row>
    <row r="45" spans="1:10" s="158" customFormat="1" ht="15" customHeight="1" x14ac:dyDescent="0.25">
      <c r="A45" s="275" t="s">
        <v>361</v>
      </c>
      <c r="B45" s="214">
        <v>3618</v>
      </c>
      <c r="C45" s="269">
        <v>14</v>
      </c>
      <c r="D45" s="130">
        <v>116730.87</v>
      </c>
      <c r="E45" s="130">
        <v>99700</v>
      </c>
      <c r="F45" s="130">
        <v>77393</v>
      </c>
      <c r="G45" s="130">
        <v>22307</v>
      </c>
      <c r="H45" s="43">
        <v>21635</v>
      </c>
      <c r="I45" s="130">
        <v>0</v>
      </c>
      <c r="J45" s="160">
        <v>0</v>
      </c>
    </row>
    <row r="46" spans="1:10" s="158" customFormat="1" ht="15" customHeight="1" x14ac:dyDescent="0.25">
      <c r="A46" s="275" t="s">
        <v>644</v>
      </c>
      <c r="B46" s="214">
        <v>3622</v>
      </c>
      <c r="C46" s="269">
        <v>14</v>
      </c>
      <c r="D46" s="130">
        <v>23237.65</v>
      </c>
      <c r="E46" s="130">
        <v>14650</v>
      </c>
      <c r="F46" s="130">
        <v>4848</v>
      </c>
      <c r="G46" s="130">
        <v>9802</v>
      </c>
      <c r="H46" s="43">
        <v>8802</v>
      </c>
      <c r="I46" s="130">
        <v>0</v>
      </c>
      <c r="J46" s="160">
        <v>0</v>
      </c>
    </row>
    <row r="47" spans="1:10" s="158" customFormat="1" ht="15" customHeight="1" x14ac:dyDescent="0.25">
      <c r="A47" s="268" t="s">
        <v>365</v>
      </c>
      <c r="B47" s="212">
        <v>3611</v>
      </c>
      <c r="C47" s="269">
        <v>14</v>
      </c>
      <c r="D47" s="130">
        <v>185800</v>
      </c>
      <c r="E47" s="130">
        <v>42900</v>
      </c>
      <c r="F47" s="130">
        <v>3000</v>
      </c>
      <c r="G47" s="130">
        <v>39900</v>
      </c>
      <c r="H47" s="43">
        <v>36900</v>
      </c>
      <c r="I47" s="130">
        <v>0</v>
      </c>
      <c r="J47" s="160">
        <v>0</v>
      </c>
    </row>
    <row r="48" spans="1:10" s="158" customFormat="1" ht="15" customHeight="1" x14ac:dyDescent="0.25">
      <c r="A48" s="275" t="s">
        <v>366</v>
      </c>
      <c r="B48" s="214">
        <v>3617</v>
      </c>
      <c r="C48" s="269">
        <v>14</v>
      </c>
      <c r="D48" s="130">
        <v>31100.49</v>
      </c>
      <c r="E48" s="130">
        <v>8794</v>
      </c>
      <c r="F48" s="130">
        <v>8794</v>
      </c>
      <c r="G48" s="130">
        <v>0</v>
      </c>
      <c r="H48" s="43">
        <v>0</v>
      </c>
      <c r="I48" s="130">
        <v>7844</v>
      </c>
      <c r="J48" s="160">
        <v>6700</v>
      </c>
    </row>
    <row r="49" spans="1:10" s="158" customFormat="1" ht="15" customHeight="1" x14ac:dyDescent="0.25">
      <c r="A49" s="268" t="s">
        <v>311</v>
      </c>
      <c r="B49" s="212">
        <v>3612</v>
      </c>
      <c r="C49" s="269">
        <v>14</v>
      </c>
      <c r="D49" s="130">
        <v>9450</v>
      </c>
      <c r="E49" s="130">
        <v>0</v>
      </c>
      <c r="F49" s="130">
        <v>0</v>
      </c>
      <c r="G49" s="130">
        <v>0</v>
      </c>
      <c r="H49" s="43">
        <v>0</v>
      </c>
      <c r="I49" s="130">
        <v>3508</v>
      </c>
      <c r="J49" s="160">
        <v>3508</v>
      </c>
    </row>
    <row r="50" spans="1:10" s="158" customFormat="1" ht="15" customHeight="1" x14ac:dyDescent="0.25">
      <c r="A50" s="275" t="s">
        <v>645</v>
      </c>
      <c r="B50" s="214">
        <v>3621</v>
      </c>
      <c r="C50" s="269">
        <v>14</v>
      </c>
      <c r="D50" s="130">
        <v>16376</v>
      </c>
      <c r="E50" s="130">
        <v>16376</v>
      </c>
      <c r="F50" s="130">
        <v>8695</v>
      </c>
      <c r="G50" s="130">
        <v>7681</v>
      </c>
      <c r="H50" s="43">
        <v>7500</v>
      </c>
      <c r="I50" s="130">
        <v>7681</v>
      </c>
      <c r="J50" s="160">
        <v>7500</v>
      </c>
    </row>
    <row r="51" spans="1:10" s="158" customFormat="1" ht="15" customHeight="1" x14ac:dyDescent="0.25">
      <c r="A51" s="268" t="s">
        <v>369</v>
      </c>
      <c r="B51" s="212">
        <v>3608</v>
      </c>
      <c r="C51" s="269">
        <v>14</v>
      </c>
      <c r="D51" s="130">
        <v>84070.8</v>
      </c>
      <c r="E51" s="130">
        <v>52225</v>
      </c>
      <c r="F51" s="130">
        <v>48705</v>
      </c>
      <c r="G51" s="130">
        <v>3520</v>
      </c>
      <c r="H51" s="43">
        <v>3520</v>
      </c>
      <c r="I51" s="130">
        <v>33829</v>
      </c>
      <c r="J51" s="160">
        <v>29188</v>
      </c>
    </row>
    <row r="52" spans="1:10" s="158" customFormat="1" ht="15" customHeight="1" x14ac:dyDescent="0.25">
      <c r="A52" s="275" t="s">
        <v>370</v>
      </c>
      <c r="B52" s="214">
        <v>3614</v>
      </c>
      <c r="C52" s="269">
        <v>14</v>
      </c>
      <c r="D52" s="130">
        <v>17056.099999999999</v>
      </c>
      <c r="E52" s="130">
        <v>9000</v>
      </c>
      <c r="F52" s="130">
        <v>7262</v>
      </c>
      <c r="G52" s="130">
        <v>1738</v>
      </c>
      <c r="H52" s="43">
        <v>1738</v>
      </c>
      <c r="I52" s="130">
        <v>8107</v>
      </c>
      <c r="J52" s="160">
        <v>7180</v>
      </c>
    </row>
    <row r="53" spans="1:10" s="158" customFormat="1" ht="15" customHeight="1" x14ac:dyDescent="0.25">
      <c r="A53" s="275" t="s">
        <v>646</v>
      </c>
      <c r="B53" s="214">
        <v>3616</v>
      </c>
      <c r="C53" s="269">
        <v>14</v>
      </c>
      <c r="D53" s="130">
        <v>18215.849999999999</v>
      </c>
      <c r="E53" s="130">
        <v>17387</v>
      </c>
      <c r="F53" s="130">
        <v>9761</v>
      </c>
      <c r="G53" s="130">
        <v>7626</v>
      </c>
      <c r="H53" s="43">
        <v>5626</v>
      </c>
      <c r="I53" s="130">
        <v>0</v>
      </c>
      <c r="J53" s="160">
        <v>0</v>
      </c>
    </row>
    <row r="54" spans="1:10" s="158" customFormat="1" ht="15" customHeight="1" x14ac:dyDescent="0.25">
      <c r="A54" s="268" t="s">
        <v>374</v>
      </c>
      <c r="B54" s="214">
        <v>3666</v>
      </c>
      <c r="C54" s="269">
        <v>14</v>
      </c>
      <c r="D54" s="130">
        <v>47999.990000000005</v>
      </c>
      <c r="E54" s="130">
        <v>19100</v>
      </c>
      <c r="F54" s="130">
        <v>4542</v>
      </c>
      <c r="G54" s="130">
        <v>14558</v>
      </c>
      <c r="H54" s="43">
        <v>14058</v>
      </c>
      <c r="I54" s="130">
        <v>0</v>
      </c>
      <c r="J54" s="160">
        <v>0</v>
      </c>
    </row>
    <row r="55" spans="1:10" s="158" customFormat="1" ht="15" customHeight="1" x14ac:dyDescent="0.25">
      <c r="A55" s="268" t="s">
        <v>647</v>
      </c>
      <c r="B55" s="214">
        <v>3515</v>
      </c>
      <c r="C55" s="269">
        <v>14</v>
      </c>
      <c r="D55" s="130">
        <v>90000.03</v>
      </c>
      <c r="E55" s="130">
        <v>51558</v>
      </c>
      <c r="F55" s="130">
        <v>21356</v>
      </c>
      <c r="G55" s="130">
        <v>30202</v>
      </c>
      <c r="H55" s="43">
        <v>30202</v>
      </c>
      <c r="I55" s="130">
        <v>0</v>
      </c>
      <c r="J55" s="160">
        <v>0</v>
      </c>
    </row>
    <row r="56" spans="1:10" s="158" customFormat="1" ht="24" customHeight="1" x14ac:dyDescent="0.25">
      <c r="A56" s="268" t="s">
        <v>238</v>
      </c>
      <c r="B56" s="214">
        <v>3516</v>
      </c>
      <c r="C56" s="269">
        <v>14</v>
      </c>
      <c r="D56" s="130">
        <v>117014</v>
      </c>
      <c r="E56" s="130">
        <v>51500</v>
      </c>
      <c r="F56" s="130">
        <v>7725</v>
      </c>
      <c r="G56" s="130">
        <v>43775</v>
      </c>
      <c r="H56" s="43">
        <v>43775</v>
      </c>
      <c r="I56" s="130">
        <v>45000</v>
      </c>
      <c r="J56" s="160">
        <v>43000</v>
      </c>
    </row>
    <row r="57" spans="1:10" s="158" customFormat="1" ht="15" customHeight="1" x14ac:dyDescent="0.25">
      <c r="A57" s="268" t="s">
        <v>239</v>
      </c>
      <c r="B57" s="214">
        <v>3517</v>
      </c>
      <c r="C57" s="269">
        <v>14</v>
      </c>
      <c r="D57" s="130">
        <v>121999.47</v>
      </c>
      <c r="E57" s="130">
        <v>70000</v>
      </c>
      <c r="F57" s="130">
        <v>14200</v>
      </c>
      <c r="G57" s="130">
        <v>55800</v>
      </c>
      <c r="H57" s="43">
        <v>54800</v>
      </c>
      <c r="I57" s="130">
        <v>0</v>
      </c>
      <c r="J57" s="160">
        <v>0</v>
      </c>
    </row>
    <row r="58" spans="1:10" s="158" customFormat="1" ht="15" customHeight="1" x14ac:dyDescent="0.25">
      <c r="A58" s="268" t="s">
        <v>648</v>
      </c>
      <c r="B58" s="214">
        <v>3679</v>
      </c>
      <c r="C58" s="269">
        <v>14</v>
      </c>
      <c r="D58" s="328">
        <v>150000</v>
      </c>
      <c r="E58" s="130">
        <v>20395</v>
      </c>
      <c r="F58" s="130">
        <v>7310</v>
      </c>
      <c r="G58" s="130">
        <v>13085</v>
      </c>
      <c r="H58" s="43">
        <v>12885</v>
      </c>
      <c r="I58" s="130">
        <v>0</v>
      </c>
      <c r="J58" s="160">
        <v>0</v>
      </c>
    </row>
    <row r="59" spans="1:10" s="158" customFormat="1" ht="15" customHeight="1" x14ac:dyDescent="0.25">
      <c r="A59" s="268" t="s">
        <v>393</v>
      </c>
      <c r="B59" s="214">
        <v>3650</v>
      </c>
      <c r="C59" s="269">
        <v>14</v>
      </c>
      <c r="D59" s="130">
        <v>22000</v>
      </c>
      <c r="E59" s="130">
        <v>0</v>
      </c>
      <c r="F59" s="130">
        <v>0</v>
      </c>
      <c r="G59" s="130">
        <v>0</v>
      </c>
      <c r="H59" s="43">
        <v>0</v>
      </c>
      <c r="I59" s="130">
        <v>18900</v>
      </c>
      <c r="J59" s="160">
        <v>15500</v>
      </c>
    </row>
    <row r="60" spans="1:10" s="158" customFormat="1" ht="15" customHeight="1" x14ac:dyDescent="0.25">
      <c r="A60" s="268" t="s">
        <v>375</v>
      </c>
      <c r="B60" s="214">
        <v>3435</v>
      </c>
      <c r="C60" s="269">
        <v>14</v>
      </c>
      <c r="D60" s="130">
        <v>27999.559999999998</v>
      </c>
      <c r="E60" s="130">
        <v>20671</v>
      </c>
      <c r="F60" s="130">
        <v>3854</v>
      </c>
      <c r="G60" s="130">
        <v>16817</v>
      </c>
      <c r="H60" s="43">
        <v>16347</v>
      </c>
      <c r="I60" s="130">
        <v>22500</v>
      </c>
      <c r="J60" s="160">
        <v>21427</v>
      </c>
    </row>
    <row r="61" spans="1:10" s="158" customFormat="1" ht="24" customHeight="1" x14ac:dyDescent="0.25">
      <c r="A61" s="268" t="s">
        <v>376</v>
      </c>
      <c r="B61" s="214">
        <v>3434</v>
      </c>
      <c r="C61" s="269">
        <v>14</v>
      </c>
      <c r="D61" s="130">
        <v>32000.52</v>
      </c>
      <c r="E61" s="130">
        <v>19727</v>
      </c>
      <c r="F61" s="130">
        <v>2145</v>
      </c>
      <c r="G61" s="130">
        <v>17582</v>
      </c>
      <c r="H61" s="43">
        <v>17582</v>
      </c>
      <c r="I61" s="130">
        <v>10000</v>
      </c>
      <c r="J61" s="160">
        <v>9300</v>
      </c>
    </row>
    <row r="62" spans="1:10" s="158" customFormat="1" ht="15" customHeight="1" x14ac:dyDescent="0.25">
      <c r="A62" s="268" t="s">
        <v>240</v>
      </c>
      <c r="B62" s="214">
        <v>3520</v>
      </c>
      <c r="C62" s="269"/>
      <c r="D62" s="130">
        <v>60229.59</v>
      </c>
      <c r="E62" s="130">
        <v>3624</v>
      </c>
      <c r="F62" s="130">
        <v>1262</v>
      </c>
      <c r="G62" s="130">
        <v>2362</v>
      </c>
      <c r="H62" s="43">
        <v>0</v>
      </c>
      <c r="I62" s="130">
        <v>31956</v>
      </c>
      <c r="J62" s="160">
        <v>14443</v>
      </c>
    </row>
    <row r="63" spans="1:10" s="158" customFormat="1" ht="15" customHeight="1" x14ac:dyDescent="0.25">
      <c r="A63" s="268" t="s">
        <v>241</v>
      </c>
      <c r="B63" s="214">
        <v>3502</v>
      </c>
      <c r="C63" s="269">
        <v>14</v>
      </c>
      <c r="D63" s="130">
        <v>1140040.43</v>
      </c>
      <c r="E63" s="130">
        <v>336834</v>
      </c>
      <c r="F63" s="130">
        <v>55246</v>
      </c>
      <c r="G63" s="130">
        <v>281588</v>
      </c>
      <c r="H63" s="43">
        <v>242359</v>
      </c>
      <c r="I63" s="130">
        <v>130636</v>
      </c>
      <c r="J63" s="160">
        <v>11900</v>
      </c>
    </row>
    <row r="64" spans="1:10" s="159" customFormat="1" ht="15.75" customHeight="1" x14ac:dyDescent="0.25">
      <c r="A64" s="330" t="s">
        <v>43</v>
      </c>
      <c r="B64" s="331"/>
      <c r="C64" s="331"/>
      <c r="D64" s="218" t="s">
        <v>223</v>
      </c>
      <c r="E64" s="218">
        <f t="shared" ref="E64:J64" si="4">SUM(E43:E63)</f>
        <v>876841</v>
      </c>
      <c r="F64" s="218">
        <f t="shared" si="4"/>
        <v>298677</v>
      </c>
      <c r="G64" s="218">
        <f t="shared" si="4"/>
        <v>578164</v>
      </c>
      <c r="H64" s="218">
        <f t="shared" si="4"/>
        <v>526550</v>
      </c>
      <c r="I64" s="218">
        <f t="shared" si="4"/>
        <v>319961</v>
      </c>
      <c r="J64" s="219">
        <f t="shared" si="4"/>
        <v>169646</v>
      </c>
    </row>
    <row r="65" spans="1:13" s="157" customFormat="1" ht="18" customHeight="1" x14ac:dyDescent="0.25">
      <c r="A65" s="267" t="s">
        <v>677</v>
      </c>
      <c r="B65" s="282"/>
      <c r="C65" s="282"/>
      <c r="D65" s="283"/>
      <c r="E65" s="283"/>
      <c r="F65" s="283"/>
      <c r="G65" s="283"/>
      <c r="H65" s="283"/>
      <c r="I65" s="283"/>
      <c r="J65" s="213"/>
    </row>
    <row r="66" spans="1:13" s="158" customFormat="1" ht="15" customHeight="1" x14ac:dyDescent="0.25">
      <c r="A66" s="276" t="s">
        <v>268</v>
      </c>
      <c r="B66" s="215">
        <v>3572</v>
      </c>
      <c r="C66" s="277">
        <v>14</v>
      </c>
      <c r="D66" s="130">
        <v>82137.62</v>
      </c>
      <c r="E66" s="130">
        <v>0</v>
      </c>
      <c r="F66" s="130">
        <v>0</v>
      </c>
      <c r="G66" s="130">
        <v>0</v>
      </c>
      <c r="H66" s="43">
        <v>0</v>
      </c>
      <c r="I66" s="130">
        <v>67900</v>
      </c>
      <c r="J66" s="160">
        <v>60888</v>
      </c>
    </row>
    <row r="67" spans="1:13" s="159" customFormat="1" ht="15.75" customHeight="1" x14ac:dyDescent="0.25">
      <c r="A67" s="330" t="s">
        <v>678</v>
      </c>
      <c r="B67" s="331"/>
      <c r="C67" s="331"/>
      <c r="D67" s="218" t="s">
        <v>223</v>
      </c>
      <c r="E67" s="218">
        <f>SUM(E66)</f>
        <v>0</v>
      </c>
      <c r="F67" s="218">
        <f t="shared" ref="F67:I67" si="5">SUM(F66)</f>
        <v>0</v>
      </c>
      <c r="G67" s="218">
        <f t="shared" si="5"/>
        <v>0</v>
      </c>
      <c r="H67" s="218">
        <f t="shared" si="5"/>
        <v>0</v>
      </c>
      <c r="I67" s="218">
        <f t="shared" si="5"/>
        <v>67900</v>
      </c>
      <c r="J67" s="219">
        <f>SUM(J66)</f>
        <v>60888</v>
      </c>
    </row>
    <row r="68" spans="1:13" s="157" customFormat="1" ht="18" customHeight="1" x14ac:dyDescent="0.25">
      <c r="A68" s="270" t="s">
        <v>44</v>
      </c>
      <c r="B68" s="271"/>
      <c r="C68" s="271"/>
      <c r="D68" s="216"/>
      <c r="E68" s="216"/>
      <c r="F68" s="283"/>
      <c r="G68" s="283"/>
      <c r="H68" s="283"/>
      <c r="I68" s="216"/>
      <c r="J68" s="213"/>
    </row>
    <row r="69" spans="1:13" s="158" customFormat="1" ht="15" customHeight="1" x14ac:dyDescent="0.25">
      <c r="A69" s="272" t="s">
        <v>242</v>
      </c>
      <c r="B69" s="214">
        <v>3292</v>
      </c>
      <c r="C69" s="269">
        <v>14</v>
      </c>
      <c r="D69" s="130">
        <v>180905.39</v>
      </c>
      <c r="E69" s="130">
        <v>112000</v>
      </c>
      <c r="F69" s="130">
        <v>27000</v>
      </c>
      <c r="G69" s="130">
        <v>85000</v>
      </c>
      <c r="H69" s="43">
        <v>85000</v>
      </c>
      <c r="I69" s="130">
        <v>68758</v>
      </c>
      <c r="J69" s="160">
        <v>62758</v>
      </c>
    </row>
    <row r="70" spans="1:13" s="159" customFormat="1" ht="16.5" customHeight="1" thickBot="1" x14ac:dyDescent="0.3">
      <c r="A70" s="330" t="s">
        <v>45</v>
      </c>
      <c r="B70" s="331"/>
      <c r="C70" s="331"/>
      <c r="D70" s="218" t="s">
        <v>223</v>
      </c>
      <c r="E70" s="218">
        <f>SUM(E69)</f>
        <v>112000</v>
      </c>
      <c r="F70" s="218">
        <f t="shared" ref="F70:J70" si="6">SUM(F69)</f>
        <v>27000</v>
      </c>
      <c r="G70" s="218">
        <f t="shared" si="6"/>
        <v>85000</v>
      </c>
      <c r="H70" s="218">
        <f t="shared" si="6"/>
        <v>85000</v>
      </c>
      <c r="I70" s="218">
        <f t="shared" si="6"/>
        <v>68758</v>
      </c>
      <c r="J70" s="219">
        <f t="shared" si="6"/>
        <v>62758</v>
      </c>
    </row>
    <row r="71" spans="1:13" s="159" customFormat="1" ht="25.5" customHeight="1" thickBot="1" x14ac:dyDescent="0.3">
      <c r="A71" s="333" t="s">
        <v>184</v>
      </c>
      <c r="B71" s="332"/>
      <c r="C71" s="332"/>
      <c r="D71" s="278" t="s">
        <v>223</v>
      </c>
      <c r="E71" s="278">
        <f t="shared" ref="E71:J71" si="7">E17+E20+E30+E41+E64+E67+E70</f>
        <v>3356424</v>
      </c>
      <c r="F71" s="278">
        <f t="shared" si="7"/>
        <v>1021938</v>
      </c>
      <c r="G71" s="278">
        <f t="shared" si="7"/>
        <v>2334486</v>
      </c>
      <c r="H71" s="278">
        <f t="shared" si="7"/>
        <v>2264064</v>
      </c>
      <c r="I71" s="278">
        <f t="shared" si="7"/>
        <v>2222269</v>
      </c>
      <c r="J71" s="279">
        <f t="shared" si="7"/>
        <v>1947006</v>
      </c>
    </row>
    <row r="72" spans="1:13" s="159" customFormat="1" ht="18" customHeight="1" thickBot="1" x14ac:dyDescent="0.3">
      <c r="A72" s="161"/>
      <c r="B72" s="284"/>
      <c r="C72" s="284"/>
      <c r="D72" s="285"/>
      <c r="E72" s="285"/>
      <c r="F72" s="285"/>
      <c r="G72" s="285"/>
      <c r="H72" s="285"/>
      <c r="I72" s="329"/>
      <c r="J72" s="334"/>
    </row>
    <row r="73" spans="1:13" s="159" customFormat="1" ht="21" customHeight="1" x14ac:dyDescent="0.25">
      <c r="A73" s="553" t="s">
        <v>679</v>
      </c>
      <c r="B73" s="554"/>
      <c r="C73" s="554"/>
      <c r="D73" s="554"/>
      <c r="E73" s="554"/>
      <c r="F73" s="554"/>
      <c r="G73" s="554"/>
      <c r="H73" s="554"/>
      <c r="I73" s="554"/>
      <c r="J73" s="555"/>
      <c r="K73" s="280"/>
      <c r="L73" s="280"/>
    </row>
    <row r="74" spans="1:13" s="158" customFormat="1" ht="18" customHeight="1" thickBot="1" x14ac:dyDescent="0.3">
      <c r="A74" s="188" t="s">
        <v>870</v>
      </c>
      <c r="B74" s="214"/>
      <c r="C74" s="269">
        <v>9</v>
      </c>
      <c r="D74" s="130">
        <v>33575</v>
      </c>
      <c r="E74" s="130">
        <v>33575</v>
      </c>
      <c r="F74" s="130">
        <v>0</v>
      </c>
      <c r="G74" s="130">
        <v>33575</v>
      </c>
      <c r="H74" s="43">
        <v>33575</v>
      </c>
      <c r="I74" s="130">
        <v>0</v>
      </c>
      <c r="J74" s="160">
        <v>0</v>
      </c>
      <c r="K74" s="274"/>
    </row>
    <row r="75" spans="1:13" s="159" customFormat="1" ht="36" customHeight="1" thickBot="1" x14ac:dyDescent="0.3">
      <c r="A75" s="337" t="s">
        <v>680</v>
      </c>
      <c r="B75" s="332"/>
      <c r="C75" s="332"/>
      <c r="D75" s="278" t="s">
        <v>223</v>
      </c>
      <c r="E75" s="278">
        <f>SUM(E74)</f>
        <v>33575</v>
      </c>
      <c r="F75" s="278">
        <f t="shared" ref="F75:J75" si="8">SUM(F74)</f>
        <v>0</v>
      </c>
      <c r="G75" s="278">
        <f t="shared" si="8"/>
        <v>33575</v>
      </c>
      <c r="H75" s="278">
        <f t="shared" si="8"/>
        <v>33575</v>
      </c>
      <c r="I75" s="278">
        <f t="shared" si="8"/>
        <v>0</v>
      </c>
      <c r="J75" s="279">
        <f t="shared" si="8"/>
        <v>0</v>
      </c>
    </row>
    <row r="76" spans="1:13" ht="18" customHeight="1" thickBot="1" x14ac:dyDescent="0.25">
      <c r="A76" s="335"/>
      <c r="J76" s="336"/>
    </row>
    <row r="77" spans="1:13" s="159" customFormat="1" ht="24" customHeight="1" thickBot="1" x14ac:dyDescent="0.3">
      <c r="A77" s="333" t="s">
        <v>31</v>
      </c>
      <c r="B77" s="332"/>
      <c r="C77" s="332"/>
      <c r="D77" s="278" t="s">
        <v>223</v>
      </c>
      <c r="E77" s="278">
        <f>E71+E75</f>
        <v>3389999</v>
      </c>
      <c r="F77" s="278">
        <f t="shared" ref="F77:J77" si="9">F71+F75</f>
        <v>1021938</v>
      </c>
      <c r="G77" s="278">
        <f t="shared" si="9"/>
        <v>2368061</v>
      </c>
      <c r="H77" s="278">
        <f t="shared" si="9"/>
        <v>2297639</v>
      </c>
      <c r="I77" s="278">
        <f t="shared" si="9"/>
        <v>2222269</v>
      </c>
      <c r="J77" s="279">
        <f t="shared" si="9"/>
        <v>1947006</v>
      </c>
    </row>
    <row r="80" spans="1:13" s="149" customFormat="1" x14ac:dyDescent="0.2">
      <c r="A80" s="42"/>
      <c r="B80" s="186"/>
      <c r="C80" s="187"/>
      <c r="I80" s="217"/>
      <c r="K80" s="42"/>
      <c r="L80" s="42"/>
      <c r="M80" s="42"/>
    </row>
  </sheetData>
  <sortState xmlns:xlrd2="http://schemas.microsoft.com/office/spreadsheetml/2017/richdata2" ref="A43:J63">
    <sortCondition ref="A43:A63"/>
  </sortState>
  <mergeCells count="11">
    <mergeCell ref="A5:J5"/>
    <mergeCell ref="A73:J73"/>
    <mergeCell ref="A1:J1"/>
    <mergeCell ref="A3:A4"/>
    <mergeCell ref="B3:B4"/>
    <mergeCell ref="C3:C4"/>
    <mergeCell ref="D3:D4"/>
    <mergeCell ref="E3:E4"/>
    <mergeCell ref="F3:F4"/>
    <mergeCell ref="G3:H3"/>
    <mergeCell ref="I3:J3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96" firstPageNumber="23" fitToHeight="0" orientation="landscape" useFirstPageNumber="1" horizontalDpi="360" verticalDpi="360" r:id="rId1"/>
  <headerFooter>
    <oddHeader>&amp;L&amp;"Tahoma,Kurzíva"&amp;9Návrh rozpočtu na rok 2026
Příloha č. 9&amp;R&amp;"Tahoma,Kurzíva"&amp;9Přehled akcí financovaných z úvěrových zdrojů v návrhu rozpočtu kraje na rok 2026</oddHeader>
    <oddFooter>&amp;C&amp;"Tahoma,Obyčejné"&amp;10&amp;P</oddFooter>
  </headerFooter>
  <rowBreaks count="2" manualBreakCount="2">
    <brk id="30" max="9" man="1"/>
    <brk id="56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1F2F-57ED-401F-956F-2704AEB5AF6D}">
  <sheetPr>
    <pageSetUpPr fitToPage="1"/>
  </sheetPr>
  <dimension ref="A1:N189"/>
  <sheetViews>
    <sheetView zoomScaleNormal="100" zoomScaleSheetLayoutView="100" workbookViewId="0">
      <selection activeCell="F3" sqref="F3"/>
    </sheetView>
  </sheetViews>
  <sheetFormatPr defaultColWidth="9.28515625" defaultRowHeight="10.5" x14ac:dyDescent="0.15"/>
  <cols>
    <col min="1" max="1" width="7" style="204" customWidth="1"/>
    <col min="2" max="2" width="30" style="198" customWidth="1"/>
    <col min="3" max="3" width="12.28515625" style="203" customWidth="1"/>
    <col min="4" max="4" width="52.7109375" style="180" customWidth="1"/>
    <col min="5" max="5" width="15.7109375" style="197" customWidth="1"/>
    <col min="6" max="6" width="12.140625" style="198" customWidth="1"/>
    <col min="7" max="16384" width="9.28515625" style="198"/>
  </cols>
  <sheetData>
    <row r="1" spans="1:6" s="195" customFormat="1" ht="24" customHeight="1" x14ac:dyDescent="0.2">
      <c r="A1" s="596" t="s">
        <v>837</v>
      </c>
      <c r="B1" s="596"/>
      <c r="C1" s="596"/>
      <c r="D1" s="596"/>
      <c r="E1" s="194"/>
    </row>
    <row r="2" spans="1:6" s="195" customFormat="1" ht="18" customHeight="1" x14ac:dyDescent="0.2">
      <c r="A2" s="233"/>
      <c r="B2" s="233"/>
      <c r="C2" s="233"/>
      <c r="D2" s="233"/>
      <c r="E2" s="194"/>
    </row>
    <row r="3" spans="1:6" ht="15" customHeight="1" thickBot="1" x14ac:dyDescent="0.2">
      <c r="A3" s="131" t="s">
        <v>57</v>
      </c>
      <c r="B3" s="182"/>
      <c r="C3" s="196"/>
      <c r="D3" s="181"/>
    </row>
    <row r="4" spans="1:6" s="182" customFormat="1" ht="36.75" customHeight="1" thickBot="1" x14ac:dyDescent="0.2">
      <c r="A4" s="227" t="s">
        <v>130</v>
      </c>
      <c r="B4" s="228" t="s">
        <v>131</v>
      </c>
      <c r="C4" s="229" t="s">
        <v>869</v>
      </c>
      <c r="D4" s="230" t="s">
        <v>133</v>
      </c>
      <c r="E4" s="267"/>
      <c r="F4" s="282"/>
    </row>
    <row r="5" spans="1:6" s="182" customFormat="1" ht="24" customHeight="1" thickTop="1" x14ac:dyDescent="0.15">
      <c r="A5" s="449">
        <v>1111</v>
      </c>
      <c r="B5" s="450" t="s">
        <v>202</v>
      </c>
      <c r="C5" s="231">
        <v>2350000</v>
      </c>
      <c r="D5" s="155" t="s">
        <v>134</v>
      </c>
      <c r="E5" s="451"/>
    </row>
    <row r="6" spans="1:6" s="182" customFormat="1" ht="24" customHeight="1" x14ac:dyDescent="0.15">
      <c r="A6" s="449">
        <v>1112</v>
      </c>
      <c r="B6" s="450" t="s">
        <v>203</v>
      </c>
      <c r="C6" s="231">
        <v>220000</v>
      </c>
      <c r="D6" s="155" t="s">
        <v>135</v>
      </c>
      <c r="E6" s="451"/>
    </row>
    <row r="7" spans="1:6" s="182" customFormat="1" ht="34.5" customHeight="1" x14ac:dyDescent="0.15">
      <c r="A7" s="449">
        <v>1113</v>
      </c>
      <c r="B7" s="450" t="s">
        <v>204</v>
      </c>
      <c r="C7" s="231">
        <v>400000</v>
      </c>
      <c r="D7" s="155" t="s">
        <v>300</v>
      </c>
      <c r="E7" s="451"/>
    </row>
    <row r="8" spans="1:6" s="182" customFormat="1" ht="24" customHeight="1" x14ac:dyDescent="0.15">
      <c r="A8" s="449">
        <v>1121</v>
      </c>
      <c r="B8" s="450" t="s">
        <v>205</v>
      </c>
      <c r="C8" s="231">
        <v>3300000</v>
      </c>
      <c r="D8" s="155" t="s">
        <v>136</v>
      </c>
      <c r="E8" s="451"/>
    </row>
    <row r="9" spans="1:6" s="182" customFormat="1" ht="45" customHeight="1" x14ac:dyDescent="0.15">
      <c r="A9" s="449">
        <v>1123</v>
      </c>
      <c r="B9" s="450" t="s">
        <v>206</v>
      </c>
      <c r="C9" s="231">
        <v>110000</v>
      </c>
      <c r="D9" s="155" t="s">
        <v>137</v>
      </c>
      <c r="E9" s="451"/>
    </row>
    <row r="10" spans="1:6" s="182" customFormat="1" ht="24" customHeight="1" x14ac:dyDescent="0.15">
      <c r="A10" s="449">
        <v>1211</v>
      </c>
      <c r="B10" s="450" t="s">
        <v>207</v>
      </c>
      <c r="C10" s="231">
        <v>6330000</v>
      </c>
      <c r="D10" s="155" t="s">
        <v>138</v>
      </c>
      <c r="E10" s="451"/>
    </row>
    <row r="11" spans="1:6" ht="45" customHeight="1" x14ac:dyDescent="0.15">
      <c r="A11" s="452">
        <v>1332</v>
      </c>
      <c r="B11" s="453" t="s">
        <v>208</v>
      </c>
      <c r="C11" s="231">
        <v>5000</v>
      </c>
      <c r="D11" s="155" t="s">
        <v>199</v>
      </c>
      <c r="E11" s="451"/>
    </row>
    <row r="12" spans="1:6" ht="55.5" customHeight="1" x14ac:dyDescent="0.15">
      <c r="A12" s="452">
        <v>1356</v>
      </c>
      <c r="B12" s="453" t="s">
        <v>301</v>
      </c>
      <c r="C12" s="231">
        <v>10000</v>
      </c>
      <c r="D12" s="155" t="s">
        <v>865</v>
      </c>
      <c r="E12" s="451"/>
    </row>
    <row r="13" spans="1:6" ht="45" customHeight="1" x14ac:dyDescent="0.15">
      <c r="A13" s="449">
        <v>1357</v>
      </c>
      <c r="B13" s="450" t="s">
        <v>209</v>
      </c>
      <c r="C13" s="231">
        <v>15000</v>
      </c>
      <c r="D13" s="155" t="s">
        <v>183</v>
      </c>
      <c r="E13" s="451"/>
    </row>
    <row r="14" spans="1:6" s="182" customFormat="1" ht="70.5" customHeight="1" thickBot="1" x14ac:dyDescent="0.2">
      <c r="A14" s="454">
        <v>1361</v>
      </c>
      <c r="B14" s="455" t="s">
        <v>210</v>
      </c>
      <c r="C14" s="231">
        <v>2200</v>
      </c>
      <c r="D14" s="166" t="s">
        <v>182</v>
      </c>
      <c r="E14" s="234"/>
    </row>
    <row r="15" spans="1:6" s="470" customFormat="1" ht="15.75" customHeight="1" thickTop="1" thickBot="1" x14ac:dyDescent="0.3">
      <c r="A15" s="466" t="s">
        <v>139</v>
      </c>
      <c r="B15" s="467"/>
      <c r="C15" s="468">
        <f>SUM(C5:C14)</f>
        <v>12742200</v>
      </c>
      <c r="D15" s="469"/>
      <c r="E15" s="234"/>
    </row>
    <row r="16" spans="1:6" s="178" customFormat="1" ht="15" customHeight="1" x14ac:dyDescent="0.15">
      <c r="A16" s="235"/>
      <c r="B16" s="236"/>
      <c r="C16" s="237"/>
      <c r="D16" s="238"/>
      <c r="E16" s="199"/>
    </row>
    <row r="17" spans="1:5" s="178" customFormat="1" ht="15" customHeight="1" x14ac:dyDescent="0.15">
      <c r="A17" s="235"/>
      <c r="B17" s="236"/>
      <c r="C17" s="237"/>
      <c r="D17" s="238"/>
      <c r="E17" s="199"/>
    </row>
    <row r="18" spans="1:5" s="178" customFormat="1" ht="15" customHeight="1" thickBot="1" x14ac:dyDescent="0.2">
      <c r="A18" s="131" t="s">
        <v>58</v>
      </c>
      <c r="B18" s="152"/>
      <c r="C18" s="239"/>
      <c r="D18" s="240"/>
      <c r="E18" s="199"/>
    </row>
    <row r="19" spans="1:5" ht="26.25" customHeight="1" thickBot="1" x14ac:dyDescent="0.2">
      <c r="A19" s="227" t="s">
        <v>130</v>
      </c>
      <c r="B19" s="228" t="s">
        <v>131</v>
      </c>
      <c r="C19" s="229" t="s">
        <v>132</v>
      </c>
      <c r="D19" s="230" t="s">
        <v>133</v>
      </c>
      <c r="E19" s="179"/>
    </row>
    <row r="20" spans="1:5" ht="34.5" customHeight="1" thickTop="1" x14ac:dyDescent="0.15">
      <c r="A20" s="597">
        <v>2111</v>
      </c>
      <c r="B20" s="598" t="s">
        <v>269</v>
      </c>
      <c r="C20" s="456">
        <v>2007</v>
      </c>
      <c r="D20" s="457" t="s">
        <v>140</v>
      </c>
      <c r="E20" s="451"/>
    </row>
    <row r="21" spans="1:5" s="182" customFormat="1" ht="15" customHeight="1" x14ac:dyDescent="0.15">
      <c r="A21" s="582"/>
      <c r="B21" s="584"/>
      <c r="C21" s="456">
        <v>1</v>
      </c>
      <c r="D21" s="457" t="s">
        <v>270</v>
      </c>
      <c r="E21" s="451"/>
    </row>
    <row r="22" spans="1:5" s="182" customFormat="1" ht="15" customHeight="1" x14ac:dyDescent="0.15">
      <c r="A22" s="582"/>
      <c r="B22" s="584"/>
      <c r="C22" s="456">
        <v>250</v>
      </c>
      <c r="D22" s="457" t="s">
        <v>271</v>
      </c>
      <c r="E22" s="451"/>
    </row>
    <row r="23" spans="1:5" ht="24" customHeight="1" x14ac:dyDescent="0.15">
      <c r="A23" s="582"/>
      <c r="B23" s="584"/>
      <c r="C23" s="231">
        <v>17700</v>
      </c>
      <c r="D23" s="151" t="s">
        <v>302</v>
      </c>
      <c r="E23" s="451"/>
    </row>
    <row r="24" spans="1:5" ht="15" customHeight="1" x14ac:dyDescent="0.15">
      <c r="A24" s="184">
        <v>2119</v>
      </c>
      <c r="B24" s="450" t="s">
        <v>142</v>
      </c>
      <c r="C24" s="456">
        <v>7000</v>
      </c>
      <c r="D24" s="457" t="s">
        <v>143</v>
      </c>
      <c r="E24" s="458"/>
    </row>
    <row r="25" spans="1:5" ht="67.5" customHeight="1" x14ac:dyDescent="0.15">
      <c r="A25" s="591">
        <v>2131</v>
      </c>
      <c r="B25" s="583" t="s">
        <v>211</v>
      </c>
      <c r="C25" s="456">
        <v>71</v>
      </c>
      <c r="D25" s="457" t="s">
        <v>838</v>
      </c>
      <c r="E25" s="458"/>
    </row>
    <row r="26" spans="1:5" ht="24" customHeight="1" x14ac:dyDescent="0.15">
      <c r="A26" s="592"/>
      <c r="B26" s="584"/>
      <c r="C26" s="456">
        <v>60</v>
      </c>
      <c r="D26" s="457" t="s">
        <v>303</v>
      </c>
      <c r="E26" s="458"/>
    </row>
    <row r="27" spans="1:5" ht="24" customHeight="1" x14ac:dyDescent="0.15">
      <c r="A27" s="593"/>
      <c r="B27" s="594"/>
      <c r="C27" s="456">
        <v>31</v>
      </c>
      <c r="D27" s="457" t="s">
        <v>839</v>
      </c>
      <c r="E27" s="458"/>
    </row>
    <row r="28" spans="1:5" ht="15" customHeight="1" x14ac:dyDescent="0.15">
      <c r="A28" s="591">
        <v>2132</v>
      </c>
      <c r="B28" s="583" t="s">
        <v>212</v>
      </c>
      <c r="C28" s="456">
        <v>2</v>
      </c>
      <c r="D28" s="457" t="s">
        <v>197</v>
      </c>
      <c r="E28" s="458"/>
    </row>
    <row r="29" spans="1:5" ht="34.5" customHeight="1" x14ac:dyDescent="0.15">
      <c r="A29" s="592"/>
      <c r="B29" s="584"/>
      <c r="C29" s="456">
        <v>8954</v>
      </c>
      <c r="D29" s="457" t="s">
        <v>171</v>
      </c>
      <c r="E29" s="458"/>
    </row>
    <row r="30" spans="1:5" ht="45" customHeight="1" x14ac:dyDescent="0.15">
      <c r="A30" s="592"/>
      <c r="B30" s="584"/>
      <c r="C30" s="456">
        <v>24</v>
      </c>
      <c r="D30" s="457" t="s">
        <v>840</v>
      </c>
      <c r="E30" s="458"/>
    </row>
    <row r="31" spans="1:5" ht="34.5" customHeight="1" x14ac:dyDescent="0.15">
      <c r="A31" s="593"/>
      <c r="B31" s="594"/>
      <c r="C31" s="456">
        <v>20519</v>
      </c>
      <c r="D31" s="457" t="s">
        <v>172</v>
      </c>
      <c r="E31" s="458"/>
    </row>
    <row r="32" spans="1:5" s="182" customFormat="1" ht="24" customHeight="1" x14ac:dyDescent="0.15">
      <c r="A32" s="184">
        <v>2141</v>
      </c>
      <c r="B32" s="450" t="s">
        <v>213</v>
      </c>
      <c r="C32" s="456">
        <v>60000</v>
      </c>
      <c r="D32" s="457" t="s">
        <v>144</v>
      </c>
      <c r="E32" s="458"/>
    </row>
    <row r="33" spans="1:5" s="182" customFormat="1" ht="24" customHeight="1" x14ac:dyDescent="0.15">
      <c r="A33" s="184">
        <v>2149</v>
      </c>
      <c r="B33" s="450" t="s">
        <v>841</v>
      </c>
      <c r="C33" s="456">
        <v>20000</v>
      </c>
      <c r="D33" s="457" t="s">
        <v>842</v>
      </c>
      <c r="E33" s="458"/>
    </row>
    <row r="34" spans="1:5" ht="24" customHeight="1" x14ac:dyDescent="0.15">
      <c r="A34" s="184">
        <v>2211</v>
      </c>
      <c r="B34" s="450" t="s">
        <v>214</v>
      </c>
      <c r="C34" s="456">
        <v>5</v>
      </c>
      <c r="D34" s="457" t="s">
        <v>187</v>
      </c>
      <c r="E34" s="458"/>
    </row>
    <row r="35" spans="1:5" ht="67.5" customHeight="1" x14ac:dyDescent="0.15">
      <c r="A35" s="589">
        <v>2212</v>
      </c>
      <c r="B35" s="590" t="s">
        <v>272</v>
      </c>
      <c r="C35" s="456">
        <v>40</v>
      </c>
      <c r="D35" s="457" t="s">
        <v>145</v>
      </c>
      <c r="E35" s="458"/>
    </row>
    <row r="36" spans="1:5" ht="55.5" customHeight="1" x14ac:dyDescent="0.15">
      <c r="A36" s="589"/>
      <c r="B36" s="590"/>
      <c r="C36" s="231">
        <v>9700</v>
      </c>
      <c r="D36" s="151" t="s">
        <v>146</v>
      </c>
      <c r="E36" s="458"/>
    </row>
    <row r="37" spans="1:5" ht="34.5" customHeight="1" x14ac:dyDescent="0.15">
      <c r="A37" s="183">
        <v>2223</v>
      </c>
      <c r="B37" s="453" t="s">
        <v>245</v>
      </c>
      <c r="C37" s="231">
        <v>252</v>
      </c>
      <c r="D37" s="151" t="s">
        <v>246</v>
      </c>
      <c r="E37" s="458"/>
    </row>
    <row r="38" spans="1:5" ht="24" customHeight="1" x14ac:dyDescent="0.15">
      <c r="A38" s="183">
        <v>2322</v>
      </c>
      <c r="B38" s="453" t="s">
        <v>304</v>
      </c>
      <c r="C38" s="456">
        <v>14000</v>
      </c>
      <c r="D38" s="457" t="s">
        <v>305</v>
      </c>
      <c r="E38" s="458"/>
    </row>
    <row r="39" spans="1:5" ht="34.5" customHeight="1" x14ac:dyDescent="0.15">
      <c r="A39" s="591">
        <v>2324</v>
      </c>
      <c r="B39" s="583" t="s">
        <v>215</v>
      </c>
      <c r="C39" s="456">
        <v>14000</v>
      </c>
      <c r="D39" s="457" t="s">
        <v>843</v>
      </c>
      <c r="E39" s="458"/>
    </row>
    <row r="40" spans="1:5" ht="15" customHeight="1" x14ac:dyDescent="0.15">
      <c r="A40" s="592"/>
      <c r="B40" s="584"/>
      <c r="C40" s="456">
        <v>30</v>
      </c>
      <c r="D40" s="457" t="s">
        <v>844</v>
      </c>
      <c r="E40" s="458"/>
    </row>
    <row r="41" spans="1:5" ht="24" customHeight="1" x14ac:dyDescent="0.15">
      <c r="A41" s="592"/>
      <c r="B41" s="584"/>
      <c r="C41" s="456">
        <v>15</v>
      </c>
      <c r="D41" s="457" t="s">
        <v>181</v>
      </c>
      <c r="E41" s="458"/>
    </row>
    <row r="42" spans="1:5" ht="34.5" customHeight="1" x14ac:dyDescent="0.15">
      <c r="A42" s="592"/>
      <c r="B42" s="584"/>
      <c r="C42" s="456">
        <v>650</v>
      </c>
      <c r="D42" s="457" t="s">
        <v>141</v>
      </c>
      <c r="E42" s="458"/>
    </row>
    <row r="43" spans="1:5" ht="15" customHeight="1" x14ac:dyDescent="0.15">
      <c r="A43" s="593"/>
      <c r="B43" s="594"/>
      <c r="C43" s="231">
        <v>100</v>
      </c>
      <c r="D43" s="151" t="s">
        <v>306</v>
      </c>
      <c r="E43" s="458"/>
    </row>
    <row r="44" spans="1:5" ht="15" customHeight="1" x14ac:dyDescent="0.15">
      <c r="A44" s="183">
        <v>2329</v>
      </c>
      <c r="B44" s="453" t="s">
        <v>147</v>
      </c>
      <c r="C44" s="231">
        <v>200</v>
      </c>
      <c r="D44" s="151" t="s">
        <v>307</v>
      </c>
      <c r="E44" s="458"/>
    </row>
    <row r="45" spans="1:5" ht="24" customHeight="1" x14ac:dyDescent="0.15">
      <c r="A45" s="581">
        <v>2412</v>
      </c>
      <c r="B45" s="583" t="s">
        <v>216</v>
      </c>
      <c r="C45" s="456">
        <v>11699</v>
      </c>
      <c r="D45" s="457" t="s">
        <v>148</v>
      </c>
      <c r="E45" s="458"/>
    </row>
    <row r="46" spans="1:5" ht="34.5" customHeight="1" x14ac:dyDescent="0.15">
      <c r="A46" s="595"/>
      <c r="B46" s="594"/>
      <c r="C46" s="231">
        <v>34653</v>
      </c>
      <c r="D46" s="151" t="s">
        <v>845</v>
      </c>
      <c r="E46" s="458"/>
    </row>
    <row r="47" spans="1:5" ht="34.5" customHeight="1" x14ac:dyDescent="0.15">
      <c r="A47" s="183">
        <v>2420</v>
      </c>
      <c r="B47" s="459" t="s">
        <v>217</v>
      </c>
      <c r="C47" s="456">
        <v>170290</v>
      </c>
      <c r="D47" s="457" t="s">
        <v>273</v>
      </c>
      <c r="E47" s="458"/>
    </row>
    <row r="48" spans="1:5" ht="15" customHeight="1" x14ac:dyDescent="0.15">
      <c r="A48" s="183">
        <v>2441</v>
      </c>
      <c r="B48" s="453" t="s">
        <v>149</v>
      </c>
      <c r="C48" s="456">
        <v>53305</v>
      </c>
      <c r="D48" s="457" t="s">
        <v>308</v>
      </c>
      <c r="E48" s="458"/>
    </row>
    <row r="49" spans="1:14" ht="24" customHeight="1" x14ac:dyDescent="0.15">
      <c r="A49" s="581">
        <v>2451</v>
      </c>
      <c r="B49" s="583" t="s">
        <v>150</v>
      </c>
      <c r="C49" s="231">
        <v>50000</v>
      </c>
      <c r="D49" s="151" t="s">
        <v>846</v>
      </c>
      <c r="E49" s="458"/>
    </row>
    <row r="50" spans="1:14" ht="34.5" customHeight="1" x14ac:dyDescent="0.15">
      <c r="A50" s="582"/>
      <c r="B50" s="584"/>
      <c r="C50" s="231">
        <v>3150</v>
      </c>
      <c r="D50" s="151" t="s">
        <v>847</v>
      </c>
      <c r="E50" s="458"/>
    </row>
    <row r="51" spans="1:14" ht="45" customHeight="1" x14ac:dyDescent="0.15">
      <c r="A51" s="582"/>
      <c r="B51" s="584"/>
      <c r="C51" s="456">
        <v>57000</v>
      </c>
      <c r="D51" s="457" t="s">
        <v>274</v>
      </c>
      <c r="E51" s="458"/>
    </row>
    <row r="52" spans="1:14" ht="56.25" customHeight="1" thickBot="1" x14ac:dyDescent="0.2">
      <c r="A52" s="582"/>
      <c r="B52" s="584"/>
      <c r="C52" s="456">
        <v>234800</v>
      </c>
      <c r="D52" s="457" t="s">
        <v>848</v>
      </c>
      <c r="E52" s="458"/>
    </row>
    <row r="53" spans="1:14" s="471" customFormat="1" ht="15.75" customHeight="1" thickTop="1" thickBot="1" x14ac:dyDescent="0.3">
      <c r="A53" s="466" t="s">
        <v>151</v>
      </c>
      <c r="B53" s="467"/>
      <c r="C53" s="468">
        <f>SUM(C20:C52)</f>
        <v>790508</v>
      </c>
      <c r="D53" s="469"/>
      <c r="E53" s="199"/>
    </row>
    <row r="54" spans="1:14" ht="15" customHeight="1" x14ac:dyDescent="0.15">
      <c r="A54" s="235"/>
      <c r="B54" s="236"/>
      <c r="C54" s="242"/>
      <c r="D54" s="243"/>
      <c r="E54" s="199"/>
    </row>
    <row r="55" spans="1:14" ht="15" customHeight="1" x14ac:dyDescent="0.15">
      <c r="A55" s="244"/>
      <c r="B55" s="236"/>
      <c r="C55" s="237"/>
      <c r="D55" s="245"/>
      <c r="E55" s="199"/>
    </row>
    <row r="56" spans="1:14" ht="15" customHeight="1" thickBot="1" x14ac:dyDescent="0.2">
      <c r="A56" s="154" t="s">
        <v>59</v>
      </c>
      <c r="B56" s="246"/>
      <c r="C56" s="247"/>
      <c r="D56" s="248"/>
      <c r="E56" s="199"/>
    </row>
    <row r="57" spans="1:14" s="178" customFormat="1" ht="26.25" customHeight="1" thickBot="1" x14ac:dyDescent="0.2">
      <c r="A57" s="227" t="s">
        <v>130</v>
      </c>
      <c r="B57" s="228" t="s">
        <v>131</v>
      </c>
      <c r="C57" s="229" t="s">
        <v>132</v>
      </c>
      <c r="D57" s="230" t="s">
        <v>133</v>
      </c>
      <c r="E57" s="199"/>
    </row>
    <row r="58" spans="1:14" s="178" customFormat="1" ht="24.75" customHeight="1" thickTop="1" x14ac:dyDescent="0.15">
      <c r="A58" s="156">
        <v>3111</v>
      </c>
      <c r="B58" s="460" t="s">
        <v>218</v>
      </c>
      <c r="C58" s="456">
        <v>4071</v>
      </c>
      <c r="D58" s="461" t="s">
        <v>152</v>
      </c>
      <c r="E58" s="458"/>
    </row>
    <row r="59" spans="1:14" s="178" customFormat="1" ht="24.75" customHeight="1" thickBot="1" x14ac:dyDescent="0.2">
      <c r="A59" s="184">
        <v>3112</v>
      </c>
      <c r="B59" s="450" t="s">
        <v>219</v>
      </c>
      <c r="C59" s="456">
        <v>320</v>
      </c>
      <c r="D59" s="457" t="s">
        <v>198</v>
      </c>
      <c r="E59" s="458"/>
    </row>
    <row r="60" spans="1:14" s="471" customFormat="1" ht="15.75" customHeight="1" thickTop="1" thickBot="1" x14ac:dyDescent="0.3">
      <c r="A60" s="466" t="s">
        <v>153</v>
      </c>
      <c r="B60" s="467"/>
      <c r="C60" s="468">
        <f>SUM(C58:C59)</f>
        <v>4391</v>
      </c>
      <c r="D60" s="469"/>
      <c r="E60" s="199"/>
    </row>
    <row r="61" spans="1:14" ht="15.75" customHeight="1" x14ac:dyDescent="0.15">
      <c r="A61" s="235"/>
      <c r="B61" s="236"/>
      <c r="C61" s="237"/>
      <c r="D61" s="238"/>
      <c r="E61" s="199"/>
    </row>
    <row r="62" spans="1:14" ht="15.75" customHeight="1" x14ac:dyDescent="0.15">
      <c r="A62" s="244"/>
      <c r="B62" s="236"/>
      <c r="C62" s="198"/>
      <c r="D62" s="198"/>
      <c r="E62" s="198"/>
    </row>
    <row r="63" spans="1:14" ht="15" customHeight="1" thickBot="1" x14ac:dyDescent="0.2">
      <c r="A63" s="131" t="s">
        <v>60</v>
      </c>
      <c r="B63" s="152"/>
      <c r="C63" s="239"/>
      <c r="D63" s="181"/>
      <c r="E63" s="200"/>
    </row>
    <row r="64" spans="1:14" ht="26.25" customHeight="1" thickBot="1" x14ac:dyDescent="0.2">
      <c r="A64" s="227" t="s">
        <v>130</v>
      </c>
      <c r="B64" s="228" t="s">
        <v>131</v>
      </c>
      <c r="C64" s="229" t="s">
        <v>132</v>
      </c>
      <c r="D64" s="230" t="s">
        <v>133</v>
      </c>
      <c r="E64" s="201"/>
      <c r="J64" s="178"/>
      <c r="K64" s="178"/>
      <c r="L64" s="178"/>
      <c r="M64" s="178"/>
      <c r="N64" s="178"/>
    </row>
    <row r="65" spans="1:14" ht="26.25" customHeight="1" thickTop="1" x14ac:dyDescent="0.25">
      <c r="A65" s="232">
        <v>4111</v>
      </c>
      <c r="B65" s="459" t="s">
        <v>275</v>
      </c>
      <c r="C65" s="231">
        <v>500</v>
      </c>
      <c r="D65" s="153" t="s">
        <v>280</v>
      </c>
      <c r="E65" s="249"/>
      <c r="J65" s="178"/>
      <c r="K65" s="178"/>
      <c r="L65" s="178"/>
      <c r="M65" s="178"/>
      <c r="N65" s="178"/>
    </row>
    <row r="66" spans="1:14" s="178" customFormat="1" ht="34.5" customHeight="1" x14ac:dyDescent="0.25">
      <c r="A66" s="452">
        <v>4112</v>
      </c>
      <c r="B66" s="459" t="s">
        <v>154</v>
      </c>
      <c r="C66" s="231">
        <v>227797</v>
      </c>
      <c r="D66" s="462" t="s">
        <v>155</v>
      </c>
      <c r="E66" s="249"/>
    </row>
    <row r="67" spans="1:14" ht="15" x14ac:dyDescent="0.25">
      <c r="A67" s="585">
        <v>4116</v>
      </c>
      <c r="B67" s="587" t="s">
        <v>156</v>
      </c>
      <c r="C67" s="456">
        <v>448946</v>
      </c>
      <c r="D67" s="462" t="s">
        <v>157</v>
      </c>
      <c r="E67" s="241"/>
      <c r="F67" s="463"/>
      <c r="G67" s="463"/>
      <c r="H67"/>
      <c r="J67" s="178"/>
      <c r="K67" s="178"/>
      <c r="L67" s="178"/>
      <c r="M67" s="178"/>
      <c r="N67" s="178"/>
    </row>
    <row r="68" spans="1:14" ht="15" x14ac:dyDescent="0.25">
      <c r="A68" s="586"/>
      <c r="B68" s="588"/>
      <c r="C68" s="456">
        <v>3147238</v>
      </c>
      <c r="D68" s="462" t="s">
        <v>309</v>
      </c>
      <c r="E68" s="241"/>
      <c r="F68" s="463"/>
      <c r="G68" s="463"/>
      <c r="H68"/>
      <c r="J68" s="178"/>
      <c r="K68" s="178"/>
      <c r="L68" s="178"/>
      <c r="M68" s="178"/>
      <c r="N68" s="178"/>
    </row>
    <row r="69" spans="1:14" ht="15" x14ac:dyDescent="0.25">
      <c r="A69" s="586"/>
      <c r="B69" s="588"/>
      <c r="C69" s="456">
        <v>19943120</v>
      </c>
      <c r="D69" s="462" t="s">
        <v>278</v>
      </c>
      <c r="E69" s="241"/>
      <c r="F69" s="463"/>
      <c r="G69" s="463"/>
      <c r="H69"/>
      <c r="J69" s="178"/>
      <c r="K69" s="178"/>
      <c r="L69" s="178"/>
      <c r="M69" s="178"/>
      <c r="N69" s="178"/>
    </row>
    <row r="70" spans="1:14" ht="15" x14ac:dyDescent="0.25">
      <c r="A70" s="586"/>
      <c r="B70" s="588"/>
      <c r="C70" s="456">
        <v>2148</v>
      </c>
      <c r="D70" s="462" t="s">
        <v>258</v>
      </c>
      <c r="E70" s="241"/>
      <c r="F70" s="463"/>
      <c r="G70" s="463"/>
      <c r="H70"/>
      <c r="J70" s="178"/>
      <c r="K70" s="178"/>
      <c r="L70" s="178"/>
      <c r="M70" s="178"/>
      <c r="N70" s="178"/>
    </row>
    <row r="71" spans="1:14" ht="15" x14ac:dyDescent="0.25">
      <c r="A71" s="586"/>
      <c r="B71" s="588"/>
      <c r="C71" s="456">
        <v>1974</v>
      </c>
      <c r="D71" s="462" t="s">
        <v>310</v>
      </c>
      <c r="E71" s="241"/>
      <c r="F71" s="463"/>
      <c r="G71" s="463"/>
      <c r="H71"/>
      <c r="J71" s="178"/>
      <c r="K71" s="178"/>
      <c r="L71" s="178"/>
      <c r="M71" s="178"/>
      <c r="N71" s="178"/>
    </row>
    <row r="72" spans="1:14" ht="15" x14ac:dyDescent="0.25">
      <c r="A72" s="586"/>
      <c r="B72" s="588"/>
      <c r="C72" s="456">
        <v>841</v>
      </c>
      <c r="D72" s="462" t="s">
        <v>634</v>
      </c>
      <c r="E72" s="241"/>
      <c r="F72" s="463"/>
      <c r="G72" s="463"/>
      <c r="H72"/>
      <c r="J72" s="178"/>
      <c r="K72" s="178"/>
      <c r="L72" s="178"/>
      <c r="M72" s="178"/>
      <c r="N72" s="178"/>
    </row>
    <row r="73" spans="1:14" ht="24" customHeight="1" x14ac:dyDescent="0.25">
      <c r="A73" s="586"/>
      <c r="B73" s="588"/>
      <c r="C73" s="456">
        <v>700</v>
      </c>
      <c r="D73" s="462" t="s">
        <v>277</v>
      </c>
      <c r="E73" s="463"/>
      <c r="F73" s="463"/>
      <c r="G73" s="463"/>
      <c r="H73"/>
      <c r="J73" s="178"/>
      <c r="K73" s="178"/>
      <c r="L73" s="178"/>
      <c r="M73" s="178"/>
      <c r="N73" s="178"/>
    </row>
    <row r="74" spans="1:14" ht="15" x14ac:dyDescent="0.25">
      <c r="A74" s="586"/>
      <c r="B74" s="588"/>
      <c r="C74" s="456">
        <v>11960</v>
      </c>
      <c r="D74" s="462" t="s">
        <v>637</v>
      </c>
      <c r="E74" s="463"/>
      <c r="F74" s="463"/>
      <c r="G74" s="463"/>
      <c r="H74"/>
      <c r="J74" s="178"/>
      <c r="K74" s="178"/>
      <c r="L74" s="178"/>
      <c r="M74" s="178"/>
      <c r="N74" s="178"/>
    </row>
    <row r="75" spans="1:14" ht="15" x14ac:dyDescent="0.25">
      <c r="A75" s="586"/>
      <c r="B75" s="588"/>
      <c r="C75" s="456">
        <v>28332</v>
      </c>
      <c r="D75" s="462" t="s">
        <v>849</v>
      </c>
      <c r="E75" s="463"/>
      <c r="F75" s="463"/>
      <c r="G75" s="463"/>
      <c r="H75"/>
      <c r="J75" s="178"/>
      <c r="K75" s="178"/>
      <c r="L75" s="178"/>
      <c r="M75" s="178"/>
      <c r="N75" s="178"/>
    </row>
    <row r="76" spans="1:14" ht="15" x14ac:dyDescent="0.25">
      <c r="A76" s="586"/>
      <c r="B76" s="588"/>
      <c r="C76" s="456">
        <v>28748</v>
      </c>
      <c r="D76" s="462" t="s">
        <v>850</v>
      </c>
      <c r="E76" s="463"/>
      <c r="F76" s="463"/>
      <c r="G76" s="463"/>
      <c r="H76"/>
      <c r="J76" s="178"/>
      <c r="K76" s="178"/>
      <c r="L76" s="178"/>
      <c r="M76" s="178"/>
      <c r="N76" s="178"/>
    </row>
    <row r="77" spans="1:14" ht="15" x14ac:dyDescent="0.25">
      <c r="A77" s="586"/>
      <c r="B77" s="588"/>
      <c r="C77" s="456">
        <v>5000</v>
      </c>
      <c r="D77" s="462" t="s">
        <v>650</v>
      </c>
      <c r="E77" s="463"/>
      <c r="F77" s="463"/>
      <c r="G77" s="463"/>
      <c r="H77"/>
      <c r="J77" s="178"/>
      <c r="K77" s="178"/>
      <c r="L77" s="178"/>
      <c r="M77" s="178"/>
      <c r="N77" s="178"/>
    </row>
    <row r="78" spans="1:14" ht="15" x14ac:dyDescent="0.25">
      <c r="A78" s="586"/>
      <c r="B78" s="588"/>
      <c r="C78" s="456">
        <v>17790</v>
      </c>
      <c r="D78" s="462" t="s">
        <v>649</v>
      </c>
      <c r="E78" s="463"/>
      <c r="F78" s="463"/>
      <c r="G78" s="463"/>
      <c r="H78"/>
    </row>
    <row r="79" spans="1:14" ht="24" customHeight="1" x14ac:dyDescent="0.25">
      <c r="A79" s="586"/>
      <c r="B79" s="588"/>
      <c r="C79" s="456">
        <v>1200</v>
      </c>
      <c r="D79" s="462" t="s">
        <v>635</v>
      </c>
      <c r="E79" s="463"/>
      <c r="F79" s="463"/>
      <c r="G79" s="463"/>
      <c r="H79"/>
    </row>
    <row r="80" spans="1:14" ht="21" x14ac:dyDescent="0.25">
      <c r="A80" s="586"/>
      <c r="B80" s="588"/>
      <c r="C80" s="456">
        <v>2200</v>
      </c>
      <c r="D80" s="462" t="s">
        <v>636</v>
      </c>
      <c r="E80" s="463"/>
      <c r="F80" s="463"/>
      <c r="G80" s="463"/>
      <c r="H80"/>
    </row>
    <row r="81" spans="1:14" ht="24" customHeight="1" x14ac:dyDescent="0.25">
      <c r="A81" s="464">
        <v>4118</v>
      </c>
      <c r="B81" s="202" t="s">
        <v>851</v>
      </c>
      <c r="C81" s="456">
        <v>50</v>
      </c>
      <c r="D81" s="462" t="s">
        <v>279</v>
      </c>
      <c r="E81" s="463"/>
      <c r="F81" s="463"/>
      <c r="G81" s="463"/>
      <c r="H81"/>
    </row>
    <row r="82" spans="1:14" ht="15" x14ac:dyDescent="0.25">
      <c r="A82" s="569">
        <v>4119</v>
      </c>
      <c r="B82" s="571" t="s">
        <v>852</v>
      </c>
      <c r="C82" s="456">
        <v>2022</v>
      </c>
      <c r="D82" s="462" t="s">
        <v>853</v>
      </c>
      <c r="E82" s="463"/>
      <c r="F82" s="463"/>
      <c r="G82" s="463"/>
      <c r="H82"/>
    </row>
    <row r="83" spans="1:14" ht="24" customHeight="1" x14ac:dyDescent="0.25">
      <c r="A83" s="578"/>
      <c r="B83" s="580"/>
      <c r="C83" s="456">
        <v>1696</v>
      </c>
      <c r="D83" s="462" t="s">
        <v>640</v>
      </c>
      <c r="E83" s="463"/>
      <c r="F83" s="463"/>
      <c r="G83" s="463"/>
      <c r="H83"/>
    </row>
    <row r="84" spans="1:14" ht="15" x14ac:dyDescent="0.25">
      <c r="A84" s="464">
        <v>4121</v>
      </c>
      <c r="B84" s="202" t="s">
        <v>158</v>
      </c>
      <c r="C84" s="456">
        <v>93844</v>
      </c>
      <c r="D84" s="462" t="s">
        <v>159</v>
      </c>
      <c r="E84" s="463"/>
      <c r="F84" s="463"/>
      <c r="G84" s="463"/>
      <c r="H84"/>
    </row>
    <row r="85" spans="1:14" ht="15" x14ac:dyDescent="0.25">
      <c r="A85" s="569">
        <v>4122</v>
      </c>
      <c r="B85" s="574" t="s">
        <v>164</v>
      </c>
      <c r="C85" s="456">
        <v>49100</v>
      </c>
      <c r="D85" s="462" t="s">
        <v>157</v>
      </c>
      <c r="E85" s="463"/>
      <c r="F85" s="463"/>
      <c r="G85" s="463"/>
      <c r="H85"/>
    </row>
    <row r="86" spans="1:14" ht="15" x14ac:dyDescent="0.25">
      <c r="A86" s="578"/>
      <c r="B86" s="579"/>
      <c r="C86" s="456">
        <v>23200</v>
      </c>
      <c r="D86" s="462" t="s">
        <v>159</v>
      </c>
      <c r="E86" s="463"/>
      <c r="F86" s="463"/>
      <c r="G86" s="463"/>
      <c r="H86"/>
    </row>
    <row r="87" spans="1:14" ht="34.5" customHeight="1" x14ac:dyDescent="0.25">
      <c r="A87" s="569">
        <v>4152</v>
      </c>
      <c r="B87" s="571" t="s">
        <v>220</v>
      </c>
      <c r="C87" s="456">
        <v>1400</v>
      </c>
      <c r="D87" s="462" t="s">
        <v>630</v>
      </c>
      <c r="E87" s="463"/>
      <c r="F87" s="463"/>
      <c r="G87" s="463"/>
      <c r="H87"/>
      <c r="M87" s="241"/>
      <c r="N87" s="241"/>
    </row>
    <row r="88" spans="1:14" ht="15" x14ac:dyDescent="0.25">
      <c r="A88" s="570"/>
      <c r="B88" s="572"/>
      <c r="C88" s="456">
        <v>10000</v>
      </c>
      <c r="D88" s="462" t="s">
        <v>257</v>
      </c>
      <c r="E88" s="463"/>
      <c r="F88" s="463"/>
      <c r="G88" s="463"/>
      <c r="H88"/>
      <c r="M88" s="241"/>
      <c r="N88" s="241"/>
    </row>
    <row r="89" spans="1:14" ht="34.5" customHeight="1" x14ac:dyDescent="0.25">
      <c r="A89" s="570"/>
      <c r="B89" s="572"/>
      <c r="C89" s="456">
        <v>1500</v>
      </c>
      <c r="D89" s="472" t="s">
        <v>835</v>
      </c>
      <c r="E89" s="241"/>
      <c r="F89" s="463"/>
      <c r="G89" s="463"/>
      <c r="H89" s="463"/>
      <c r="M89" s="241"/>
      <c r="N89" s="241"/>
    </row>
    <row r="90" spans="1:14" ht="24" customHeight="1" x14ac:dyDescent="0.25">
      <c r="A90" s="570"/>
      <c r="B90" s="572"/>
      <c r="C90" s="456">
        <v>906</v>
      </c>
      <c r="D90" s="462" t="s">
        <v>356</v>
      </c>
      <c r="E90" s="241"/>
      <c r="F90" s="463"/>
      <c r="G90" s="463"/>
      <c r="H90" s="463"/>
      <c r="M90" s="241"/>
      <c r="N90" s="241"/>
    </row>
    <row r="91" spans="1:14" ht="24" customHeight="1" x14ac:dyDescent="0.25">
      <c r="A91" s="578"/>
      <c r="B91" s="580"/>
      <c r="C91" s="456">
        <v>1360</v>
      </c>
      <c r="D91" s="462" t="s">
        <v>854</v>
      </c>
      <c r="E91" s="241"/>
      <c r="F91" s="463"/>
      <c r="G91" s="463"/>
      <c r="H91" s="463"/>
      <c r="M91" s="241"/>
      <c r="N91" s="241"/>
    </row>
    <row r="92" spans="1:14" ht="15" x14ac:dyDescent="0.25">
      <c r="A92" s="569">
        <v>4213</v>
      </c>
      <c r="B92" s="571" t="s">
        <v>855</v>
      </c>
      <c r="C92" s="456">
        <v>710</v>
      </c>
      <c r="D92" s="462" t="s">
        <v>333</v>
      </c>
      <c r="E92" s="241"/>
      <c r="F92" s="463"/>
      <c r="G92" s="463"/>
      <c r="H92" s="463"/>
      <c r="M92" s="241"/>
    </row>
    <row r="93" spans="1:14" ht="15" x14ac:dyDescent="0.25">
      <c r="A93" s="570"/>
      <c r="B93" s="572"/>
      <c r="C93" s="456">
        <v>320</v>
      </c>
      <c r="D93" s="462" t="s">
        <v>856</v>
      </c>
      <c r="E93" s="241"/>
      <c r="F93" s="463"/>
      <c r="G93" s="463"/>
      <c r="H93" s="463"/>
      <c r="M93" s="241"/>
    </row>
    <row r="94" spans="1:14" ht="15" x14ac:dyDescent="0.25">
      <c r="A94" s="570"/>
      <c r="B94" s="572"/>
      <c r="C94" s="456">
        <v>232</v>
      </c>
      <c r="D94" s="462" t="s">
        <v>313</v>
      </c>
      <c r="E94" s="241"/>
      <c r="F94" s="463"/>
      <c r="G94" s="463"/>
      <c r="H94" s="463"/>
      <c r="M94" s="241"/>
    </row>
    <row r="95" spans="1:14" ht="15" x14ac:dyDescent="0.25">
      <c r="A95" s="570"/>
      <c r="B95" s="572"/>
      <c r="C95" s="456">
        <v>1150</v>
      </c>
      <c r="D95" s="462" t="s">
        <v>314</v>
      </c>
      <c r="E95" s="241"/>
      <c r="F95" s="463"/>
      <c r="G95" s="463"/>
      <c r="H95" s="463"/>
      <c r="M95" s="241"/>
    </row>
    <row r="96" spans="1:14" ht="15" x14ac:dyDescent="0.25">
      <c r="A96" s="570"/>
      <c r="B96" s="572"/>
      <c r="C96" s="456">
        <v>404</v>
      </c>
      <c r="D96" s="462" t="s">
        <v>316</v>
      </c>
      <c r="E96" s="241"/>
      <c r="F96" s="463"/>
      <c r="G96" s="463"/>
      <c r="H96" s="463"/>
      <c r="M96" s="241"/>
    </row>
    <row r="97" spans="1:13" ht="15" x14ac:dyDescent="0.25">
      <c r="A97" s="570"/>
      <c r="B97" s="572"/>
      <c r="C97" s="456">
        <v>560</v>
      </c>
      <c r="D97" s="462" t="s">
        <v>317</v>
      </c>
      <c r="E97" s="241"/>
      <c r="F97" s="463"/>
      <c r="G97" s="463"/>
      <c r="H97" s="463"/>
      <c r="M97" s="241"/>
    </row>
    <row r="98" spans="1:13" ht="15" x14ac:dyDescent="0.25">
      <c r="A98" s="570"/>
      <c r="B98" s="572"/>
      <c r="C98" s="456">
        <v>91</v>
      </c>
      <c r="D98" s="462" t="s">
        <v>318</v>
      </c>
      <c r="E98" s="241"/>
      <c r="F98" s="463"/>
      <c r="G98" s="463"/>
      <c r="H98" s="463"/>
      <c r="M98" s="241"/>
    </row>
    <row r="99" spans="1:13" ht="15" x14ac:dyDescent="0.25">
      <c r="A99" s="570"/>
      <c r="B99" s="572"/>
      <c r="C99" s="456">
        <v>4056</v>
      </c>
      <c r="D99" s="462" t="s">
        <v>320</v>
      </c>
      <c r="E99" s="241"/>
      <c r="F99" s="463"/>
      <c r="G99" s="463"/>
      <c r="H99" s="463"/>
      <c r="M99" s="241"/>
    </row>
    <row r="100" spans="1:13" ht="15" x14ac:dyDescent="0.25">
      <c r="A100" s="570"/>
      <c r="B100" s="572"/>
      <c r="C100" s="456">
        <v>1680</v>
      </c>
      <c r="D100" s="462" t="s">
        <v>321</v>
      </c>
      <c r="E100" s="241"/>
      <c r="F100" s="463"/>
      <c r="G100" s="463"/>
      <c r="H100" s="463"/>
      <c r="M100" s="241"/>
    </row>
    <row r="101" spans="1:13" ht="15" x14ac:dyDescent="0.25">
      <c r="A101" s="570"/>
      <c r="B101" s="572"/>
      <c r="C101" s="456">
        <v>622</v>
      </c>
      <c r="D101" s="462" t="s">
        <v>323</v>
      </c>
      <c r="E101" s="241"/>
      <c r="F101" s="463"/>
      <c r="G101" s="463"/>
      <c r="H101" s="463"/>
      <c r="M101" s="241"/>
    </row>
    <row r="102" spans="1:13" ht="15" x14ac:dyDescent="0.25">
      <c r="A102" s="570"/>
      <c r="B102" s="572"/>
      <c r="C102" s="456">
        <v>1550</v>
      </c>
      <c r="D102" s="462" t="s">
        <v>653</v>
      </c>
      <c r="E102" s="241"/>
      <c r="F102" s="463"/>
      <c r="G102" s="463"/>
      <c r="H102"/>
      <c r="M102" s="241"/>
    </row>
    <row r="103" spans="1:13" ht="15" x14ac:dyDescent="0.25">
      <c r="A103" s="570"/>
      <c r="B103" s="572"/>
      <c r="C103" s="456">
        <v>2125</v>
      </c>
      <c r="D103" s="462" t="s">
        <v>322</v>
      </c>
      <c r="E103" s="241"/>
      <c r="F103" s="463"/>
      <c r="G103" s="463"/>
      <c r="H103"/>
      <c r="M103" s="241"/>
    </row>
    <row r="104" spans="1:13" ht="15" x14ac:dyDescent="0.25">
      <c r="A104" s="570"/>
      <c r="B104" s="572"/>
      <c r="C104" s="456">
        <v>2711</v>
      </c>
      <c r="D104" s="462" t="s">
        <v>326</v>
      </c>
      <c r="E104" s="241"/>
      <c r="F104" s="463"/>
      <c r="G104" s="463"/>
      <c r="H104"/>
      <c r="M104" s="241"/>
    </row>
    <row r="105" spans="1:13" ht="24.75" customHeight="1" x14ac:dyDescent="0.25">
      <c r="A105" s="570"/>
      <c r="B105" s="572"/>
      <c r="C105" s="456">
        <v>160</v>
      </c>
      <c r="D105" s="462" t="s">
        <v>330</v>
      </c>
      <c r="E105" s="241"/>
      <c r="F105" s="463"/>
      <c r="G105" s="463"/>
      <c r="H105"/>
      <c r="M105" s="241"/>
    </row>
    <row r="106" spans="1:13" ht="24.75" customHeight="1" x14ac:dyDescent="0.25">
      <c r="A106" s="570"/>
      <c r="B106" s="572"/>
      <c r="C106" s="456">
        <v>251</v>
      </c>
      <c r="D106" s="462" t="s">
        <v>332</v>
      </c>
      <c r="E106" s="241"/>
      <c r="F106" s="463"/>
      <c r="G106" s="463"/>
      <c r="H106"/>
      <c r="M106" s="241"/>
    </row>
    <row r="107" spans="1:13" ht="15" x14ac:dyDescent="0.25">
      <c r="A107" s="570"/>
      <c r="B107" s="572"/>
      <c r="C107" s="456">
        <v>2634</v>
      </c>
      <c r="D107" s="462" t="s">
        <v>324</v>
      </c>
      <c r="E107" s="241"/>
      <c r="F107" s="463"/>
      <c r="G107" s="463"/>
      <c r="H107"/>
      <c r="M107" s="241"/>
    </row>
    <row r="108" spans="1:13" ht="15" x14ac:dyDescent="0.25">
      <c r="A108" s="570"/>
      <c r="B108" s="572"/>
      <c r="C108" s="456">
        <v>340</v>
      </c>
      <c r="D108" s="462" t="s">
        <v>315</v>
      </c>
      <c r="E108" s="241"/>
      <c r="F108" s="463"/>
      <c r="G108" s="463"/>
      <c r="H108"/>
      <c r="M108" s="241"/>
    </row>
    <row r="109" spans="1:13" ht="15" x14ac:dyDescent="0.25">
      <c r="A109" s="570"/>
      <c r="B109" s="572"/>
      <c r="C109" s="456">
        <v>2000</v>
      </c>
      <c r="D109" s="462" t="s">
        <v>325</v>
      </c>
      <c r="E109" s="241"/>
      <c r="F109" s="463"/>
      <c r="G109" s="463"/>
      <c r="H109"/>
      <c r="M109" s="241"/>
    </row>
    <row r="110" spans="1:13" ht="24.75" customHeight="1" x14ac:dyDescent="0.25">
      <c r="A110" s="570"/>
      <c r="B110" s="572"/>
      <c r="C110" s="456">
        <v>312</v>
      </c>
      <c r="D110" s="462" t="s">
        <v>331</v>
      </c>
      <c r="E110" s="241"/>
      <c r="F110" s="463"/>
      <c r="G110" s="463"/>
      <c r="H110"/>
      <c r="M110" s="241"/>
    </row>
    <row r="111" spans="1:13" ht="15" x14ac:dyDescent="0.25">
      <c r="A111" s="570"/>
      <c r="B111" s="572"/>
      <c r="C111" s="456">
        <v>2109</v>
      </c>
      <c r="D111" s="462" t="s">
        <v>327</v>
      </c>
      <c r="E111" s="241"/>
      <c r="F111" s="463"/>
      <c r="G111" s="463"/>
      <c r="H111"/>
      <c r="M111" s="241"/>
    </row>
    <row r="112" spans="1:13" ht="15" x14ac:dyDescent="0.25">
      <c r="A112" s="570"/>
      <c r="B112" s="572"/>
      <c r="C112" s="456">
        <v>1236</v>
      </c>
      <c r="D112" s="462" t="s">
        <v>328</v>
      </c>
      <c r="E112" s="241"/>
      <c r="F112" s="463"/>
      <c r="G112" s="463"/>
      <c r="H112"/>
      <c r="M112" s="241"/>
    </row>
    <row r="113" spans="1:13" ht="15" x14ac:dyDescent="0.25">
      <c r="A113" s="570"/>
      <c r="B113" s="572"/>
      <c r="C113" s="456">
        <v>900</v>
      </c>
      <c r="D113" s="462" t="s">
        <v>329</v>
      </c>
      <c r="E113" s="241"/>
      <c r="F113" s="463"/>
      <c r="G113" s="463"/>
      <c r="H113"/>
      <c r="M113" s="241"/>
    </row>
    <row r="114" spans="1:13" ht="24.75" customHeight="1" x14ac:dyDescent="0.25">
      <c r="A114" s="578"/>
      <c r="B114" s="580"/>
      <c r="C114" s="456">
        <v>372</v>
      </c>
      <c r="D114" s="462" t="s">
        <v>654</v>
      </c>
      <c r="E114" s="241"/>
      <c r="F114" s="463"/>
      <c r="G114" s="463"/>
      <c r="H114"/>
    </row>
    <row r="115" spans="1:13" ht="24.75" customHeight="1" x14ac:dyDescent="0.25">
      <c r="A115" s="569">
        <v>4216</v>
      </c>
      <c r="B115" s="571" t="s">
        <v>160</v>
      </c>
      <c r="C115" s="456">
        <v>19329</v>
      </c>
      <c r="D115" s="462" t="s">
        <v>857</v>
      </c>
      <c r="E115" s="241"/>
      <c r="F115" s="463"/>
      <c r="G115" s="463"/>
      <c r="H115"/>
    </row>
    <row r="116" spans="1:13" ht="15" x14ac:dyDescent="0.25">
      <c r="A116" s="570"/>
      <c r="B116" s="572"/>
      <c r="C116" s="456">
        <v>68758</v>
      </c>
      <c r="D116" s="462" t="s">
        <v>242</v>
      </c>
      <c r="E116" s="241"/>
      <c r="F116" s="463"/>
      <c r="G116" s="463"/>
      <c r="H116"/>
    </row>
    <row r="117" spans="1:13" ht="24.75" customHeight="1" x14ac:dyDescent="0.25">
      <c r="A117" s="570"/>
      <c r="B117" s="572"/>
      <c r="C117" s="456">
        <v>10000</v>
      </c>
      <c r="D117" s="462" t="s">
        <v>376</v>
      </c>
      <c r="E117" s="241"/>
      <c r="F117" s="463"/>
      <c r="G117" s="463"/>
      <c r="H117"/>
    </row>
    <row r="118" spans="1:13" ht="15" x14ac:dyDescent="0.25">
      <c r="A118" s="570"/>
      <c r="B118" s="572"/>
      <c r="C118" s="456">
        <v>22500</v>
      </c>
      <c r="D118" s="462" t="s">
        <v>375</v>
      </c>
      <c r="E118" s="241"/>
      <c r="F118" s="463"/>
      <c r="G118" s="463"/>
      <c r="H118"/>
    </row>
    <row r="119" spans="1:13" ht="15" x14ac:dyDescent="0.25">
      <c r="A119" s="570"/>
      <c r="B119" s="572"/>
      <c r="C119" s="456">
        <v>130636</v>
      </c>
      <c r="D119" s="462" t="s">
        <v>241</v>
      </c>
      <c r="E119" s="241"/>
      <c r="F119" s="463"/>
      <c r="G119" s="463"/>
      <c r="H119"/>
    </row>
    <row r="120" spans="1:13" ht="15" x14ac:dyDescent="0.25">
      <c r="A120" s="570"/>
      <c r="B120" s="572"/>
      <c r="C120" s="456">
        <v>823084</v>
      </c>
      <c r="D120" s="462" t="s">
        <v>231</v>
      </c>
      <c r="E120" s="241"/>
      <c r="F120" s="463"/>
      <c r="G120" s="463"/>
      <c r="H120"/>
    </row>
    <row r="121" spans="1:13" ht="15" x14ac:dyDescent="0.25">
      <c r="A121" s="570"/>
      <c r="B121" s="572"/>
      <c r="C121" s="456">
        <v>22197</v>
      </c>
      <c r="D121" s="462" t="s">
        <v>195</v>
      </c>
      <c r="E121" s="241"/>
      <c r="F121" s="463"/>
      <c r="G121" s="463"/>
      <c r="H121"/>
    </row>
    <row r="122" spans="1:13" ht="15" x14ac:dyDescent="0.25">
      <c r="A122" s="570"/>
      <c r="B122" s="572"/>
      <c r="C122" s="456">
        <v>68000</v>
      </c>
      <c r="D122" s="462" t="s">
        <v>194</v>
      </c>
      <c r="E122" s="241"/>
      <c r="F122" s="463"/>
      <c r="G122" s="463"/>
      <c r="H122"/>
    </row>
    <row r="123" spans="1:13" ht="24.75" customHeight="1" x14ac:dyDescent="0.25">
      <c r="A123" s="570"/>
      <c r="B123" s="572"/>
      <c r="C123" s="456">
        <v>45000</v>
      </c>
      <c r="D123" s="462" t="s">
        <v>238</v>
      </c>
      <c r="E123" s="241"/>
      <c r="F123" s="463"/>
      <c r="G123" s="463"/>
      <c r="H123"/>
    </row>
    <row r="124" spans="1:13" ht="15" x14ac:dyDescent="0.25">
      <c r="A124" s="570"/>
      <c r="B124" s="572"/>
      <c r="C124" s="456">
        <v>162222</v>
      </c>
      <c r="D124" s="462" t="s">
        <v>230</v>
      </c>
      <c r="E124" s="241"/>
      <c r="F124" s="463"/>
      <c r="G124" s="463"/>
      <c r="H124"/>
    </row>
    <row r="125" spans="1:13" ht="15" x14ac:dyDescent="0.25">
      <c r="A125" s="570"/>
      <c r="B125" s="572"/>
      <c r="C125" s="456">
        <v>31956</v>
      </c>
      <c r="D125" s="462" t="s">
        <v>240</v>
      </c>
      <c r="E125" s="241"/>
      <c r="F125" s="463"/>
      <c r="G125" s="463"/>
      <c r="H125"/>
    </row>
    <row r="126" spans="1:13" ht="15" x14ac:dyDescent="0.25">
      <c r="A126" s="570"/>
      <c r="B126" s="572"/>
      <c r="C126" s="456">
        <v>111570</v>
      </c>
      <c r="D126" s="462" t="s">
        <v>858</v>
      </c>
      <c r="E126" s="241"/>
      <c r="F126" s="463"/>
      <c r="G126" s="463"/>
      <c r="H126"/>
    </row>
    <row r="127" spans="1:13" ht="15" x14ac:dyDescent="0.25">
      <c r="A127" s="570"/>
      <c r="B127" s="572"/>
      <c r="C127" s="456">
        <v>15067</v>
      </c>
      <c r="D127" s="462" t="s">
        <v>226</v>
      </c>
      <c r="E127" s="241"/>
      <c r="F127" s="463"/>
      <c r="G127" s="463"/>
      <c r="H127"/>
    </row>
    <row r="128" spans="1:13" ht="15" x14ac:dyDescent="0.25">
      <c r="A128" s="570"/>
      <c r="B128" s="572"/>
      <c r="C128" s="456">
        <v>80000</v>
      </c>
      <c r="D128" s="462" t="s">
        <v>266</v>
      </c>
      <c r="E128" s="241"/>
      <c r="F128" s="463"/>
      <c r="G128" s="463"/>
      <c r="H128"/>
    </row>
    <row r="129" spans="1:8" ht="15" x14ac:dyDescent="0.25">
      <c r="A129" s="570"/>
      <c r="B129" s="572"/>
      <c r="C129" s="456">
        <v>16660</v>
      </c>
      <c r="D129" s="462" t="s">
        <v>265</v>
      </c>
      <c r="E129" s="241"/>
      <c r="F129" s="463"/>
      <c r="G129" s="463"/>
      <c r="H129"/>
    </row>
    <row r="130" spans="1:8" ht="15" x14ac:dyDescent="0.25">
      <c r="A130" s="570"/>
      <c r="B130" s="572"/>
      <c r="C130" s="456">
        <v>3570</v>
      </c>
      <c r="D130" s="462" t="s">
        <v>234</v>
      </c>
      <c r="E130" s="241"/>
      <c r="F130" s="463"/>
      <c r="G130" s="463"/>
      <c r="H130"/>
    </row>
    <row r="131" spans="1:8" ht="15" x14ac:dyDescent="0.25">
      <c r="A131" s="570"/>
      <c r="B131" s="572"/>
      <c r="C131" s="456">
        <v>2970</v>
      </c>
      <c r="D131" s="462" t="s">
        <v>312</v>
      </c>
      <c r="E131" s="241"/>
      <c r="F131" s="463"/>
      <c r="G131" s="463"/>
      <c r="H131"/>
    </row>
    <row r="132" spans="1:8" ht="15" x14ac:dyDescent="0.25">
      <c r="A132" s="570"/>
      <c r="B132" s="572"/>
      <c r="C132" s="456">
        <v>68000</v>
      </c>
      <c r="D132" s="462" t="s">
        <v>233</v>
      </c>
      <c r="E132" s="241"/>
      <c r="F132" s="463"/>
      <c r="G132" s="463"/>
      <c r="H132"/>
    </row>
    <row r="133" spans="1:8" ht="15" x14ac:dyDescent="0.25">
      <c r="A133" s="570"/>
      <c r="B133" s="572"/>
      <c r="C133" s="456">
        <v>81825</v>
      </c>
      <c r="D133" s="462" t="s">
        <v>229</v>
      </c>
      <c r="E133" s="241"/>
      <c r="F133" s="463"/>
      <c r="G133" s="463"/>
      <c r="H133"/>
    </row>
    <row r="134" spans="1:8" ht="15" x14ac:dyDescent="0.25">
      <c r="A134" s="570"/>
      <c r="B134" s="572"/>
      <c r="C134" s="456">
        <v>57116</v>
      </c>
      <c r="D134" s="472" t="s">
        <v>262</v>
      </c>
      <c r="E134" s="241"/>
      <c r="F134" s="463"/>
      <c r="G134" s="463"/>
      <c r="H134"/>
    </row>
    <row r="135" spans="1:8" ht="15" x14ac:dyDescent="0.25">
      <c r="A135" s="570"/>
      <c r="B135" s="572"/>
      <c r="C135" s="456">
        <v>3043</v>
      </c>
      <c r="D135" s="462" t="s">
        <v>859</v>
      </c>
      <c r="E135" s="241"/>
      <c r="F135" s="463"/>
      <c r="G135" s="463"/>
      <c r="H135"/>
    </row>
    <row r="136" spans="1:8" ht="15" x14ac:dyDescent="0.25">
      <c r="A136" s="570"/>
      <c r="B136" s="572"/>
      <c r="C136" s="456">
        <v>67900</v>
      </c>
      <c r="D136" s="462" t="s">
        <v>268</v>
      </c>
      <c r="E136" s="241"/>
      <c r="F136" s="463"/>
      <c r="G136" s="463"/>
      <c r="H136"/>
    </row>
    <row r="137" spans="1:8" ht="15" x14ac:dyDescent="0.25">
      <c r="A137" s="570"/>
      <c r="B137" s="572"/>
      <c r="C137" s="456">
        <v>82450</v>
      </c>
      <c r="D137" s="462" t="s">
        <v>255</v>
      </c>
      <c r="E137" s="241"/>
      <c r="F137" s="463"/>
      <c r="G137" s="463"/>
      <c r="H137"/>
    </row>
    <row r="138" spans="1:8" ht="15" x14ac:dyDescent="0.25">
      <c r="A138" s="570"/>
      <c r="B138" s="572"/>
      <c r="C138" s="456">
        <v>27676</v>
      </c>
      <c r="D138" s="462" t="s">
        <v>256</v>
      </c>
      <c r="E138" s="241"/>
      <c r="F138" s="463"/>
      <c r="G138" s="463"/>
      <c r="H138"/>
    </row>
    <row r="139" spans="1:8" ht="15" x14ac:dyDescent="0.25">
      <c r="A139" s="570"/>
      <c r="B139" s="572"/>
      <c r="C139" s="456">
        <v>44350</v>
      </c>
      <c r="D139" s="462" t="s">
        <v>359</v>
      </c>
      <c r="E139" s="241"/>
      <c r="F139" s="463"/>
      <c r="G139" s="463"/>
      <c r="H139"/>
    </row>
    <row r="140" spans="1:8" ht="15" x14ac:dyDescent="0.25">
      <c r="A140" s="570"/>
      <c r="B140" s="572"/>
      <c r="C140" s="456">
        <v>37302</v>
      </c>
      <c r="D140" s="462" t="s">
        <v>261</v>
      </c>
      <c r="E140" s="241"/>
      <c r="F140" s="463"/>
      <c r="G140" s="463"/>
      <c r="H140"/>
    </row>
    <row r="141" spans="1:8" ht="15" x14ac:dyDescent="0.25">
      <c r="A141" s="570"/>
      <c r="B141" s="572"/>
      <c r="C141" s="456">
        <v>33829</v>
      </c>
      <c r="D141" s="462" t="s">
        <v>369</v>
      </c>
      <c r="E141" s="241"/>
      <c r="F141" s="463"/>
      <c r="G141" s="463"/>
      <c r="H141"/>
    </row>
    <row r="142" spans="1:8" ht="15" x14ac:dyDescent="0.25">
      <c r="A142" s="570"/>
      <c r="B142" s="572"/>
      <c r="C142" s="456">
        <v>2797</v>
      </c>
      <c r="D142" s="462" t="s">
        <v>860</v>
      </c>
      <c r="E142" s="241"/>
      <c r="F142" s="463"/>
      <c r="G142" s="463"/>
      <c r="H142"/>
    </row>
    <row r="143" spans="1:8" ht="15" x14ac:dyDescent="0.25">
      <c r="A143" s="570"/>
      <c r="B143" s="572"/>
      <c r="C143" s="456">
        <v>3508</v>
      </c>
      <c r="D143" s="462" t="s">
        <v>311</v>
      </c>
      <c r="E143" s="241"/>
      <c r="F143" s="463"/>
      <c r="G143" s="463"/>
      <c r="H143"/>
    </row>
    <row r="144" spans="1:8" ht="15" x14ac:dyDescent="0.25">
      <c r="A144" s="570"/>
      <c r="B144" s="572"/>
      <c r="C144" s="456">
        <v>3102</v>
      </c>
      <c r="D144" s="462" t="s">
        <v>861</v>
      </c>
      <c r="E144" s="241"/>
      <c r="F144" s="463"/>
      <c r="G144" s="463"/>
      <c r="H144"/>
    </row>
    <row r="145" spans="1:8" ht="15" x14ac:dyDescent="0.25">
      <c r="A145" s="570"/>
      <c r="B145" s="572"/>
      <c r="C145" s="456">
        <v>8107</v>
      </c>
      <c r="D145" s="462" t="s">
        <v>370</v>
      </c>
      <c r="E145" s="241"/>
      <c r="F145" s="463"/>
      <c r="G145" s="463"/>
      <c r="H145"/>
    </row>
    <row r="146" spans="1:8" ht="15" x14ac:dyDescent="0.25">
      <c r="A146" s="570"/>
      <c r="B146" s="572"/>
      <c r="C146" s="456">
        <v>7844</v>
      </c>
      <c r="D146" s="462" t="s">
        <v>366</v>
      </c>
      <c r="E146" s="241"/>
      <c r="F146" s="463"/>
      <c r="G146" s="463"/>
      <c r="H146"/>
    </row>
    <row r="147" spans="1:8" ht="15" x14ac:dyDescent="0.25">
      <c r="A147" s="570"/>
      <c r="B147" s="572"/>
      <c r="C147" s="456">
        <v>7681</v>
      </c>
      <c r="D147" s="462" t="s">
        <v>645</v>
      </c>
      <c r="E147" s="241"/>
      <c r="F147" s="463"/>
      <c r="G147" s="463"/>
      <c r="H147"/>
    </row>
    <row r="148" spans="1:8" ht="15" x14ac:dyDescent="0.25">
      <c r="A148" s="570"/>
      <c r="B148" s="572"/>
      <c r="C148" s="456">
        <v>14845</v>
      </c>
      <c r="D148" s="462" t="s">
        <v>354</v>
      </c>
      <c r="E148" s="241"/>
      <c r="F148" s="463"/>
      <c r="G148" s="463"/>
      <c r="H148"/>
    </row>
    <row r="149" spans="1:8" ht="15" x14ac:dyDescent="0.25">
      <c r="A149" s="570"/>
      <c r="B149" s="572"/>
      <c r="C149" s="456">
        <v>18000</v>
      </c>
      <c r="D149" s="462" t="s">
        <v>637</v>
      </c>
      <c r="E149" s="241"/>
      <c r="F149" s="463"/>
      <c r="G149" s="463"/>
      <c r="H149"/>
    </row>
    <row r="150" spans="1:8" ht="15" x14ac:dyDescent="0.25">
      <c r="A150" s="570"/>
      <c r="B150" s="572"/>
      <c r="C150" s="456">
        <v>18900</v>
      </c>
      <c r="D150" s="462" t="s">
        <v>862</v>
      </c>
      <c r="E150" s="241"/>
      <c r="F150" s="463"/>
      <c r="G150" s="463"/>
      <c r="H150"/>
    </row>
    <row r="151" spans="1:8" ht="15" x14ac:dyDescent="0.25">
      <c r="A151" s="570"/>
      <c r="B151" s="572"/>
      <c r="C151" s="456">
        <v>24419</v>
      </c>
      <c r="D151" s="462" t="s">
        <v>863</v>
      </c>
      <c r="E151" s="241"/>
      <c r="F151" s="463"/>
      <c r="G151" s="463"/>
      <c r="H151"/>
    </row>
    <row r="152" spans="1:8" ht="15" x14ac:dyDescent="0.25">
      <c r="A152" s="570"/>
      <c r="B152" s="572"/>
      <c r="C152" s="456">
        <v>17212</v>
      </c>
      <c r="D152" s="462" t="s">
        <v>339</v>
      </c>
      <c r="E152" s="241"/>
      <c r="F152" s="463"/>
      <c r="G152" s="463"/>
      <c r="H152"/>
    </row>
    <row r="153" spans="1:8" ht="15" x14ac:dyDescent="0.25">
      <c r="A153" s="570"/>
      <c r="B153" s="572"/>
      <c r="C153" s="456">
        <v>30000</v>
      </c>
      <c r="D153" s="462" t="s">
        <v>351</v>
      </c>
      <c r="E153" s="241"/>
      <c r="F153" s="463"/>
      <c r="G153" s="463"/>
      <c r="H153"/>
    </row>
    <row r="154" spans="1:8" ht="15" x14ac:dyDescent="0.25">
      <c r="A154" s="570"/>
      <c r="B154" s="572"/>
      <c r="C154" s="456">
        <v>13000</v>
      </c>
      <c r="D154" s="462" t="s">
        <v>337</v>
      </c>
      <c r="E154" s="241"/>
      <c r="F154" s="463"/>
      <c r="G154" s="463"/>
      <c r="H154"/>
    </row>
    <row r="155" spans="1:8" ht="24" customHeight="1" x14ac:dyDescent="0.25">
      <c r="A155" s="570"/>
      <c r="B155" s="572"/>
      <c r="C155" s="456">
        <v>40460</v>
      </c>
      <c r="D155" s="462" t="s">
        <v>632</v>
      </c>
      <c r="E155" s="241"/>
      <c r="F155" s="463"/>
      <c r="G155" s="463"/>
      <c r="H155"/>
    </row>
    <row r="156" spans="1:8" ht="15" x14ac:dyDescent="0.25">
      <c r="A156" s="570"/>
      <c r="B156" s="572"/>
      <c r="C156" s="456">
        <v>2000</v>
      </c>
      <c r="D156" s="462" t="s">
        <v>651</v>
      </c>
      <c r="E156" s="241"/>
      <c r="F156" s="463"/>
      <c r="G156" s="463"/>
      <c r="H156"/>
    </row>
    <row r="157" spans="1:8" ht="15" customHeight="1" x14ac:dyDescent="0.25">
      <c r="A157" s="570"/>
      <c r="B157" s="572"/>
      <c r="C157" s="456">
        <v>143</v>
      </c>
      <c r="D157" s="462" t="s">
        <v>703</v>
      </c>
      <c r="E157" s="241"/>
      <c r="F157" s="463"/>
      <c r="G157" s="463"/>
      <c r="H157"/>
    </row>
    <row r="158" spans="1:8" ht="15" customHeight="1" x14ac:dyDescent="0.25">
      <c r="A158" s="570"/>
      <c r="B158" s="572"/>
      <c r="C158" s="456">
        <v>331</v>
      </c>
      <c r="D158" s="462" t="s">
        <v>707</v>
      </c>
      <c r="E158" s="241"/>
      <c r="F158" s="463"/>
      <c r="G158" s="463"/>
      <c r="H158"/>
    </row>
    <row r="159" spans="1:8" ht="15" customHeight="1" x14ac:dyDescent="0.25">
      <c r="A159" s="570"/>
      <c r="B159" s="572"/>
      <c r="C159" s="456">
        <v>1557</v>
      </c>
      <c r="D159" s="462" t="s">
        <v>706</v>
      </c>
      <c r="E159" s="241"/>
      <c r="F159" s="463"/>
      <c r="G159" s="463"/>
      <c r="H159"/>
    </row>
    <row r="160" spans="1:8" ht="24" customHeight="1" x14ac:dyDescent="0.25">
      <c r="A160" s="570"/>
      <c r="B160" s="572"/>
      <c r="C160" s="456">
        <v>1791</v>
      </c>
      <c r="D160" s="462" t="s">
        <v>866</v>
      </c>
      <c r="E160" s="241"/>
      <c r="F160" s="463"/>
      <c r="G160" s="463"/>
      <c r="H160"/>
    </row>
    <row r="161" spans="1:8" ht="15" customHeight="1" x14ac:dyDescent="0.25">
      <c r="A161" s="570"/>
      <c r="B161" s="572"/>
      <c r="C161" s="456">
        <v>37</v>
      </c>
      <c r="D161" s="462" t="s">
        <v>716</v>
      </c>
      <c r="E161" s="241"/>
      <c r="F161" s="463"/>
      <c r="G161" s="463"/>
      <c r="H161"/>
    </row>
    <row r="162" spans="1:8" ht="15" customHeight="1" x14ac:dyDescent="0.25">
      <c r="A162" s="570"/>
      <c r="B162" s="572"/>
      <c r="C162" s="456">
        <v>739</v>
      </c>
      <c r="D162" s="462" t="s">
        <v>867</v>
      </c>
      <c r="E162" s="241"/>
      <c r="F162" s="463"/>
      <c r="G162" s="463"/>
      <c r="H162"/>
    </row>
    <row r="163" spans="1:8" ht="15" customHeight="1" x14ac:dyDescent="0.25">
      <c r="A163" s="570"/>
      <c r="B163" s="572"/>
      <c r="C163" s="456">
        <v>914</v>
      </c>
      <c r="D163" s="462" t="s">
        <v>710</v>
      </c>
      <c r="E163" s="241"/>
      <c r="F163" s="463"/>
      <c r="G163" s="463"/>
      <c r="H163"/>
    </row>
    <row r="164" spans="1:8" ht="15" customHeight="1" x14ac:dyDescent="0.25">
      <c r="A164" s="570"/>
      <c r="B164" s="572"/>
      <c r="C164" s="456">
        <v>247</v>
      </c>
      <c r="D164" s="462" t="s">
        <v>714</v>
      </c>
      <c r="E164" s="241"/>
      <c r="F164" s="463"/>
      <c r="G164" s="463"/>
      <c r="H164"/>
    </row>
    <row r="165" spans="1:8" ht="15" customHeight="1" x14ac:dyDescent="0.25">
      <c r="A165" s="570"/>
      <c r="B165" s="572"/>
      <c r="C165" s="456">
        <v>246</v>
      </c>
      <c r="D165" s="462" t="s">
        <v>868</v>
      </c>
      <c r="E165" s="241"/>
      <c r="F165" s="463"/>
      <c r="G165" s="463"/>
      <c r="H165"/>
    </row>
    <row r="166" spans="1:8" ht="15" customHeight="1" x14ac:dyDescent="0.25">
      <c r="A166" s="570"/>
      <c r="B166" s="572"/>
      <c r="C166" s="456">
        <v>74</v>
      </c>
      <c r="D166" s="462" t="s">
        <v>712</v>
      </c>
      <c r="E166" s="241"/>
      <c r="F166" s="463"/>
      <c r="G166" s="463"/>
      <c r="H166"/>
    </row>
    <row r="167" spans="1:8" ht="15" customHeight="1" x14ac:dyDescent="0.25">
      <c r="A167" s="570"/>
      <c r="B167" s="572"/>
      <c r="C167" s="456">
        <v>21</v>
      </c>
      <c r="D167" s="462" t="s">
        <v>708</v>
      </c>
      <c r="E167"/>
      <c r="F167"/>
      <c r="G167"/>
      <c r="H167"/>
    </row>
    <row r="168" spans="1:8" ht="15" customHeight="1" x14ac:dyDescent="0.25">
      <c r="A168" s="570"/>
      <c r="B168" s="572"/>
      <c r="C168" s="456">
        <v>78</v>
      </c>
      <c r="D168" s="462" t="s">
        <v>713</v>
      </c>
      <c r="E168"/>
      <c r="F168"/>
      <c r="G168"/>
      <c r="H168"/>
    </row>
    <row r="169" spans="1:8" ht="24" customHeight="1" x14ac:dyDescent="0.25">
      <c r="A169" s="570"/>
      <c r="B169" s="572"/>
      <c r="C169" s="456">
        <v>34774</v>
      </c>
      <c r="D169" s="462" t="s">
        <v>180</v>
      </c>
      <c r="E169"/>
      <c r="F169"/>
      <c r="G169"/>
      <c r="H169"/>
    </row>
    <row r="170" spans="1:8" ht="15" x14ac:dyDescent="0.25">
      <c r="A170" s="465">
        <v>4218</v>
      </c>
      <c r="B170" s="185" t="s">
        <v>864</v>
      </c>
      <c r="C170" s="456">
        <v>22613</v>
      </c>
      <c r="D170" s="462" t="s">
        <v>227</v>
      </c>
      <c r="E170"/>
      <c r="F170"/>
      <c r="G170"/>
      <c r="H170"/>
    </row>
    <row r="171" spans="1:8" ht="15" x14ac:dyDescent="0.25">
      <c r="A171" s="569">
        <v>4221</v>
      </c>
      <c r="B171" s="574" t="s">
        <v>161</v>
      </c>
      <c r="C171" s="456">
        <v>1300</v>
      </c>
      <c r="D171" s="462" t="s">
        <v>243</v>
      </c>
      <c r="E171"/>
      <c r="F171"/>
      <c r="G171"/>
      <c r="H171"/>
    </row>
    <row r="172" spans="1:8" ht="15" x14ac:dyDescent="0.25">
      <c r="A172" s="570"/>
      <c r="B172" s="575"/>
      <c r="C172" s="456">
        <v>2175</v>
      </c>
      <c r="D172" s="462" t="s">
        <v>276</v>
      </c>
      <c r="E172"/>
      <c r="F172"/>
      <c r="G172"/>
      <c r="H172"/>
    </row>
    <row r="173" spans="1:8" ht="35.25" customHeight="1" thickBot="1" x14ac:dyDescent="0.3">
      <c r="A173" s="573"/>
      <c r="B173" s="575"/>
      <c r="C173" s="456">
        <v>7000</v>
      </c>
      <c r="D173" s="462" t="s">
        <v>335</v>
      </c>
      <c r="E173"/>
      <c r="F173"/>
      <c r="G173"/>
      <c r="H173"/>
    </row>
    <row r="174" spans="1:8" s="471" customFormat="1" ht="15.75" customHeight="1" thickTop="1" thickBot="1" x14ac:dyDescent="0.3">
      <c r="A174" s="466" t="s">
        <v>162</v>
      </c>
      <c r="B174" s="467"/>
      <c r="C174" s="468">
        <f>SUM(C65:C173)</f>
        <v>26503022</v>
      </c>
      <c r="D174" s="469"/>
      <c r="E174" s="473"/>
      <c r="F174" s="473"/>
      <c r="G174" s="473"/>
    </row>
    <row r="175" spans="1:8" ht="15.75" thickBot="1" x14ac:dyDescent="0.3">
      <c r="A175" s="235"/>
      <c r="B175" s="250"/>
      <c r="C175" s="251"/>
      <c r="D175" s="238"/>
      <c r="E175"/>
      <c r="F175"/>
      <c r="G175"/>
    </row>
    <row r="176" spans="1:8" s="471" customFormat="1" ht="16.5" customHeight="1" thickBot="1" x14ac:dyDescent="0.3">
      <c r="A176" s="576" t="s">
        <v>163</v>
      </c>
      <c r="B176" s="577"/>
      <c r="C176" s="474">
        <f>SUM(C174,C60,C53,C15)</f>
        <v>40040121</v>
      </c>
      <c r="D176" s="475"/>
      <c r="E176" s="473"/>
      <c r="F176" s="473"/>
      <c r="G176" s="473"/>
    </row>
    <row r="177" spans="1:14" ht="15" x14ac:dyDescent="0.25">
      <c r="A177" s="236"/>
      <c r="B177" s="236"/>
      <c r="C177" s="252"/>
      <c r="D177" s="245"/>
      <c r="E177"/>
      <c r="F177"/>
      <c r="G177"/>
    </row>
    <row r="178" spans="1:14" ht="15" x14ac:dyDescent="0.25">
      <c r="E178"/>
      <c r="F178"/>
      <c r="G178"/>
      <c r="H178" s="178"/>
      <c r="I178" s="178"/>
      <c r="J178" s="178"/>
    </row>
    <row r="179" spans="1:14" ht="24" customHeight="1" x14ac:dyDescent="0.25">
      <c r="E179"/>
      <c r="F179"/>
      <c r="G179"/>
      <c r="H179" s="178"/>
      <c r="I179" s="178"/>
      <c r="J179" s="178"/>
      <c r="K179" s="178"/>
    </row>
    <row r="180" spans="1:14" x14ac:dyDescent="0.15">
      <c r="K180" s="178"/>
      <c r="L180" s="178"/>
    </row>
    <row r="181" spans="1:14" x14ac:dyDescent="0.15">
      <c r="L181" s="178"/>
    </row>
    <row r="183" spans="1:14" ht="24" customHeight="1" x14ac:dyDescent="0.15">
      <c r="M183" s="178"/>
    </row>
    <row r="184" spans="1:14" x14ac:dyDescent="0.15">
      <c r="M184" s="178"/>
    </row>
    <row r="186" spans="1:14" ht="15.75" customHeight="1" x14ac:dyDescent="0.15"/>
    <row r="187" spans="1:14" ht="15.75" customHeight="1" x14ac:dyDescent="0.15">
      <c r="N187" s="178"/>
    </row>
    <row r="188" spans="1:14" s="178" customFormat="1" ht="16.5" customHeight="1" x14ac:dyDescent="0.15">
      <c r="A188" s="204"/>
      <c r="B188" s="198"/>
      <c r="C188" s="203"/>
      <c r="D188" s="180"/>
      <c r="E188" s="197"/>
      <c r="F188" s="198"/>
      <c r="G188" s="198"/>
      <c r="H188" s="198"/>
      <c r="I188" s="198"/>
      <c r="J188" s="198"/>
      <c r="K188" s="198"/>
      <c r="L188" s="198"/>
      <c r="M188" s="198"/>
    </row>
    <row r="189" spans="1:14" s="178" customFormat="1" ht="15.75" customHeight="1" x14ac:dyDescent="0.15">
      <c r="A189" s="204"/>
      <c r="B189" s="198"/>
      <c r="C189" s="203"/>
      <c r="D189" s="180"/>
      <c r="E189" s="197"/>
      <c r="F189" s="198"/>
      <c r="G189" s="198"/>
      <c r="H189" s="198"/>
      <c r="I189" s="198"/>
      <c r="J189" s="198"/>
      <c r="K189" s="198"/>
      <c r="L189" s="198"/>
      <c r="M189" s="198"/>
      <c r="N189" s="198"/>
    </row>
  </sheetData>
  <mergeCells count="30">
    <mergeCell ref="A28:A31"/>
    <mergeCell ref="B28:B31"/>
    <mergeCell ref="A1:D1"/>
    <mergeCell ref="A20:A23"/>
    <mergeCell ref="B20:B23"/>
    <mergeCell ref="A25:A27"/>
    <mergeCell ref="B25:B27"/>
    <mergeCell ref="A35:A36"/>
    <mergeCell ref="B35:B36"/>
    <mergeCell ref="A39:A43"/>
    <mergeCell ref="B39:B43"/>
    <mergeCell ref="A45:A46"/>
    <mergeCell ref="B45:B46"/>
    <mergeCell ref="A49:A52"/>
    <mergeCell ref="B49:B52"/>
    <mergeCell ref="A67:A80"/>
    <mergeCell ref="B67:B80"/>
    <mergeCell ref="A82:A83"/>
    <mergeCell ref="B82:B83"/>
    <mergeCell ref="A85:A86"/>
    <mergeCell ref="B85:B86"/>
    <mergeCell ref="A87:A91"/>
    <mergeCell ref="B87:B91"/>
    <mergeCell ref="A92:A114"/>
    <mergeCell ref="B92:B114"/>
    <mergeCell ref="A115:A169"/>
    <mergeCell ref="B115:B169"/>
    <mergeCell ref="A171:A173"/>
    <mergeCell ref="B171:B173"/>
    <mergeCell ref="A176:B176"/>
  </mergeCells>
  <pageMargins left="0.39370078740157483" right="0.39370078740157483" top="0.98425196850393704" bottom="0.39370078740157483" header="0.51181102362204722" footer="0.11811023622047245"/>
  <pageSetup paperSize="9" scale="93" firstPageNumber="26" fitToHeight="0" orientation="portrait" useFirstPageNumber="1" r:id="rId1"/>
  <headerFooter scaleWithDoc="0">
    <oddHeader>&amp;L&amp;"Tahoma,Kurzíva"&amp;9Návrh rozpočtu na rok 2026
Příloha č. 9&amp;R&amp;"Tahoma,Kurzíva"&amp;9Přehled příjmů</oddHeader>
    <oddFooter>&amp;C&amp;"Tahoma,Obyčejné"&amp;10&amp;P</oddFooter>
  </headerFooter>
  <rowBreaks count="4" manualBreakCount="4">
    <brk id="27" max="3" man="1"/>
    <brk id="51" max="3" man="1"/>
    <brk id="89" max="3" man="1"/>
    <brk id="134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5"/>
  </sheetPr>
  <dimension ref="A2:AA32"/>
  <sheetViews>
    <sheetView workbookViewId="0">
      <selection activeCell="N32" sqref="N32"/>
    </sheetView>
  </sheetViews>
  <sheetFormatPr defaultColWidth="10.28515625" defaultRowHeight="15.75" outlineLevelRow="1" x14ac:dyDescent="0.25"/>
  <cols>
    <col min="1" max="1" width="21" style="44" customWidth="1"/>
    <col min="2" max="3" width="10.28515625" style="45" hidden="1" customWidth="1"/>
    <col min="4" max="4" width="11.28515625" style="45" hidden="1" customWidth="1"/>
    <col min="5" max="5" width="13.28515625" style="45" hidden="1" customWidth="1"/>
    <col min="6" max="6" width="12.7109375" style="45" hidden="1" customWidth="1"/>
    <col min="7" max="8" width="11.28515625" style="45" hidden="1" customWidth="1"/>
    <col min="9" max="10" width="11" style="44" hidden="1" customWidth="1"/>
    <col min="11" max="11" width="11.7109375" style="44" hidden="1" customWidth="1"/>
    <col min="12" max="12" width="12.5703125" style="44" hidden="1" customWidth="1"/>
    <col min="13" max="17" width="12.5703125" style="44" customWidth="1"/>
    <col min="18" max="18" width="14.28515625" style="44" bestFit="1" customWidth="1"/>
    <col min="19" max="20" width="12.5703125" style="44" customWidth="1"/>
    <col min="21" max="27" width="13" style="44" customWidth="1"/>
    <col min="28" max="16384" width="10.28515625" style="44"/>
  </cols>
  <sheetData>
    <row r="2" spans="1:27" x14ac:dyDescent="0.25">
      <c r="A2" s="56" t="s">
        <v>87</v>
      </c>
    </row>
    <row r="3" spans="1:27" s="56" customFormat="1" ht="23.25" customHeight="1" x14ac:dyDescent="0.25">
      <c r="A3" s="61"/>
      <c r="B3" s="63">
        <v>2001</v>
      </c>
      <c r="C3" s="63">
        <v>2002</v>
      </c>
      <c r="D3" s="63">
        <v>2003</v>
      </c>
      <c r="E3" s="63" t="s">
        <v>84</v>
      </c>
      <c r="F3" s="63" t="s">
        <v>83</v>
      </c>
      <c r="G3" s="63"/>
      <c r="H3" s="63"/>
      <c r="I3" s="61"/>
    </row>
    <row r="4" spans="1:27" ht="23.25" customHeight="1" x14ac:dyDescent="0.25">
      <c r="A4" s="61" t="s">
        <v>67</v>
      </c>
      <c r="B4" s="59">
        <v>84275</v>
      </c>
      <c r="C4" s="59">
        <v>3999376</v>
      </c>
      <c r="D4" s="59">
        <v>6078276</v>
      </c>
      <c r="E4" s="59">
        <v>2912785</v>
      </c>
      <c r="F4" s="59">
        <v>3466158</v>
      </c>
      <c r="G4" s="59"/>
      <c r="H4" s="59"/>
      <c r="I4" s="57"/>
    </row>
    <row r="5" spans="1:27" ht="23.25" customHeight="1" x14ac:dyDescent="0.25">
      <c r="A5" s="61" t="s">
        <v>68</v>
      </c>
      <c r="B5" s="59">
        <v>84275</v>
      </c>
      <c r="C5" s="59">
        <v>3999376</v>
      </c>
      <c r="D5" s="59">
        <v>6078276</v>
      </c>
      <c r="E5" s="59"/>
      <c r="F5" s="59"/>
      <c r="G5" s="59"/>
      <c r="H5" s="59"/>
      <c r="I5" s="57"/>
    </row>
    <row r="6" spans="1:27" x14ac:dyDescent="0.25">
      <c r="O6" s="44" t="s">
        <v>86</v>
      </c>
      <c r="Q6" s="44" t="s">
        <v>85</v>
      </c>
    </row>
    <row r="8" spans="1:27" ht="20.25" customHeight="1" x14ac:dyDescent="0.25">
      <c r="A8" s="61"/>
      <c r="B8" s="63">
        <v>2001</v>
      </c>
      <c r="C8" s="63">
        <v>2002</v>
      </c>
      <c r="D8" s="63">
        <v>2003</v>
      </c>
      <c r="E8" s="63" t="s">
        <v>84</v>
      </c>
      <c r="F8" s="63" t="s">
        <v>83</v>
      </c>
      <c r="G8" s="63">
        <v>2006</v>
      </c>
      <c r="H8" s="63" t="s">
        <v>82</v>
      </c>
      <c r="I8" s="63">
        <v>2008</v>
      </c>
      <c r="J8" s="63">
        <v>2009</v>
      </c>
      <c r="K8" s="63" t="s">
        <v>81</v>
      </c>
      <c r="L8" s="63" t="s">
        <v>80</v>
      </c>
      <c r="M8" s="63" t="s">
        <v>79</v>
      </c>
      <c r="N8" s="63" t="s">
        <v>78</v>
      </c>
      <c r="O8" s="63" t="s">
        <v>77</v>
      </c>
      <c r="P8" s="63" t="s">
        <v>76</v>
      </c>
      <c r="Q8" s="63" t="s">
        <v>75</v>
      </c>
      <c r="R8" s="63" t="s">
        <v>74</v>
      </c>
      <c r="S8" s="63" t="s">
        <v>73</v>
      </c>
      <c r="T8" s="63" t="s">
        <v>35</v>
      </c>
      <c r="U8" s="63" t="s">
        <v>47</v>
      </c>
      <c r="V8" s="63" t="s">
        <v>185</v>
      </c>
      <c r="W8" s="63" t="s">
        <v>201</v>
      </c>
      <c r="X8" s="63" t="s">
        <v>168</v>
      </c>
      <c r="Y8" s="63" t="s">
        <v>179</v>
      </c>
      <c r="Z8" s="63" t="s">
        <v>193</v>
      </c>
      <c r="AA8" s="63" t="s">
        <v>225</v>
      </c>
    </row>
    <row r="9" spans="1:27" ht="20.25" customHeight="1" x14ac:dyDescent="0.25">
      <c r="A9" s="61" t="s">
        <v>63</v>
      </c>
      <c r="B9" s="59">
        <v>84275</v>
      </c>
      <c r="C9" s="59">
        <v>3999376</v>
      </c>
      <c r="D9" s="59">
        <v>6078276</v>
      </c>
      <c r="E9" s="59">
        <v>2912785</v>
      </c>
      <c r="F9" s="59">
        <v>3466158</v>
      </c>
      <c r="G9" s="59">
        <v>5192836</v>
      </c>
      <c r="H9" s="59">
        <v>5317944</v>
      </c>
      <c r="I9" s="57">
        <v>7592570</v>
      </c>
      <c r="J9" s="57">
        <v>7540749</v>
      </c>
      <c r="K9" s="57">
        <v>7428164</v>
      </c>
      <c r="L9" s="57">
        <v>8304059</v>
      </c>
      <c r="M9" s="62">
        <v>9019403</v>
      </c>
      <c r="N9" s="62">
        <v>7609322</v>
      </c>
      <c r="O9" s="62">
        <v>8278538</v>
      </c>
      <c r="P9" s="62">
        <v>9696615</v>
      </c>
      <c r="Q9" s="62">
        <v>8053332</v>
      </c>
      <c r="R9" s="62">
        <v>7886430</v>
      </c>
      <c r="S9" s="62">
        <v>9352498</v>
      </c>
      <c r="T9" s="62">
        <v>10284570</v>
      </c>
      <c r="U9" s="62">
        <v>10787896</v>
      </c>
      <c r="V9" s="62">
        <v>9863084</v>
      </c>
      <c r="W9" s="62">
        <v>11993157</v>
      </c>
      <c r="X9" s="62">
        <v>14892238</v>
      </c>
      <c r="Y9" s="62">
        <v>15502013</v>
      </c>
      <c r="Z9" s="62">
        <v>17029618</v>
      </c>
      <c r="AA9" s="62">
        <f>42922963-AA10</f>
        <v>19832105</v>
      </c>
    </row>
    <row r="10" spans="1:27" ht="20.25" customHeight="1" x14ac:dyDescent="0.25">
      <c r="A10" s="61" t="s">
        <v>283</v>
      </c>
      <c r="B10" s="59"/>
      <c r="C10" s="59"/>
      <c r="D10" s="59"/>
      <c r="E10" s="59"/>
      <c r="F10" s="59"/>
      <c r="G10" s="59"/>
      <c r="H10" s="59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>
        <v>25692457</v>
      </c>
      <c r="AA10" s="57">
        <v>23090858</v>
      </c>
    </row>
    <row r="11" spans="1:27" ht="20.25" customHeight="1" x14ac:dyDescent="0.25">
      <c r="A11" s="61" t="s">
        <v>62</v>
      </c>
      <c r="B11" s="59">
        <v>1725409</v>
      </c>
      <c r="C11" s="59">
        <v>359422</v>
      </c>
      <c r="D11" s="59">
        <v>5867132</v>
      </c>
      <c r="E11" s="59">
        <f>12367232-2912785</f>
        <v>9454447</v>
      </c>
      <c r="F11" s="59">
        <v>10982426.800000001</v>
      </c>
      <c r="G11" s="59">
        <v>11172923.619999999</v>
      </c>
      <c r="H11" s="59">
        <v>10466523.800000001</v>
      </c>
      <c r="I11" s="57">
        <v>10151456.390000001</v>
      </c>
      <c r="J11" s="57">
        <v>11166878</v>
      </c>
      <c r="K11" s="57">
        <v>10908903</v>
      </c>
      <c r="L11" s="57">
        <v>10288015</v>
      </c>
      <c r="M11" s="57">
        <v>9686464</v>
      </c>
      <c r="N11" s="57">
        <v>10919480</v>
      </c>
      <c r="O11" s="57">
        <v>11432941</v>
      </c>
      <c r="P11" s="57">
        <v>12535240</v>
      </c>
      <c r="Q11" s="57">
        <v>12351887</v>
      </c>
      <c r="R11" s="57">
        <v>14595144</v>
      </c>
      <c r="S11" s="57">
        <v>16794678</v>
      </c>
      <c r="T11" s="57">
        <v>19321422</v>
      </c>
      <c r="U11" s="57">
        <v>21851874</v>
      </c>
      <c r="V11" s="57">
        <v>25796612</v>
      </c>
      <c r="W11" s="57">
        <v>27157982</v>
      </c>
      <c r="X11" s="57">
        <v>29752930</v>
      </c>
      <c r="Y11" s="57">
        <f>46094108-Y9</f>
        <v>30592095</v>
      </c>
      <c r="Z11" s="133">
        <f>46811783-Z10-Z9</f>
        <v>4089708</v>
      </c>
      <c r="AA11" s="176"/>
    </row>
    <row r="12" spans="1:27" x14ac:dyDescent="0.25">
      <c r="A12" s="60" t="s">
        <v>72</v>
      </c>
      <c r="B12" s="59"/>
      <c r="C12" s="59"/>
      <c r="D12" s="59"/>
      <c r="E12" s="59"/>
      <c r="F12" s="59"/>
      <c r="G12" s="59"/>
      <c r="H12" s="58"/>
      <c r="I12" s="58"/>
      <c r="J12" s="58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176"/>
      <c r="AA12" s="258">
        <f>SUM(N16:Q16)</f>
        <v>3096913</v>
      </c>
    </row>
    <row r="13" spans="1:27" x14ac:dyDescent="0.25">
      <c r="A13" s="56" t="s">
        <v>71</v>
      </c>
    </row>
    <row r="14" spans="1:27" x14ac:dyDescent="0.25">
      <c r="Z14" s="44">
        <f>SUM(Z9:Z12)</f>
        <v>46811783</v>
      </c>
      <c r="AA14" s="44">
        <f>SUM(AA9:AA12)</f>
        <v>46019876</v>
      </c>
    </row>
    <row r="15" spans="1:27" x14ac:dyDescent="0.25">
      <c r="H15" s="55">
        <f>H9+H11</f>
        <v>15784467.800000001</v>
      </c>
      <c r="I15" s="55">
        <f>I9+I11</f>
        <v>17744026.390000001</v>
      </c>
      <c r="J15" s="55"/>
      <c r="K15" s="54"/>
      <c r="M15" s="53" t="s">
        <v>70</v>
      </c>
      <c r="N15" s="44" t="s">
        <v>69</v>
      </c>
    </row>
    <row r="16" spans="1:27" x14ac:dyDescent="0.25">
      <c r="N16" s="432">
        <v>2566327</v>
      </c>
      <c r="O16" s="162">
        <v>167683</v>
      </c>
      <c r="P16" s="162">
        <v>0</v>
      </c>
      <c r="Q16" s="162">
        <f>186972+175931</f>
        <v>362903</v>
      </c>
    </row>
    <row r="17" spans="1:8" ht="22.5" hidden="1" customHeight="1" outlineLevel="1" x14ac:dyDescent="0.25">
      <c r="A17" s="51" t="s">
        <v>66</v>
      </c>
      <c r="B17" s="46"/>
      <c r="C17" s="46"/>
      <c r="D17" s="46"/>
      <c r="E17" s="46"/>
      <c r="F17" s="46"/>
      <c r="G17" s="46"/>
      <c r="H17" s="46"/>
    </row>
    <row r="18" spans="1:8" ht="22.5" hidden="1" customHeight="1" outlineLevel="1" x14ac:dyDescent="0.25">
      <c r="A18" s="52"/>
      <c r="B18" s="50">
        <v>2001</v>
      </c>
      <c r="C18" s="50">
        <v>2002</v>
      </c>
      <c r="D18" s="50">
        <v>2003</v>
      </c>
      <c r="E18" s="50" t="s">
        <v>65</v>
      </c>
      <c r="F18" s="50" t="s">
        <v>64</v>
      </c>
      <c r="G18" s="50"/>
      <c r="H18" s="50"/>
    </row>
    <row r="19" spans="1:8" ht="21.75" hidden="1" customHeight="1" outlineLevel="1" x14ac:dyDescent="0.25">
      <c r="A19" s="49" t="s">
        <v>68</v>
      </c>
      <c r="B19" s="48">
        <v>1809684</v>
      </c>
      <c r="C19" s="48">
        <v>4349169</v>
      </c>
      <c r="D19" s="48">
        <v>10942261</v>
      </c>
      <c r="E19" s="48">
        <v>2908920</v>
      </c>
      <c r="F19" s="48">
        <v>4223860</v>
      </c>
      <c r="G19" s="48"/>
      <c r="H19" s="48"/>
    </row>
    <row r="20" spans="1:8" ht="21.75" hidden="1" customHeight="1" outlineLevel="1" x14ac:dyDescent="0.25">
      <c r="A20" s="49" t="s">
        <v>67</v>
      </c>
      <c r="B20" s="48">
        <v>1809684</v>
      </c>
      <c r="C20" s="48">
        <v>4358798</v>
      </c>
      <c r="D20" s="48">
        <v>11025324</v>
      </c>
      <c r="E20" s="48">
        <v>2908920</v>
      </c>
      <c r="F20" s="48">
        <v>4223860</v>
      </c>
      <c r="G20" s="48"/>
      <c r="H20" s="48"/>
    </row>
    <row r="21" spans="1:8" hidden="1" outlineLevel="1" x14ac:dyDescent="0.25">
      <c r="A21" s="51"/>
      <c r="B21" s="46"/>
      <c r="C21" s="46">
        <f>C19-C20</f>
        <v>-9629</v>
      </c>
      <c r="D21" s="46">
        <f>D19-D20</f>
        <v>-83063</v>
      </c>
      <c r="E21" s="46"/>
      <c r="F21" s="46"/>
      <c r="G21" s="46"/>
      <c r="H21" s="46"/>
    </row>
    <row r="22" spans="1:8" hidden="1" outlineLevel="1" x14ac:dyDescent="0.25">
      <c r="A22" s="51"/>
      <c r="B22" s="46"/>
      <c r="C22" s="46"/>
      <c r="D22" s="46"/>
      <c r="E22" s="46"/>
      <c r="F22" s="46"/>
      <c r="G22" s="46"/>
      <c r="H22" s="46"/>
    </row>
    <row r="23" spans="1:8" ht="24.75" hidden="1" customHeight="1" outlineLevel="1" x14ac:dyDescent="0.25">
      <c r="A23" s="49"/>
      <c r="B23" s="50">
        <v>2001</v>
      </c>
      <c r="C23" s="50">
        <v>2002</v>
      </c>
      <c r="D23" s="50">
        <v>2003</v>
      </c>
      <c r="E23" s="50" t="s">
        <v>65</v>
      </c>
      <c r="F23" s="50" t="s">
        <v>64</v>
      </c>
      <c r="G23" s="50"/>
      <c r="H23" s="50"/>
    </row>
    <row r="24" spans="1:8" ht="24.75" hidden="1" customHeight="1" outlineLevel="1" x14ac:dyDescent="0.25">
      <c r="A24" s="49" t="s">
        <v>63</v>
      </c>
      <c r="B24" s="48">
        <v>84275</v>
      </c>
      <c r="C24" s="48">
        <v>3999376</v>
      </c>
      <c r="D24" s="48">
        <v>6078276</v>
      </c>
      <c r="E24" s="48">
        <v>2911420</v>
      </c>
      <c r="F24" s="48">
        <v>4226360</v>
      </c>
      <c r="G24" s="48"/>
      <c r="H24" s="48"/>
    </row>
    <row r="25" spans="1:8" ht="24.75" hidden="1" customHeight="1" outlineLevel="1" x14ac:dyDescent="0.25">
      <c r="A25" s="49" t="s">
        <v>66</v>
      </c>
      <c r="B25" s="48">
        <v>1809684</v>
      </c>
      <c r="C25" s="48">
        <v>4358798</v>
      </c>
      <c r="D25" s="48">
        <v>11055594</v>
      </c>
      <c r="E25" s="48">
        <v>8367041</v>
      </c>
      <c r="F25" s="48">
        <v>7528049</v>
      </c>
      <c r="G25" s="48"/>
      <c r="H25" s="48"/>
    </row>
    <row r="26" spans="1:8" ht="21" hidden="1" customHeight="1" outlineLevel="1" x14ac:dyDescent="0.25">
      <c r="A26" s="49" t="s">
        <v>62</v>
      </c>
      <c r="B26" s="48">
        <f>B25-B24</f>
        <v>1725409</v>
      </c>
      <c r="C26" s="48">
        <f>C25-C24</f>
        <v>359422</v>
      </c>
      <c r="D26" s="48">
        <f>D25-D24</f>
        <v>4977318</v>
      </c>
      <c r="E26" s="48">
        <v>8367041</v>
      </c>
      <c r="F26" s="48">
        <v>7528049</v>
      </c>
      <c r="G26" s="48"/>
      <c r="H26" s="48"/>
    </row>
    <row r="27" spans="1:8" hidden="1" outlineLevel="1" x14ac:dyDescent="0.25">
      <c r="A27" s="51"/>
      <c r="B27" s="46"/>
      <c r="C27" s="46"/>
      <c r="D27" s="46"/>
      <c r="E27" s="46"/>
      <c r="F27" s="46"/>
      <c r="G27" s="46"/>
      <c r="H27" s="46"/>
    </row>
    <row r="28" spans="1:8" ht="25.5" hidden="1" customHeight="1" outlineLevel="1" x14ac:dyDescent="0.25">
      <c r="A28" s="49"/>
      <c r="B28" s="50">
        <v>2001</v>
      </c>
      <c r="C28" s="50">
        <v>2002</v>
      </c>
      <c r="D28" s="50">
        <v>2003</v>
      </c>
      <c r="E28" s="50" t="s">
        <v>65</v>
      </c>
      <c r="F28" s="50" t="s">
        <v>64</v>
      </c>
      <c r="G28" s="50"/>
      <c r="H28" s="50"/>
    </row>
    <row r="29" spans="1:8" ht="21" hidden="1" customHeight="1" outlineLevel="1" x14ac:dyDescent="0.25">
      <c r="A29" s="49" t="s">
        <v>63</v>
      </c>
      <c r="B29" s="48">
        <v>84275</v>
      </c>
      <c r="C29" s="48">
        <v>3999376</v>
      </c>
      <c r="D29" s="48">
        <v>6078276</v>
      </c>
      <c r="E29" s="48">
        <v>2911420</v>
      </c>
      <c r="F29" s="48">
        <v>4226360</v>
      </c>
      <c r="G29" s="48"/>
      <c r="H29" s="48"/>
    </row>
    <row r="30" spans="1:8" ht="23.25" hidden="1" customHeight="1" outlineLevel="1" x14ac:dyDescent="0.25">
      <c r="A30" s="49" t="s">
        <v>62</v>
      </c>
      <c r="B30" s="48">
        <v>1725409</v>
      </c>
      <c r="C30" s="48">
        <v>359422</v>
      </c>
      <c r="D30" s="48">
        <v>4977318</v>
      </c>
      <c r="E30" s="48">
        <v>8367041</v>
      </c>
      <c r="F30" s="48">
        <v>7528049</v>
      </c>
      <c r="G30" s="48"/>
      <c r="H30" s="48"/>
    </row>
    <row r="31" spans="1:8" hidden="1" outlineLevel="1" x14ac:dyDescent="0.25">
      <c r="A31" s="47" t="s">
        <v>61</v>
      </c>
      <c r="B31" s="46"/>
      <c r="C31" s="46"/>
      <c r="D31" s="46"/>
      <c r="E31" s="46"/>
      <c r="F31" s="46"/>
      <c r="G31" s="46"/>
      <c r="H31" s="46"/>
    </row>
    <row r="32" spans="1:8" collapsed="1" x14ac:dyDescent="0.25"/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Y17"/>
  <sheetViews>
    <sheetView zoomScale="85" workbookViewId="0">
      <selection activeCell="Y19" sqref="Y19"/>
    </sheetView>
  </sheetViews>
  <sheetFormatPr defaultColWidth="10.28515625" defaultRowHeight="15.75" x14ac:dyDescent="0.25"/>
  <cols>
    <col min="1" max="1" width="25.28515625" style="64" customWidth="1"/>
    <col min="2" max="2" width="11.42578125" style="64" hidden="1" customWidth="1"/>
    <col min="3" max="3" width="14.28515625" style="64" hidden="1" customWidth="1"/>
    <col min="4" max="4" width="13.42578125" style="64" hidden="1" customWidth="1"/>
    <col min="5" max="5" width="12.7109375" style="64" hidden="1" customWidth="1"/>
    <col min="6" max="6" width="13.28515625" style="64" hidden="1" customWidth="1"/>
    <col min="7" max="7" width="13" style="64" hidden="1" customWidth="1"/>
    <col min="8" max="8" width="12.7109375" style="64" hidden="1" customWidth="1"/>
    <col min="9" max="10" width="15" style="64" hidden="1" customWidth="1"/>
    <col min="11" max="15" width="14.42578125" style="64" hidden="1" customWidth="1"/>
    <col min="16" max="17" width="14.42578125" style="64" customWidth="1"/>
    <col min="18" max="25" width="14.7109375" style="64" customWidth="1"/>
    <col min="26" max="16384" width="10.28515625" style="64"/>
  </cols>
  <sheetData>
    <row r="1" spans="1:25" x14ac:dyDescent="0.25">
      <c r="A1" s="599" t="s">
        <v>87</v>
      </c>
      <c r="B1" s="599"/>
      <c r="C1" s="599"/>
      <c r="D1" s="599"/>
      <c r="E1" s="599"/>
      <c r="F1" s="599"/>
    </row>
    <row r="2" spans="1:25" ht="22.5" customHeight="1" x14ac:dyDescent="0.25">
      <c r="A2" s="84"/>
      <c r="B2" s="83">
        <v>2001</v>
      </c>
      <c r="C2" s="83">
        <v>2002</v>
      </c>
      <c r="D2" s="83">
        <v>2003</v>
      </c>
      <c r="E2" s="83">
        <v>2004</v>
      </c>
      <c r="F2" s="83">
        <v>2005</v>
      </c>
      <c r="G2" s="83">
        <v>2006</v>
      </c>
      <c r="H2" s="83">
        <v>2007</v>
      </c>
      <c r="I2" s="75">
        <v>2008</v>
      </c>
      <c r="J2" s="74">
        <v>2009</v>
      </c>
      <c r="K2" s="74">
        <v>2010</v>
      </c>
      <c r="L2" s="74">
        <v>2011</v>
      </c>
      <c r="M2" s="74">
        <v>2012</v>
      </c>
      <c r="N2" s="74">
        <v>2013</v>
      </c>
      <c r="O2" s="74">
        <v>2014</v>
      </c>
      <c r="P2" s="74">
        <v>2015</v>
      </c>
      <c r="Q2" s="74">
        <v>2016</v>
      </c>
      <c r="R2" s="74">
        <v>2017</v>
      </c>
      <c r="S2" s="74">
        <v>2018</v>
      </c>
      <c r="T2" s="74">
        <v>2019</v>
      </c>
      <c r="U2" s="74">
        <v>2020</v>
      </c>
      <c r="V2" s="74">
        <v>2021</v>
      </c>
      <c r="W2" s="74">
        <v>2022</v>
      </c>
      <c r="X2" s="74">
        <v>2023</v>
      </c>
      <c r="Y2" s="74">
        <v>2024</v>
      </c>
    </row>
    <row r="3" spans="1:25" ht="22.5" customHeight="1" x14ac:dyDescent="0.25">
      <c r="A3" s="82" t="s">
        <v>92</v>
      </c>
      <c r="B3" s="81">
        <v>84275</v>
      </c>
      <c r="C3" s="80">
        <v>3960026</v>
      </c>
      <c r="D3" s="80">
        <v>5976481</v>
      </c>
      <c r="E3" s="80">
        <v>2622083</v>
      </c>
      <c r="F3" s="80">
        <v>2804755</v>
      </c>
      <c r="G3" s="80">
        <v>3835304</v>
      </c>
      <c r="H3" s="80">
        <v>3597607</v>
      </c>
      <c r="I3" s="57">
        <v>4148674</v>
      </c>
      <c r="J3" s="62">
        <v>4386633</v>
      </c>
      <c r="K3" s="62">
        <v>4426857</v>
      </c>
      <c r="L3" s="62">
        <v>4548788</v>
      </c>
      <c r="M3" s="62">
        <v>4787612</v>
      </c>
      <c r="N3" s="62">
        <v>4674368</v>
      </c>
      <c r="O3" s="62">
        <v>4749050</v>
      </c>
      <c r="P3" s="62">
        <v>5225653</v>
      </c>
      <c r="Q3" s="62">
        <v>5123867</v>
      </c>
      <c r="R3" s="62">
        <v>5704252</v>
      </c>
      <c r="S3" s="62">
        <v>6456472</v>
      </c>
      <c r="T3" s="62">
        <v>6996283</v>
      </c>
      <c r="U3" s="62">
        <v>7490726</v>
      </c>
      <c r="V3" s="62">
        <v>7002032</v>
      </c>
      <c r="W3" s="62">
        <v>7846903</v>
      </c>
      <c r="X3" s="62">
        <v>9973858</v>
      </c>
      <c r="Y3" s="207">
        <v>34408612</v>
      </c>
    </row>
    <row r="4" spans="1:25" ht="22.5" customHeight="1" x14ac:dyDescent="0.25">
      <c r="A4" s="82" t="s">
        <v>91</v>
      </c>
      <c r="B4" s="81">
        <v>0</v>
      </c>
      <c r="C4" s="80">
        <v>39350</v>
      </c>
      <c r="D4" s="80">
        <v>101795</v>
      </c>
      <c r="E4" s="80">
        <v>290702</v>
      </c>
      <c r="F4" s="80">
        <v>661403</v>
      </c>
      <c r="G4" s="80">
        <v>1357532</v>
      </c>
      <c r="H4" s="80">
        <v>1720337</v>
      </c>
      <c r="I4" s="57">
        <v>3443896</v>
      </c>
      <c r="J4" s="62">
        <v>3154116</v>
      </c>
      <c r="K4" s="62">
        <v>3001307</v>
      </c>
      <c r="L4" s="62">
        <v>3755271</v>
      </c>
      <c r="M4" s="62">
        <v>4231791</v>
      </c>
      <c r="N4" s="62">
        <v>2934954</v>
      </c>
      <c r="O4" s="62">
        <v>3529488</v>
      </c>
      <c r="P4" s="62">
        <v>4470962</v>
      </c>
      <c r="Q4" s="62">
        <v>1689119</v>
      </c>
      <c r="R4" s="62">
        <v>2182178</v>
      </c>
      <c r="S4" s="62">
        <v>2896026</v>
      </c>
      <c r="T4" s="62">
        <v>3288287</v>
      </c>
      <c r="U4" s="62">
        <v>3297170</v>
      </c>
      <c r="V4" s="62">
        <v>2861052</v>
      </c>
      <c r="W4" s="62">
        <v>4146254</v>
      </c>
      <c r="X4" s="62">
        <v>4918380</v>
      </c>
      <c r="Y4" s="62">
        <v>5072341</v>
      </c>
    </row>
    <row r="5" spans="1:25" ht="22.5" customHeight="1" x14ac:dyDescent="0.25">
      <c r="A5" s="79" t="s">
        <v>90</v>
      </c>
      <c r="B5" s="78">
        <f t="shared" ref="B5:S5" si="0">SUM(B3:B4)</f>
        <v>84275</v>
      </c>
      <c r="C5" s="78">
        <f t="shared" si="0"/>
        <v>3999376</v>
      </c>
      <c r="D5" s="78">
        <f t="shared" si="0"/>
        <v>6078276</v>
      </c>
      <c r="E5" s="78">
        <f t="shared" si="0"/>
        <v>2912785</v>
      </c>
      <c r="F5" s="78">
        <f t="shared" si="0"/>
        <v>3466158</v>
      </c>
      <c r="G5" s="78">
        <f t="shared" si="0"/>
        <v>5192836</v>
      </c>
      <c r="H5" s="78">
        <f t="shared" si="0"/>
        <v>5317944</v>
      </c>
      <c r="I5" s="66">
        <f t="shared" si="0"/>
        <v>7592570</v>
      </c>
      <c r="J5" s="65">
        <f t="shared" si="0"/>
        <v>7540749</v>
      </c>
      <c r="K5" s="65">
        <f t="shared" si="0"/>
        <v>7428164</v>
      </c>
      <c r="L5" s="65">
        <f t="shared" si="0"/>
        <v>8304059</v>
      </c>
      <c r="M5" s="65">
        <f t="shared" si="0"/>
        <v>9019403</v>
      </c>
      <c r="N5" s="65">
        <f t="shared" si="0"/>
        <v>7609322</v>
      </c>
      <c r="O5" s="65">
        <f t="shared" si="0"/>
        <v>8278538</v>
      </c>
      <c r="P5" s="65">
        <f t="shared" si="0"/>
        <v>9696615</v>
      </c>
      <c r="Q5" s="65">
        <f t="shared" si="0"/>
        <v>6812986</v>
      </c>
      <c r="R5" s="65">
        <f t="shared" si="0"/>
        <v>7886430</v>
      </c>
      <c r="S5" s="65">
        <f t="shared" si="0"/>
        <v>9352498</v>
      </c>
      <c r="T5" s="65">
        <f t="shared" ref="T5:Y5" si="1">SUM(T3:T4)</f>
        <v>10284570</v>
      </c>
      <c r="U5" s="65">
        <f t="shared" si="1"/>
        <v>10787896</v>
      </c>
      <c r="V5" s="65">
        <f t="shared" si="1"/>
        <v>9863084</v>
      </c>
      <c r="W5" s="65">
        <f t="shared" si="1"/>
        <v>11993157</v>
      </c>
      <c r="X5" s="65">
        <f t="shared" si="1"/>
        <v>14892238</v>
      </c>
      <c r="Y5" s="65">
        <f t="shared" si="1"/>
        <v>39480953</v>
      </c>
    </row>
    <row r="9" spans="1:25" x14ac:dyDescent="0.25">
      <c r="A9" s="77"/>
      <c r="B9" s="76">
        <v>2001</v>
      </c>
      <c r="C9" s="76">
        <v>2002</v>
      </c>
      <c r="D9" s="76">
        <v>2003</v>
      </c>
      <c r="E9" s="76">
        <v>2004</v>
      </c>
      <c r="F9" s="76">
        <v>2005</v>
      </c>
      <c r="G9" s="76">
        <v>2006</v>
      </c>
      <c r="H9" s="76">
        <v>2007</v>
      </c>
      <c r="I9" s="75">
        <v>2008</v>
      </c>
      <c r="J9" s="74">
        <v>2009</v>
      </c>
      <c r="K9" s="74">
        <v>2010</v>
      </c>
      <c r="L9" s="74">
        <v>2011</v>
      </c>
      <c r="M9" s="74">
        <v>2012</v>
      </c>
      <c r="N9" s="74">
        <v>2013</v>
      </c>
      <c r="O9" s="74">
        <v>2014</v>
      </c>
      <c r="P9" s="74">
        <v>2015</v>
      </c>
      <c r="Q9" s="74">
        <v>2016</v>
      </c>
      <c r="R9" s="74">
        <v>2017</v>
      </c>
      <c r="S9" s="74">
        <v>2018</v>
      </c>
      <c r="T9" s="74">
        <v>2019</v>
      </c>
      <c r="U9" s="74">
        <v>2020</v>
      </c>
      <c r="V9" s="74">
        <v>2021</v>
      </c>
      <c r="W9" s="74">
        <v>2022</v>
      </c>
      <c r="X9" s="74">
        <v>2023</v>
      </c>
      <c r="Y9" s="74">
        <v>2024</v>
      </c>
    </row>
    <row r="10" spans="1:25" x14ac:dyDescent="0.25">
      <c r="A10" s="72" t="s">
        <v>89</v>
      </c>
      <c r="B10" s="71">
        <v>10</v>
      </c>
      <c r="C10" s="70">
        <v>1033100</v>
      </c>
      <c r="D10" s="69">
        <v>1139600</v>
      </c>
      <c r="E10" s="57">
        <v>1152642</v>
      </c>
      <c r="F10" s="57">
        <v>1245018</v>
      </c>
      <c r="G10" s="57">
        <v>3847124</v>
      </c>
      <c r="H10" s="57">
        <v>4045313</v>
      </c>
      <c r="I10" s="57">
        <v>4328690</v>
      </c>
      <c r="J10" s="62">
        <v>4532498</v>
      </c>
      <c r="K10" s="62">
        <v>4121475</v>
      </c>
      <c r="L10" s="62">
        <v>4416300</v>
      </c>
      <c r="M10" s="62">
        <v>4543700</v>
      </c>
      <c r="N10" s="62">
        <v>4302600</v>
      </c>
      <c r="O10" s="62">
        <v>4498900</v>
      </c>
      <c r="P10" s="62">
        <v>4776650</v>
      </c>
      <c r="Q10" s="62">
        <v>5330950</v>
      </c>
      <c r="R10" s="62">
        <v>5771300</v>
      </c>
      <c r="S10" s="62">
        <v>6427050</v>
      </c>
      <c r="T10" s="62">
        <v>7030550</v>
      </c>
      <c r="U10" s="62">
        <v>7340300</v>
      </c>
      <c r="V10" s="62">
        <v>6307200</v>
      </c>
      <c r="W10" s="62">
        <v>7283700</v>
      </c>
      <c r="X10" s="62">
        <v>8580950</v>
      </c>
      <c r="Y10" s="62">
        <v>10100900</v>
      </c>
    </row>
    <row r="11" spans="1:25" x14ac:dyDescent="0.25">
      <c r="A11" s="72" t="s">
        <v>58</v>
      </c>
      <c r="B11" s="71">
        <v>90</v>
      </c>
      <c r="C11" s="70">
        <v>5899</v>
      </c>
      <c r="D11" s="69">
        <v>36891</v>
      </c>
      <c r="E11" s="57">
        <v>45708</v>
      </c>
      <c r="F11" s="57">
        <v>85840</v>
      </c>
      <c r="G11" s="57">
        <v>131499</v>
      </c>
      <c r="H11" s="57">
        <v>208296</v>
      </c>
      <c r="I11" s="57">
        <v>97807</v>
      </c>
      <c r="J11" s="62">
        <v>183697</v>
      </c>
      <c r="K11" s="62">
        <v>169579</v>
      </c>
      <c r="L11" s="62">
        <v>291031</v>
      </c>
      <c r="M11" s="62">
        <v>169400</v>
      </c>
      <c r="N11" s="62">
        <v>184620</v>
      </c>
      <c r="O11" s="62">
        <v>191852</v>
      </c>
      <c r="P11" s="62">
        <v>162937</v>
      </c>
      <c r="Q11" s="62">
        <v>140391</v>
      </c>
      <c r="R11" s="62">
        <v>164820</v>
      </c>
      <c r="S11" s="62">
        <v>613120</v>
      </c>
      <c r="T11" s="62">
        <v>563161</v>
      </c>
      <c r="U11" s="62">
        <v>585252</v>
      </c>
      <c r="V11" s="62">
        <v>581497</v>
      </c>
      <c r="W11" s="62">
        <v>597999</v>
      </c>
      <c r="X11" s="62">
        <v>755536</v>
      </c>
      <c r="Y11" s="62">
        <v>628872</v>
      </c>
    </row>
    <row r="12" spans="1:25" x14ac:dyDescent="0.25">
      <c r="A12" s="72" t="s">
        <v>59</v>
      </c>
      <c r="B12" s="71">
        <v>0</v>
      </c>
      <c r="C12" s="73">
        <v>0</v>
      </c>
      <c r="D12" s="69">
        <v>20000</v>
      </c>
      <c r="E12" s="57">
        <v>10000</v>
      </c>
      <c r="F12" s="57">
        <v>10300</v>
      </c>
      <c r="G12" s="57">
        <v>40000</v>
      </c>
      <c r="H12" s="57">
        <v>40000</v>
      </c>
      <c r="I12" s="57">
        <v>40500</v>
      </c>
      <c r="J12" s="62">
        <v>58500</v>
      </c>
      <c r="K12" s="62">
        <v>45730</v>
      </c>
      <c r="L12" s="62">
        <v>60230</v>
      </c>
      <c r="M12" s="62">
        <v>79409</v>
      </c>
      <c r="N12" s="62">
        <v>85980</v>
      </c>
      <c r="O12" s="62">
        <v>85980</v>
      </c>
      <c r="P12" s="62">
        <v>55980</v>
      </c>
      <c r="Q12" s="62">
        <v>40980</v>
      </c>
      <c r="R12" s="62">
        <v>55000</v>
      </c>
      <c r="S12" s="62">
        <v>66000</v>
      </c>
      <c r="T12" s="62">
        <v>41450</v>
      </c>
      <c r="U12" s="62">
        <v>36450</v>
      </c>
      <c r="V12" s="62">
        <v>65658</v>
      </c>
      <c r="W12" s="62">
        <v>74079</v>
      </c>
      <c r="X12" s="62">
        <v>52476</v>
      </c>
      <c r="Y12" s="62">
        <v>53993</v>
      </c>
    </row>
    <row r="13" spans="1:25" x14ac:dyDescent="0.25">
      <c r="A13" s="72" t="s">
        <v>60</v>
      </c>
      <c r="B13" s="71">
        <v>84175</v>
      </c>
      <c r="C13" s="70">
        <v>2960377</v>
      </c>
      <c r="D13" s="69">
        <v>4881785</v>
      </c>
      <c r="E13" s="57">
        <v>1704435</v>
      </c>
      <c r="F13" s="57">
        <v>2089000</v>
      </c>
      <c r="G13" s="57">
        <v>680213</v>
      </c>
      <c r="H13" s="57">
        <v>774335</v>
      </c>
      <c r="I13" s="57">
        <v>1925572.7</v>
      </c>
      <c r="J13" s="62">
        <v>2098388</v>
      </c>
      <c r="K13" s="62">
        <v>1689276</v>
      </c>
      <c r="L13" s="62">
        <v>2313905</v>
      </c>
      <c r="M13" s="62">
        <v>2139590</v>
      </c>
      <c r="N13" s="62">
        <v>1706993</v>
      </c>
      <c r="O13" s="62">
        <v>2169460</v>
      </c>
      <c r="P13" s="62">
        <v>3565454</v>
      </c>
      <c r="Q13" s="62">
        <v>2541011</v>
      </c>
      <c r="R13" s="62">
        <v>974346</v>
      </c>
      <c r="S13" s="62">
        <v>1130957</v>
      </c>
      <c r="T13" s="62">
        <v>1809816</v>
      </c>
      <c r="U13" s="62">
        <v>2233393</v>
      </c>
      <c r="V13" s="62">
        <v>1615456</v>
      </c>
      <c r="W13" s="62">
        <v>1342985</v>
      </c>
      <c r="X13" s="62">
        <v>2454033</v>
      </c>
      <c r="Y13" s="207">
        <v>25458130</v>
      </c>
    </row>
    <row r="14" spans="1:25" ht="20.25" customHeight="1" x14ac:dyDescent="0.25">
      <c r="A14" s="68" t="s">
        <v>88</v>
      </c>
      <c r="B14" s="67">
        <f t="shared" ref="B14:S14" si="2">SUM(B10:B13)</f>
        <v>84275</v>
      </c>
      <c r="C14" s="67">
        <f t="shared" si="2"/>
        <v>3999376</v>
      </c>
      <c r="D14" s="67">
        <f t="shared" si="2"/>
        <v>6078276</v>
      </c>
      <c r="E14" s="61">
        <f t="shared" si="2"/>
        <v>2912785</v>
      </c>
      <c r="F14" s="61">
        <f t="shared" si="2"/>
        <v>3430158</v>
      </c>
      <c r="G14" s="61">
        <f t="shared" si="2"/>
        <v>4698836</v>
      </c>
      <c r="H14" s="61">
        <f t="shared" si="2"/>
        <v>5067944</v>
      </c>
      <c r="I14" s="66">
        <f t="shared" si="2"/>
        <v>6392569.7000000002</v>
      </c>
      <c r="J14" s="65">
        <f t="shared" si="2"/>
        <v>6873083</v>
      </c>
      <c r="K14" s="65">
        <f t="shared" si="2"/>
        <v>6026060</v>
      </c>
      <c r="L14" s="65">
        <f t="shared" si="2"/>
        <v>7081466</v>
      </c>
      <c r="M14" s="65">
        <f t="shared" si="2"/>
        <v>6932099</v>
      </c>
      <c r="N14" s="65">
        <f t="shared" si="2"/>
        <v>6280193</v>
      </c>
      <c r="O14" s="65">
        <f t="shared" si="2"/>
        <v>6946192</v>
      </c>
      <c r="P14" s="65">
        <f t="shared" si="2"/>
        <v>8561021</v>
      </c>
      <c r="Q14" s="65">
        <f t="shared" si="2"/>
        <v>8053332</v>
      </c>
      <c r="R14" s="65">
        <f t="shared" si="2"/>
        <v>6965466</v>
      </c>
      <c r="S14" s="65">
        <f t="shared" si="2"/>
        <v>8237127</v>
      </c>
      <c r="T14" s="65">
        <f t="shared" ref="T14:Y14" si="3">SUM(T10:T13)</f>
        <v>9444977</v>
      </c>
      <c r="U14" s="65">
        <f t="shared" si="3"/>
        <v>10195395</v>
      </c>
      <c r="V14" s="65">
        <f t="shared" si="3"/>
        <v>8569811</v>
      </c>
      <c r="W14" s="65">
        <f t="shared" si="3"/>
        <v>9298763</v>
      </c>
      <c r="X14" s="65">
        <f t="shared" si="3"/>
        <v>11842995</v>
      </c>
      <c r="Y14" s="65">
        <f t="shared" si="3"/>
        <v>36241895</v>
      </c>
    </row>
    <row r="17" spans="2:8" x14ac:dyDescent="0.25">
      <c r="B17" s="44">
        <f>B5-B14</f>
        <v>0</v>
      </c>
      <c r="C17" s="44">
        <f>C5-C14</f>
        <v>0</v>
      </c>
      <c r="D17" s="44">
        <f>D5-D14</f>
        <v>0</v>
      </c>
      <c r="E17" s="44">
        <f>E5-E14</f>
        <v>0</v>
      </c>
      <c r="F17" s="44">
        <f>F5-F14</f>
        <v>36000</v>
      </c>
      <c r="G17" s="44">
        <v>494000</v>
      </c>
      <c r="H17" s="44"/>
    </row>
  </sheetData>
  <mergeCells count="1">
    <mergeCell ref="A1:F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6294676561344BD372BEA72638A28" ma:contentTypeVersion="4" ma:contentTypeDescription="Create a new document." ma:contentTypeScope="" ma:versionID="c1758718e5e0cc27a32f4e2e7ba0bbba">
  <xsd:schema xmlns:xsd="http://www.w3.org/2001/XMLSchema" xmlns:xs="http://www.w3.org/2001/XMLSchema" xmlns:p="http://schemas.microsoft.com/office/2006/metadata/properties" xmlns:ns2="4af3958b-5764-41fd-9e51-7f968bd77d68" targetNamespace="http://schemas.microsoft.com/office/2006/metadata/properties" ma:root="true" ma:fieldsID="2b87ebe51e789ce78480e89d1712c55f" ns2:_="">
    <xsd:import namespace="4af3958b-5764-41fd-9e51-7f968bd77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3958b-5764-41fd-9e51-7f968bd77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7A686B-2BB9-428C-A0F1-5BF7DFF34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3958b-5764-41fd-9e51-7f968bd77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10C3B-F47C-4C9D-BDE5-9DB6A1D806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49BF98-9325-433B-844A-82ACD5F9068D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1c884cfb-4f2a-45da-9f70-0953090e42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11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29" baseType="lpstr">
      <vt:lpstr>OBSAH</vt:lpstr>
      <vt:lpstr>Dotační programy</vt:lpstr>
      <vt:lpstr>Individuální dotace</vt:lpstr>
      <vt:lpstr>Akce reprodukce majetku kraje</vt:lpstr>
      <vt:lpstr>Akce spolufin. z evr.fin.zdrojů</vt:lpstr>
      <vt:lpstr>Akce fin. z úvěrových zdrojů</vt:lpstr>
      <vt:lpstr>Přehled příjmů 2026</vt:lpstr>
      <vt:lpstr>Zdrojová data I.s</vt:lpstr>
      <vt:lpstr>Zdrojová data II. a III. s</vt:lpstr>
      <vt:lpstr>Zdrojová data IV.</vt:lpstr>
      <vt:lpstr>Zdrojová data V.a VI.</vt:lpstr>
      <vt:lpstr>Graf 1. Rozpočet 2022-2026</vt:lpstr>
      <vt:lpstr>Graf 2. Příjmy 2019-2023</vt:lpstr>
      <vt:lpstr>Graf 3. Výdaje B+K 2019-2023</vt:lpstr>
      <vt:lpstr>Graf 2. Příjmy 2026</vt:lpstr>
      <vt:lpstr>Graf 3. Výdaje 2026</vt:lpstr>
      <vt:lpstr>Graf 4. Výdaje EU 2026</vt:lpstr>
      <vt:lpstr>'Akce fin. z úvěrových zdrojů'!Názvy_tisku</vt:lpstr>
      <vt:lpstr>'Akce reprodukce majetku kraje'!Názvy_tisku</vt:lpstr>
      <vt:lpstr>'Akce spolufin. z evr.fin.zdrojů'!Názvy_tisku</vt:lpstr>
      <vt:lpstr>'Dotační programy'!Názvy_tisku</vt:lpstr>
      <vt:lpstr>'Individuální dotace'!Názvy_tisku</vt:lpstr>
      <vt:lpstr>'Přehled příjmů 2026'!Názvy_tisku</vt:lpstr>
      <vt:lpstr>'Akce fin. z úvěrových zdrojů'!Oblast_tisku</vt:lpstr>
      <vt:lpstr>'Akce reprodukce majetku kraje'!Oblast_tisku</vt:lpstr>
      <vt:lpstr>'Akce spolufin. z evr.fin.zdrojů'!Oblast_tisku</vt:lpstr>
      <vt:lpstr>'Dotační programy'!Oblast_tisku</vt:lpstr>
      <vt:lpstr>'Individuální dotace'!Oblast_tisku</vt:lpstr>
      <vt:lpstr>'Přehled příjmů 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2025-11-18T12:45:05Z</cp:lastPrinted>
  <dcterms:created xsi:type="dcterms:W3CDTF">2017-09-20T06:24:12Z</dcterms:created>
  <dcterms:modified xsi:type="dcterms:W3CDTF">2025-11-25T15:21:00Z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0x0101006BC6294676561344BD372BEA72638A28</vt:lpwstr>
  </property>
  <property fmtid="{D5CDD505-2E9C-101B-9397-08002B2CF9AE}" pid="3" name="MSIP_Label_bc18e8b5-cf04-4356-9f73-4b8f937bc4ae_Enabled">
    <vt:lpwstr>true</vt:lpwstr>
  </property>
  <property fmtid="{D5CDD505-2E9C-101B-9397-08002B2CF9AE}" pid="4" name="MSIP_Label_bc18e8b5-cf04-4356-9f73-4b8f937bc4ae_SetDate">
    <vt:lpwstr>2023-11-10T12:47:29Z</vt:lpwstr>
  </property>
  <property fmtid="{D5CDD505-2E9C-101B-9397-08002B2CF9AE}" pid="5" name="MSIP_Label_bc18e8b5-cf04-4356-9f73-4b8f937bc4ae_Method">
    <vt:lpwstr>Privileged</vt:lpwstr>
  </property>
  <property fmtid="{D5CDD505-2E9C-101B-9397-08002B2CF9AE}" pid="6" name="MSIP_Label_bc18e8b5-cf04-4356-9f73-4b8f937bc4ae_Name">
    <vt:lpwstr>Neveřejná informace (bez označení)</vt:lpwstr>
  </property>
  <property fmtid="{D5CDD505-2E9C-101B-9397-08002B2CF9AE}" pid="7" name="MSIP_Label_bc18e8b5-cf04-4356-9f73-4b8f937bc4ae_SiteId">
    <vt:lpwstr>39f24d0b-aa30-4551-8e81-43c77cf1000e</vt:lpwstr>
  </property>
  <property fmtid="{D5CDD505-2E9C-101B-9397-08002B2CF9AE}" pid="8" name="MSIP_Label_bc18e8b5-cf04-4356-9f73-4b8f937bc4ae_ActionId">
    <vt:lpwstr>cd3f05af-8daa-4574-ae4c-8d4141546412</vt:lpwstr>
  </property>
  <property fmtid="{D5CDD505-2E9C-101B-9397-08002B2CF9AE}" pid="9" name="MSIP_Label_bc18e8b5-cf04-4356-9f73-4b8f937bc4ae_ContentBits">
    <vt:lpwstr>0</vt:lpwstr>
  </property>
</Properties>
</file>